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Table_outputs\2021\Final\"/>
    </mc:Choice>
  </mc:AlternateContent>
  <xr:revisionPtr revIDLastSave="0" documentId="13_ncr:1_{AB55C54C-1672-4842-8623-018582BCA54B}" xr6:coauthVersionLast="45" xr6:coauthVersionMax="45" xr10:uidLastSave="{00000000-0000-0000-0000-000000000000}"/>
  <bookViews>
    <workbookView xWindow="3900" yWindow="3900" windowWidth="43200" windowHeight="23535" xr2:uid="{00000000-000D-0000-FFFF-FFFF00000000}"/>
  </bookViews>
  <sheets>
    <sheet name="Contents" sheetId="6" r:id="rId1"/>
    <sheet name="Table 7.1" sheetId="7" r:id="rId2"/>
    <sheet name="Table 7.2" sheetId="8" r:id="rId3"/>
    <sheet name="Index" sheetId="5" r:id="rId4"/>
    <sheet name="Data1" sheetId="1" r:id="rId5"/>
    <sheet name="Data2" sheetId="2" r:id="rId6"/>
    <sheet name="Data3" sheetId="3" r:id="rId7"/>
  </sheets>
  <definedNames>
    <definedName name="A124854178T">#REF!,#REF!</definedName>
    <definedName name="A124854178T_Data">#REF!</definedName>
    <definedName name="A124854178T_Latest">#REF!</definedName>
    <definedName name="A124854182J">#REF!,#REF!</definedName>
    <definedName name="A124854182J_Data">#REF!</definedName>
    <definedName name="A124854182J_Latest">#REF!</definedName>
    <definedName name="A124854186T">#REF!,#REF!</definedName>
    <definedName name="A124854186T_Data">#REF!</definedName>
    <definedName name="A124854186T_Latest">#REF!</definedName>
    <definedName name="A124854190J">#REF!,#REF!</definedName>
    <definedName name="A124854190J_Data">#REF!</definedName>
    <definedName name="A124854190J_Latest">#REF!</definedName>
    <definedName name="A124854194T">#REF!,#REF!</definedName>
    <definedName name="A124854194T_Data">#REF!</definedName>
    <definedName name="A124854194T_Latest">#REF!</definedName>
    <definedName name="A124854198A">#REF!,#REF!</definedName>
    <definedName name="A124854198A_Data">#REF!</definedName>
    <definedName name="A124854198A_Latest">#REF!</definedName>
    <definedName name="A124854202F">#REF!,#REF!</definedName>
    <definedName name="A124854202F_Data">#REF!</definedName>
    <definedName name="A124854202F_Latest">#REF!</definedName>
    <definedName name="A124854206R">#REF!,#REF!</definedName>
    <definedName name="A124854206R_Data">#REF!</definedName>
    <definedName name="A124854206R_Latest">#REF!</definedName>
    <definedName name="A124854210F">#REF!,#REF!</definedName>
    <definedName name="A124854210F_Data">#REF!</definedName>
    <definedName name="A124854210F_Latest">#REF!</definedName>
    <definedName name="A124854214R">#REF!,#REF!</definedName>
    <definedName name="A124854214R_Data">#REF!</definedName>
    <definedName name="A124854214R_Latest">#REF!</definedName>
    <definedName name="A124854218X">#REF!,#REF!</definedName>
    <definedName name="A124854218X_Data">#REF!</definedName>
    <definedName name="A124854218X_Latest">#REF!</definedName>
    <definedName name="A124854222R">#REF!,#REF!</definedName>
    <definedName name="A124854222R_Data">#REF!</definedName>
    <definedName name="A124854222R_Latest">#REF!</definedName>
    <definedName name="A124854226X">#REF!,#REF!</definedName>
    <definedName name="A124854226X_Data">#REF!</definedName>
    <definedName name="A124854226X_Latest">#REF!</definedName>
    <definedName name="A124854230R">#REF!,#REF!</definedName>
    <definedName name="A124854230R_Data">#REF!</definedName>
    <definedName name="A124854230R_Latest">#REF!</definedName>
    <definedName name="A124854234X">#REF!,#REF!</definedName>
    <definedName name="A124854234X_Data">#REF!</definedName>
    <definedName name="A124854234X_Latest">#REF!</definedName>
    <definedName name="A124854238J">#REF!,#REF!</definedName>
    <definedName name="A124854238J_Data">#REF!</definedName>
    <definedName name="A124854238J_Latest">#REF!</definedName>
    <definedName name="A124854242X">#REF!,#REF!</definedName>
    <definedName name="A124854242X_Data">#REF!</definedName>
    <definedName name="A124854242X_Latest">#REF!</definedName>
    <definedName name="A124854246J">#REF!,#REF!</definedName>
    <definedName name="A124854246J_Data">#REF!</definedName>
    <definedName name="A124854246J_Latest">#REF!</definedName>
    <definedName name="A124854250X">#REF!,#REF!</definedName>
    <definedName name="A124854250X_Data">#REF!</definedName>
    <definedName name="A124854250X_Latest">#REF!</definedName>
    <definedName name="A124854254J">#REF!,#REF!</definedName>
    <definedName name="A124854254J_Data">#REF!</definedName>
    <definedName name="A124854254J_Latest">#REF!</definedName>
    <definedName name="A124854258T">#REF!,#REF!</definedName>
    <definedName name="A124854258T_Data">#REF!</definedName>
    <definedName name="A124854258T_Latest">#REF!</definedName>
    <definedName name="A124854262J">#REF!,#REF!</definedName>
    <definedName name="A124854262J_Data">#REF!</definedName>
    <definedName name="A124854262J_Latest">#REF!</definedName>
    <definedName name="A124854266T">#REF!,#REF!</definedName>
    <definedName name="A124854266T_Data">#REF!</definedName>
    <definedName name="A124854266T_Latest">#REF!</definedName>
    <definedName name="A124854270J">#REF!,#REF!</definedName>
    <definedName name="A124854270J_Data">#REF!</definedName>
    <definedName name="A124854270J_Latest">#REF!</definedName>
    <definedName name="A124854274T">#REF!,#REF!</definedName>
    <definedName name="A124854274T_Data">#REF!</definedName>
    <definedName name="A124854274T_Latest">#REF!</definedName>
    <definedName name="A124854278A">#REF!,#REF!</definedName>
    <definedName name="A124854278A_Data">#REF!</definedName>
    <definedName name="A124854278A_Latest">#REF!</definedName>
    <definedName name="A124854538K">#REF!,#REF!</definedName>
    <definedName name="A124854538K_Data">#REF!</definedName>
    <definedName name="A124854538K_Latest">#REF!</definedName>
    <definedName name="A124854542A">#REF!,#REF!</definedName>
    <definedName name="A124854542A_Data">#REF!</definedName>
    <definedName name="A124854542A_Latest">#REF!</definedName>
    <definedName name="A124854546K">#REF!,#REF!</definedName>
    <definedName name="A124854546K_Data">#REF!</definedName>
    <definedName name="A124854546K_Latest">#REF!</definedName>
    <definedName name="A124854550A">#REF!,#REF!</definedName>
    <definedName name="A124854550A_Data">#REF!</definedName>
    <definedName name="A124854550A_Latest">#REF!</definedName>
    <definedName name="A124854554K">#REF!,#REF!</definedName>
    <definedName name="A124854554K_Data">#REF!</definedName>
    <definedName name="A124854554K_Latest">#REF!</definedName>
    <definedName name="A124854558V">#REF!,#REF!</definedName>
    <definedName name="A124854558V_Data">#REF!</definedName>
    <definedName name="A124854558V_Latest">#REF!</definedName>
    <definedName name="A124854562K">#REF!,#REF!</definedName>
    <definedName name="A124854562K_Data">#REF!</definedName>
    <definedName name="A124854562K_Latest">#REF!</definedName>
    <definedName name="A124854566V">#REF!,#REF!</definedName>
    <definedName name="A124854566V_Data">#REF!</definedName>
    <definedName name="A124854566V_Latest">#REF!</definedName>
    <definedName name="A124854570K">#REF!,#REF!</definedName>
    <definedName name="A124854570K_Data">#REF!</definedName>
    <definedName name="A124854570K_Latest">#REF!</definedName>
    <definedName name="A124854574V">#REF!,#REF!</definedName>
    <definedName name="A124854574V_Data">#REF!</definedName>
    <definedName name="A124854574V_Latest">#REF!</definedName>
    <definedName name="A124854578C">#REF!,#REF!</definedName>
    <definedName name="A124854578C_Data">#REF!</definedName>
    <definedName name="A124854578C_Latest">#REF!</definedName>
    <definedName name="A124854582V">#REF!,#REF!</definedName>
    <definedName name="A124854582V_Data">#REF!</definedName>
    <definedName name="A124854582V_Latest">#REF!</definedName>
    <definedName name="A124854586C">#REF!,#REF!</definedName>
    <definedName name="A124854586C_Data">#REF!</definedName>
    <definedName name="A124854586C_Latest">#REF!</definedName>
    <definedName name="A124854590V">#REF!,#REF!</definedName>
    <definedName name="A124854590V_Data">#REF!</definedName>
    <definedName name="A124854590V_Latest">#REF!</definedName>
    <definedName name="A124854594C">#REF!,#REF!</definedName>
    <definedName name="A124854594C_Data">#REF!</definedName>
    <definedName name="A124854594C_Latest">#REF!</definedName>
    <definedName name="A124854598L">#REF!,#REF!</definedName>
    <definedName name="A124854598L_Data">#REF!</definedName>
    <definedName name="A124854598L_Latest">#REF!</definedName>
    <definedName name="A124854602T">#REF!,#REF!</definedName>
    <definedName name="A124854602T_Data">#REF!</definedName>
    <definedName name="A124854602T_Latest">#REF!</definedName>
    <definedName name="A124854606A">#REF!,#REF!</definedName>
    <definedName name="A124854606A_Data">#REF!</definedName>
    <definedName name="A124854606A_Latest">#REF!</definedName>
    <definedName name="A124854610T">#REF!,#REF!</definedName>
    <definedName name="A124854610T_Data">#REF!</definedName>
    <definedName name="A124854610T_Latest">#REF!</definedName>
    <definedName name="A124854614A">#REF!,#REF!</definedName>
    <definedName name="A124854614A_Data">#REF!</definedName>
    <definedName name="A124854614A_Latest">#REF!</definedName>
    <definedName name="A124854618K">#REF!,#REF!</definedName>
    <definedName name="A124854618K_Data">#REF!</definedName>
    <definedName name="A124854618K_Latest">#REF!</definedName>
    <definedName name="A124854622A">#REF!,#REF!</definedName>
    <definedName name="A124854622A_Data">#REF!</definedName>
    <definedName name="A124854622A_Latest">#REF!</definedName>
    <definedName name="A124854626K">#REF!,#REF!</definedName>
    <definedName name="A124854626K_Data">#REF!</definedName>
    <definedName name="A124854626K_Latest">#REF!</definedName>
    <definedName name="A124854630A">#REF!,#REF!</definedName>
    <definedName name="A124854630A_Data">#REF!</definedName>
    <definedName name="A124854630A_Latest">#REF!</definedName>
    <definedName name="A124854634K">#REF!,#REF!</definedName>
    <definedName name="A124854634K_Data">#REF!</definedName>
    <definedName name="A124854634K_Latest">#REF!</definedName>
    <definedName name="A124854638V">#REF!,#REF!</definedName>
    <definedName name="A124854638V_Data">#REF!</definedName>
    <definedName name="A124854638V_Latest">#REF!</definedName>
    <definedName name="A124854642K">#REF!,#REF!</definedName>
    <definedName name="A124854642K_Data">#REF!</definedName>
    <definedName name="A124854642K_Latest">#REF!</definedName>
    <definedName name="A124854646V">#REF!,#REF!</definedName>
    <definedName name="A124854646V_Data">#REF!</definedName>
    <definedName name="A124854646V_Latest">#REF!</definedName>
    <definedName name="A124854650K">#REF!,#REF!</definedName>
    <definedName name="A124854650K_Data">#REF!</definedName>
    <definedName name="A124854650K_Latest">#REF!</definedName>
    <definedName name="A124854654V">#REF!,#REF!</definedName>
    <definedName name="A124854654V_Data">#REF!</definedName>
    <definedName name="A124854654V_Latest">#REF!</definedName>
    <definedName name="A124854658C">#REF!,#REF!</definedName>
    <definedName name="A124854658C_Data">#REF!</definedName>
    <definedName name="A124854658C_Latest">#REF!</definedName>
    <definedName name="A124854662V">#REF!,#REF!</definedName>
    <definedName name="A124854662V_Data">#REF!</definedName>
    <definedName name="A124854662V_Latest">#REF!</definedName>
    <definedName name="A124854666C">#REF!,#REF!</definedName>
    <definedName name="A124854666C_Data">#REF!</definedName>
    <definedName name="A124854666C_Latest">#REF!</definedName>
    <definedName name="A124854670V">#REF!,#REF!</definedName>
    <definedName name="A124854670V_Data">#REF!</definedName>
    <definedName name="A124854670V_Latest">#REF!</definedName>
    <definedName name="A124854674C">#REF!,#REF!</definedName>
    <definedName name="A124854674C_Data">#REF!</definedName>
    <definedName name="A124854674C_Latest">#REF!</definedName>
    <definedName name="A124854678L">#REF!,#REF!</definedName>
    <definedName name="A124854678L_Data">#REF!</definedName>
    <definedName name="A124854678L_Latest">#REF!</definedName>
    <definedName name="A124857378R">Data1!$BW$1:$BW$10,Data1!$BW$11:$BW$30</definedName>
    <definedName name="A124857378R_Data">Data1!$BW$11:$BW$30</definedName>
    <definedName name="A124857378R_Latest">Data1!$BW$30</definedName>
    <definedName name="A124857382F">Data1!$DM$1:$DM$10,Data1!$DM$11:$DM$30</definedName>
    <definedName name="A124857382F_Data">Data1!$DM$11:$DM$30</definedName>
    <definedName name="A124857382F_Latest">Data1!$DM$30</definedName>
    <definedName name="A124857386R">Data1!$EE$1:$EE$10,Data1!$EE$11:$EE$30</definedName>
    <definedName name="A124857386R_Data">Data1!$EE$11:$EE$30</definedName>
    <definedName name="A124857386R_Latest">Data1!$EE$30</definedName>
    <definedName name="A124857390F">Data1!$FC$1:$FC$10,Data1!$FC$11:$FC$30</definedName>
    <definedName name="A124857390F_Data">Data1!$FC$11:$FC$30</definedName>
    <definedName name="A124857390F_Latest">Data1!$FC$30</definedName>
    <definedName name="A124857394R">Data1!$GA$1:$GA$10,Data1!$GA$11:$GA$30</definedName>
    <definedName name="A124857394R_Data">Data1!$GA$11:$GA$30</definedName>
    <definedName name="A124857394R_Latest">Data1!$GA$30</definedName>
    <definedName name="A124857398X">Data2!$K$1:$K$10,Data2!$K$11:$K$30</definedName>
    <definedName name="A124857398X_Data">Data2!$K$11:$K$30</definedName>
    <definedName name="A124857398X_Latest">Data2!$K$30</definedName>
    <definedName name="A124857402C">Data2!$AU$1:$AU$10,Data2!$AU$11:$AU$30</definedName>
    <definedName name="A124857402C_Data">Data2!$AU$11:$AU$30</definedName>
    <definedName name="A124857402C_Latest">Data2!$AU$30</definedName>
    <definedName name="A124857406L">Data2!$BY$1:$BY$10,Data2!$BY$11:$BY$30</definedName>
    <definedName name="A124857406L_Data">Data2!$BY$11:$BY$30</definedName>
    <definedName name="A124857406L_Latest">Data2!$BY$30</definedName>
    <definedName name="A124857410C">Data2!$DC$1:$DC$10,Data2!$DC$11:$DC$30</definedName>
    <definedName name="A124857410C_Data">Data2!$DC$11:$DC$30</definedName>
    <definedName name="A124857410C_Latest">Data2!$DC$30</definedName>
    <definedName name="A124857414L">Data2!$FW$1:$FW$10,Data2!$FW$11:$FW$30</definedName>
    <definedName name="A124857414L_Data">Data2!$FW$11:$FW$30</definedName>
    <definedName name="A124857414L_Latest">Data2!$FW$30</definedName>
    <definedName name="A124857418W">Data2!$GO$1:$GO$10,Data2!$GO$11:$GO$30</definedName>
    <definedName name="A124857418W_Data">Data2!$GO$11:$GO$30</definedName>
    <definedName name="A124857418W_Latest">Data2!$GO$30</definedName>
    <definedName name="A124857422L">Data2!$HA$1:$HA$10,Data2!$HA$11:$HA$30</definedName>
    <definedName name="A124857422L_Data">Data2!$HA$11:$HA$30</definedName>
    <definedName name="A124857422L_Latest">Data2!$HA$30</definedName>
    <definedName name="A124857426W">Data2!$IE$1:$IE$10,Data2!$IE$11:$IE$30</definedName>
    <definedName name="A124857426W_Data">Data2!$IE$11:$IE$30</definedName>
    <definedName name="A124857426W_Latest">Data2!$IE$30</definedName>
    <definedName name="A124857430L">Data3!$G$1:$G$10,Data3!$G$11:$G$30</definedName>
    <definedName name="A124857430L_Data">Data3!$G$11:$G$30</definedName>
    <definedName name="A124857430L_Latest">Data3!$G$30</definedName>
    <definedName name="A124857434W">Data3!$AK$1:$AK$10,Data3!$AK$11:$AK$30</definedName>
    <definedName name="A124857434W_Data">Data3!$AK$11:$AK$30</definedName>
    <definedName name="A124857434W_Latest">Data3!$AK$30</definedName>
    <definedName name="A124857438F">Data1!$CC$1:$CC$10,Data1!$CC$11:$CC$30</definedName>
    <definedName name="A124857438F_Data">Data1!$CC$11:$CC$30</definedName>
    <definedName name="A124857438F_Latest">Data1!$CC$30</definedName>
    <definedName name="A124857442W">Data1!$CO$1:$CO$10,Data1!$CO$11:$CO$30</definedName>
    <definedName name="A124857442W_Data">Data1!$CO$11:$CO$30</definedName>
    <definedName name="A124857442W_Latest">Data1!$CO$30</definedName>
    <definedName name="A124857446F">Data1!$GM$1:$GM$10,Data1!$GM$11:$GM$30</definedName>
    <definedName name="A124857446F_Data">Data1!$GM$11:$GM$30</definedName>
    <definedName name="A124857446F_Latest">Data1!$GM$30</definedName>
    <definedName name="A124857450W">Data2!$W$1:$W$10,Data2!$W$11:$W$30</definedName>
    <definedName name="A124857450W_Data">Data2!$W$11:$W$30</definedName>
    <definedName name="A124857450W_Latest">Data2!$W$30</definedName>
    <definedName name="A124857454F">Data2!$DU$1:$DU$10,Data2!$DU$11:$DU$30</definedName>
    <definedName name="A124857454F_Data">Data2!$DU$11:$DU$30</definedName>
    <definedName name="A124857454F_Latest">Data2!$DU$30</definedName>
    <definedName name="A124857458R">Data2!$EM$1:$EM$10,Data2!$EM$11:$EM$30</definedName>
    <definedName name="A124857458R_Data">Data2!$EM$11:$EM$30</definedName>
    <definedName name="A124857458R_Latest">Data2!$EM$30</definedName>
    <definedName name="A124857462F">Data2!$GC$1:$GC$10,Data2!$GC$11:$GC$30</definedName>
    <definedName name="A124857462F_Data">Data2!$GC$11:$GC$30</definedName>
    <definedName name="A124857462F_Latest">Data2!$GC$30</definedName>
    <definedName name="A124857466R">Data2!$GU$1:$GU$10,Data2!$GU$11:$GU$30</definedName>
    <definedName name="A124857466R_Data">Data2!$GU$11:$GU$30</definedName>
    <definedName name="A124857466R_Latest">Data2!$GU$30</definedName>
    <definedName name="A124857470F">Data3!$BO$1:$BO$10,Data3!$BO$11:$BO$30</definedName>
    <definedName name="A124857470F_Data">Data3!$BO$11:$BO$30</definedName>
    <definedName name="A124857470F_Latest">Data3!$BO$30</definedName>
    <definedName name="A124857474R">Data1!$FU$1:$FU$10,Data1!$FU$11:$FU$30</definedName>
    <definedName name="A124857474R_Data">Data1!$FU$11:$FU$30</definedName>
    <definedName name="A124857474R_Latest">Data1!$FU$30</definedName>
    <definedName name="A124857478X">Data1!$GY$1:$GY$10,Data1!$GY$11:$GY$30</definedName>
    <definedName name="A124857478X_Data">Data1!$GY$11:$GY$30</definedName>
    <definedName name="A124857478X_Latest">Data1!$GY$30</definedName>
    <definedName name="A124857482R">Data1!$HW$1:$HW$10,Data1!$HW$11:$HW$30</definedName>
    <definedName name="A124857482R_Data">Data1!$HW$11:$HW$30</definedName>
    <definedName name="A124857482R_Latest">Data1!$HW$30</definedName>
    <definedName name="A124857486X">Data2!$AO$1:$AO$10,Data2!$AO$11:$AO$30</definedName>
    <definedName name="A124857486X_Data">Data2!$AO$11:$AO$30</definedName>
    <definedName name="A124857486X_Latest">Data2!$AO$30</definedName>
    <definedName name="A124857490R">Data2!$CE$1:$CE$10,Data2!$CE$11:$CE$30</definedName>
    <definedName name="A124857490R_Data">Data2!$CE$11:$CE$30</definedName>
    <definedName name="A124857490R_Latest">Data2!$CE$30</definedName>
    <definedName name="A124857494X">Data2!$CQ$1:$CQ$10,Data2!$CQ$11:$CQ$30</definedName>
    <definedName name="A124857494X_Data">Data2!$CQ$11:$CQ$30</definedName>
    <definedName name="A124857494X_Latest">Data2!$CQ$30</definedName>
    <definedName name="A124857498J">Data2!$GI$1:$GI$10,Data2!$GI$11:$GI$30</definedName>
    <definedName name="A124857498J_Data">Data2!$GI$11:$GI$30</definedName>
    <definedName name="A124857498J_Latest">Data2!$GI$30</definedName>
    <definedName name="A124857502L">Data2!$IK$1:$IK$10,Data2!$IK$11:$IK$30</definedName>
    <definedName name="A124857502L_Data">Data2!$IK$11:$IK$30</definedName>
    <definedName name="A124857502L_Latest">Data2!$IK$30</definedName>
    <definedName name="A124857506W">Data3!$M$1:$M$10,Data3!$M$11:$M$30</definedName>
    <definedName name="A124857506W_Data">Data3!$M$11:$M$30</definedName>
    <definedName name="A124857506W_Latest">Data3!$M$30</definedName>
    <definedName name="A124857510L">Data3!$AW$1:$AW$10,Data3!$AW$11:$AW$30</definedName>
    <definedName name="A124857510L_Data">Data3!$AW$11:$AW$30</definedName>
    <definedName name="A124857510L_Latest">Data3!$AW$30</definedName>
    <definedName name="A124857514W">Data1!$AS$1:$AS$10,Data1!$AS$11:$AS$30</definedName>
    <definedName name="A124857514W_Data">Data1!$AS$11:$AS$30</definedName>
    <definedName name="A124857514W_Latest">Data1!$AS$30</definedName>
    <definedName name="A124857518F">Data1!$BQ$1:$BQ$10,Data1!$BQ$11:$BQ$30</definedName>
    <definedName name="A124857518F_Data">Data1!$BQ$11:$BQ$30</definedName>
    <definedName name="A124857518F_Latest">Data1!$BQ$30</definedName>
    <definedName name="A124857522W">Data1!$EK$1:$EK$10,Data1!$EK$11:$EK$30</definedName>
    <definedName name="A124857522W_Data">Data1!$EK$11:$EK$30</definedName>
    <definedName name="A124857522W_Latest">Data1!$EK$30</definedName>
    <definedName name="A124857526F">Data1!$GG$1:$GG$10,Data1!$GG$11:$GG$30</definedName>
    <definedName name="A124857526F_Data">Data1!$GG$11:$GG$30</definedName>
    <definedName name="A124857526F_Latest">Data1!$GG$30</definedName>
    <definedName name="A124857530W">Data1!$GS$1:$GS$10,Data1!$GS$11:$GS$30</definedName>
    <definedName name="A124857530W_Data">Data1!$GS$11:$GS$30</definedName>
    <definedName name="A124857530W_Latest">Data1!$GS$30</definedName>
    <definedName name="A124857534F">Data1!$HE$1:$HE$10,Data1!$HE$11:$HE$30</definedName>
    <definedName name="A124857534F_Data">Data1!$HE$11:$HE$30</definedName>
    <definedName name="A124857534F_Latest">Data1!$HE$30</definedName>
    <definedName name="A124857538R">Data1!$HQ$1:$HQ$10,Data1!$HQ$11:$HQ$30</definedName>
    <definedName name="A124857538R_Data">Data1!$HQ$11:$HQ$30</definedName>
    <definedName name="A124857538R_Latest">Data1!$HQ$30</definedName>
    <definedName name="A124857542F">Data2!$Q$1:$Q$10,Data2!$Q$11:$Q$30</definedName>
    <definedName name="A124857542F_Data">Data2!$Q$11:$Q$30</definedName>
    <definedName name="A124857542F_Latest">Data2!$Q$30</definedName>
    <definedName name="A124857546R">Data2!$BG$1:$BG$10,Data2!$BG$11:$BG$30</definedName>
    <definedName name="A124857546R_Data">Data2!$BG$11:$BG$30</definedName>
    <definedName name="A124857546R_Latest">Data2!$BG$30</definedName>
    <definedName name="A124857550F">Data2!$DO$1:$DO$10,Data2!$DO$11:$DO$30</definedName>
    <definedName name="A124857550F_Data">Data2!$DO$11:$DO$30</definedName>
    <definedName name="A124857550F_Latest">Data2!$DO$30</definedName>
    <definedName name="A124857554R">Data2!$ES$1:$ES$10,Data2!$ES$11:$ES$30</definedName>
    <definedName name="A124857554R_Data">Data2!$ES$11:$ES$30</definedName>
    <definedName name="A124857554R_Latest">Data2!$ES$30</definedName>
    <definedName name="A124857558X">Data3!$AQ$1:$AQ$10,Data3!$AQ$11:$AQ$30</definedName>
    <definedName name="A124857558X_Data">Data3!$AQ$11:$AQ$30</definedName>
    <definedName name="A124857558X_Latest">Data3!$AQ$30</definedName>
    <definedName name="A124857562R">Data3!$BC$1:$BC$10,Data3!$BC$11:$BC$30</definedName>
    <definedName name="A124857562R_Data">Data3!$BC$11:$BC$30</definedName>
    <definedName name="A124857562R_Latest">Data3!$BC$30</definedName>
    <definedName name="A124857566X">Data3!$BI$1:$BI$10,Data3!$BI$11:$BI$30</definedName>
    <definedName name="A124857566X_Data">Data3!$BI$11:$BI$30</definedName>
    <definedName name="A124857566X_Latest">Data3!$BI$30</definedName>
    <definedName name="A124857570R">Data1!$I$1:$I$10,Data1!$I$11:$I$30</definedName>
    <definedName name="A124857570R_Data">Data1!$I$11:$I$30</definedName>
    <definedName name="A124857570R_Latest">Data1!$I$30</definedName>
    <definedName name="A124857574X">Data1!$AA$1:$AA$10,Data1!$AA$11:$AA$30</definedName>
    <definedName name="A124857574X_Data">Data1!$AA$11:$AA$30</definedName>
    <definedName name="A124857574X_Latest">Data1!$AA$30</definedName>
    <definedName name="A124857578J">Data1!$AG$1:$AG$10,Data1!$AG$11:$AG$30</definedName>
    <definedName name="A124857578J_Data">Data1!$AG$11:$AG$30</definedName>
    <definedName name="A124857578J_Latest">Data1!$AG$30</definedName>
    <definedName name="A124857582X">Data1!$CI$1:$CI$10,Data1!$CI$11:$CI$30</definedName>
    <definedName name="A124857582X_Data">Data1!$CI$11:$CI$30</definedName>
    <definedName name="A124857582X_Latest">Data1!$CI$30</definedName>
    <definedName name="A124857586J">Data1!$CU$1:$CU$10,Data1!$CU$11:$CU$30</definedName>
    <definedName name="A124857586J_Data">Data1!$CU$11:$CU$30</definedName>
    <definedName name="A124857586J_Latest">Data1!$CU$30</definedName>
    <definedName name="A124857590X">Data1!$DA$1:$DA$10,Data1!$DA$11:$DA$30</definedName>
    <definedName name="A124857590X_Data">Data1!$DA$11:$DA$30</definedName>
    <definedName name="A124857590X_Latest">Data1!$DA$30</definedName>
    <definedName name="A124857594J">Data1!$EQ$1:$EQ$10,Data1!$EQ$11:$EQ$30</definedName>
    <definedName name="A124857594J_Data">Data1!$EQ$11:$EQ$30</definedName>
    <definedName name="A124857594J_Latest">Data1!$EQ$30</definedName>
    <definedName name="A124857598T">Data1!$HK$1:$HK$10,Data1!$HK$11:$HK$30</definedName>
    <definedName name="A124857598T_Data">Data1!$HK$11:$HK$30</definedName>
    <definedName name="A124857598T_Latest">Data1!$HK$30</definedName>
    <definedName name="A124857602W">Data1!$II$1:$II$10,Data1!$II$11:$II$30</definedName>
    <definedName name="A124857602W_Data">Data1!$II$11:$II$30</definedName>
    <definedName name="A124857602W_Latest">Data1!$II$30</definedName>
    <definedName name="A124857606F">Data1!$IO$1:$IO$10,Data1!$IO$11:$IO$30</definedName>
    <definedName name="A124857606F_Data">Data1!$IO$11:$IO$30</definedName>
    <definedName name="A124857606F_Latest">Data1!$IO$30</definedName>
    <definedName name="A124857610W">Data2!$AC$1:$AC$10,Data2!$AC$11:$AC$30</definedName>
    <definedName name="A124857610W_Data">Data2!$AC$11:$AC$30</definedName>
    <definedName name="A124857610W_Latest">Data2!$AC$30</definedName>
    <definedName name="A124857614F">Data2!$AI$1:$AI$10,Data2!$AI$11:$AI$30</definedName>
    <definedName name="A124857614F_Data">Data2!$AI$11:$AI$30</definedName>
    <definedName name="A124857614F_Latest">Data2!$AI$30</definedName>
    <definedName name="A124857618R">Data2!$CK$1:$CK$10,Data2!$CK$11:$CK$30</definedName>
    <definedName name="A124857618R_Data">Data2!$CK$11:$CK$30</definedName>
    <definedName name="A124857618R_Latest">Data2!$CK$30</definedName>
    <definedName name="A124857622F">Data2!$HS$1:$HS$10,Data2!$HS$11:$HS$30</definedName>
    <definedName name="A124857622F_Data">Data2!$HS$11:$HS$30</definedName>
    <definedName name="A124857622F_Latest">Data2!$HS$30</definedName>
    <definedName name="A124857626R">Data2!$IQ$1:$IQ$10,Data2!$IQ$11:$IQ$30</definedName>
    <definedName name="A124857626R_Data">Data2!$IQ$11:$IQ$30</definedName>
    <definedName name="A124857626R_Latest">Data2!$IQ$30</definedName>
    <definedName name="A124857630F">Data3!$S$1:$S$10,Data3!$S$11:$S$30</definedName>
    <definedName name="A124857630F_Data">Data3!$S$11:$S$30</definedName>
    <definedName name="A124857630F_Latest">Data3!$S$30</definedName>
    <definedName name="A124857634R">Data1!$AM$1:$AM$10,Data1!$AM$11:$AM$30</definedName>
    <definedName name="A124857634R_Data">Data1!$AM$11:$AM$30</definedName>
    <definedName name="A124857634R_Latest">Data1!$AM$30</definedName>
    <definedName name="A124857638X">Data1!$BE$1:$BE$10,Data1!$BE$11:$BE$30</definedName>
    <definedName name="A124857638X_Data">Data1!$BE$11:$BE$30</definedName>
    <definedName name="A124857638X_Latest">Data1!$BE$30</definedName>
    <definedName name="A124857642R">Data1!$FI$1:$FI$10,Data1!$FI$11:$FI$30</definedName>
    <definedName name="A124857642R_Data">Data1!$FI$11:$FI$30</definedName>
    <definedName name="A124857642R_Latest">Data1!$FI$30</definedName>
    <definedName name="A124857646X">Data1!$FO$1:$FO$10,Data1!$FO$11:$FO$30</definedName>
    <definedName name="A124857646X_Data">Data1!$FO$11:$FO$30</definedName>
    <definedName name="A124857646X_Latest">Data1!$FO$30</definedName>
    <definedName name="A124857650R">Data1!$IC$1:$IC$10,Data1!$IC$11:$IC$30</definedName>
    <definedName name="A124857650R_Data">Data1!$IC$11:$IC$30</definedName>
    <definedName name="A124857650R_Latest">Data1!$IC$30</definedName>
    <definedName name="A124857654X">Data2!$BM$1:$BM$10,Data2!$BM$11:$BM$30</definedName>
    <definedName name="A124857654X_Data">Data2!$BM$11:$BM$30</definedName>
    <definedName name="A124857654X_Latest">Data2!$BM$30</definedName>
    <definedName name="A124857658J">Data2!$EA$1:$EA$10,Data2!$EA$11:$EA$30</definedName>
    <definedName name="A124857658J_Data">Data2!$EA$11:$EA$30</definedName>
    <definedName name="A124857658J_Latest">Data2!$EA$30</definedName>
    <definedName name="A124857662X">Data2!$HY$1:$HY$10,Data2!$HY$11:$HY$30</definedName>
    <definedName name="A124857662X_Data">Data2!$HY$11:$HY$30</definedName>
    <definedName name="A124857662X_Latest">Data2!$HY$30</definedName>
    <definedName name="A124857666J">Data3!$Y$1:$Y$10,Data3!$Y$11:$Y$30</definedName>
    <definedName name="A124857666J_Data">Data3!$Y$11:$Y$30</definedName>
    <definedName name="A124857666J_Latest">Data3!$Y$30</definedName>
    <definedName name="A124857670X">Data3!$AE$1:$AE$10,Data3!$AE$11:$AE$30</definedName>
    <definedName name="A124857670X_Data">Data3!$AE$11:$AE$30</definedName>
    <definedName name="A124857670X_Latest">Data3!$AE$30</definedName>
    <definedName name="A124857674J">Data1!$C$1:$C$10,Data1!$C$11:$C$30</definedName>
    <definedName name="A124857674J_Data">Data1!$C$11:$C$30</definedName>
    <definedName name="A124857674J_Latest">Data1!$C$30</definedName>
    <definedName name="A124857678T">Data1!$O$1:$O$10,Data1!$O$11:$O$30</definedName>
    <definedName name="A124857678T_Data">Data1!$O$11:$O$30</definedName>
    <definedName name="A124857678T_Latest">Data1!$O$30</definedName>
    <definedName name="A124857682J">Data1!$U$1:$U$10,Data1!$U$11:$U$30</definedName>
    <definedName name="A124857682J_Data">Data1!$U$11:$U$30</definedName>
    <definedName name="A124857682J_Latest">Data1!$U$30</definedName>
    <definedName name="A124857686T">Data1!$AY$1:$AY$10,Data1!$AY$11:$AY$30</definedName>
    <definedName name="A124857686T_Data">Data1!$AY$11:$AY$30</definedName>
    <definedName name="A124857686T_Latest">Data1!$AY$30</definedName>
    <definedName name="A124857690J">Data1!$DS$1:$DS$10,Data1!$DS$11:$DS$30</definedName>
    <definedName name="A124857690J_Data">Data1!$DS$11:$DS$30</definedName>
    <definedName name="A124857690J_Latest">Data1!$DS$30</definedName>
    <definedName name="A124857694T">Data1!$DY$1:$DY$10,Data1!$DY$11:$DY$30</definedName>
    <definedName name="A124857694T_Data">Data1!$DY$11:$DY$30</definedName>
    <definedName name="A124857694T_Latest">Data1!$DY$30</definedName>
    <definedName name="A124857698A">Data2!$CW$1:$CW$10,Data2!$CW$11:$CW$30</definedName>
    <definedName name="A124857698A_Data">Data2!$CW$11:$CW$30</definedName>
    <definedName name="A124857698A_Latest">Data2!$CW$30</definedName>
    <definedName name="A124857702F">Data2!$DI$1:$DI$10,Data2!$DI$11:$DI$30</definedName>
    <definedName name="A124857702F_Data">Data2!$DI$11:$DI$30</definedName>
    <definedName name="A124857702F_Latest">Data2!$DI$30</definedName>
    <definedName name="A124857706R">Data2!$EY$1:$EY$10,Data2!$EY$11:$EY$30</definedName>
    <definedName name="A124857706R_Data">Data2!$EY$11:$EY$30</definedName>
    <definedName name="A124857706R_Latest">Data2!$EY$30</definedName>
    <definedName name="A124857710F">Data2!$FE$1:$FE$10,Data2!$FE$11:$FE$30</definedName>
    <definedName name="A124857710F_Data">Data2!$FE$11:$FE$30</definedName>
    <definedName name="A124857710F_Latest">Data2!$FE$30</definedName>
    <definedName name="A124857714R">Data3!$BU$1:$BU$10,Data3!$BU$11:$BU$30</definedName>
    <definedName name="A124857714R_Data">Data3!$BU$11:$BU$30</definedName>
    <definedName name="A124857714R_Latest">Data3!$BU$30</definedName>
    <definedName name="A124857718X">Data1!$BK$1:$BK$10,Data1!$BK$11:$BK$30</definedName>
    <definedName name="A124857718X_Data">Data1!$BK$11:$BK$30</definedName>
    <definedName name="A124857718X_Latest">Data1!$BK$30</definedName>
    <definedName name="A124857722R">Data1!$DG$1:$DG$10,Data1!$DG$11:$DG$30</definedName>
    <definedName name="A124857722R_Data">Data1!$DG$11:$DG$30</definedName>
    <definedName name="A124857722R_Latest">Data1!$DG$30</definedName>
    <definedName name="A124857726X">Data1!$EW$1:$EW$10,Data1!$EW$11:$EW$30</definedName>
    <definedName name="A124857726X_Data">Data1!$EW$11:$EW$30</definedName>
    <definedName name="A124857726X_Latest">Data1!$EW$30</definedName>
    <definedName name="A124857730R">Data2!$E$1:$E$10,Data2!$E$11:$E$30</definedName>
    <definedName name="A124857730R_Data">Data2!$E$11:$E$30</definedName>
    <definedName name="A124857730R_Latest">Data2!$E$30</definedName>
    <definedName name="A124857734X">Data2!$BA$1:$BA$10,Data2!$BA$11:$BA$30</definedName>
    <definedName name="A124857734X_Data">Data2!$BA$11:$BA$30</definedName>
    <definedName name="A124857734X_Latest">Data2!$BA$30</definedName>
    <definedName name="A124857738J">Data2!$BS$1:$BS$10,Data2!$BS$11:$BS$30</definedName>
    <definedName name="A124857738J_Data">Data2!$BS$11:$BS$30</definedName>
    <definedName name="A124857738J_Latest">Data2!$BS$30</definedName>
    <definedName name="A124857742X">Data2!$EG$1:$EG$10,Data2!$EG$11:$EG$30</definedName>
    <definedName name="A124857742X_Data">Data2!$EG$11:$EG$30</definedName>
    <definedName name="A124857742X_Latest">Data2!$EG$30</definedName>
    <definedName name="A124857746J">Data2!$FK$1:$FK$10,Data2!$FK$11:$FK$30</definedName>
    <definedName name="A124857746J_Data">Data2!$FK$11:$FK$30</definedName>
    <definedName name="A124857746J_Latest">Data2!$FK$30</definedName>
    <definedName name="A124857750X">Data2!$FQ$1:$FQ$10,Data2!$FQ$11:$FQ$30</definedName>
    <definedName name="A124857750X_Data">Data2!$FQ$11:$FQ$30</definedName>
    <definedName name="A124857750X_Latest">Data2!$FQ$30</definedName>
    <definedName name="A124857754J">Data2!$HG$1:$HG$10,Data2!$HG$11:$HG$30</definedName>
    <definedName name="A124857754J_Data">Data2!$HG$11:$HG$30</definedName>
    <definedName name="A124857754J_Latest">Data2!$HG$30</definedName>
    <definedName name="A124857758T">Data2!$HM$1:$HM$10,Data2!$HM$11:$HM$30</definedName>
    <definedName name="A124857758T_Data">Data2!$HM$11:$HM$30</definedName>
    <definedName name="A124857758T_Latest">Data2!$HM$30</definedName>
    <definedName name="A124857762J">Data1!$BZ$1:$BZ$10,Data1!$BZ$11:$BZ$30</definedName>
    <definedName name="A124857762J_Data">Data1!$BZ$11:$BZ$30</definedName>
    <definedName name="A124857762J_Latest">Data1!$BZ$30</definedName>
    <definedName name="A124857766T">Data1!$DP$1:$DP$10,Data1!$DP$11:$DP$30</definedName>
    <definedName name="A124857766T_Data">Data1!$DP$11:$DP$30</definedName>
    <definedName name="A124857766T_Latest">Data1!$DP$30</definedName>
    <definedName name="A124857770J">Data1!$EH$1:$EH$10,Data1!$EH$11:$EH$30</definedName>
    <definedName name="A124857770J_Data">Data1!$EH$11:$EH$30</definedName>
    <definedName name="A124857770J_Latest">Data1!$EH$30</definedName>
    <definedName name="A124857774T">Data1!$FF$1:$FF$10,Data1!$FF$11:$FF$30</definedName>
    <definedName name="A124857774T_Data">Data1!$FF$11:$FF$30</definedName>
    <definedName name="A124857774T_Latest">Data1!$FF$30</definedName>
    <definedName name="A124857778A">Data1!$GD$1:$GD$10,Data1!$GD$11:$GD$30</definedName>
    <definedName name="A124857778A_Data">Data1!$GD$11:$GD$30</definedName>
    <definedName name="A124857778A_Latest">Data1!$GD$30</definedName>
    <definedName name="A124857782T">Data2!$N$1:$N$10,Data2!$N$11:$N$30</definedName>
    <definedName name="A124857782T_Data">Data2!$N$11:$N$30</definedName>
    <definedName name="A124857782T_Latest">Data2!$N$30</definedName>
    <definedName name="A124857786A">Data2!$AX$1:$AX$10,Data2!$AX$11:$AX$30</definedName>
    <definedName name="A124857786A_Data">Data2!$AX$11:$AX$30</definedName>
    <definedName name="A124857786A_Latest">Data2!$AX$30</definedName>
    <definedName name="A124857790T">Data2!$CB$1:$CB$10,Data2!$CB$11:$CB$30</definedName>
    <definedName name="A124857790T_Data">Data2!$CB$11:$CB$30</definedName>
    <definedName name="A124857790T_Latest">Data2!$CB$30</definedName>
    <definedName name="A124857794A">Data2!$DF$1:$DF$10,Data2!$DF$11:$DF$30</definedName>
    <definedName name="A124857794A_Data">Data2!$DF$11:$DF$30</definedName>
    <definedName name="A124857794A_Latest">Data2!$DF$30</definedName>
    <definedName name="A124857798K">Data2!$FZ$1:$FZ$10,Data2!$FZ$11:$FZ$30</definedName>
    <definedName name="A124857798K_Data">Data2!$FZ$11:$FZ$30</definedName>
    <definedName name="A124857798K_Latest">Data2!$FZ$30</definedName>
    <definedName name="A124857802R">Data2!$GR$1:$GR$10,Data2!$GR$11:$GR$30</definedName>
    <definedName name="A124857802R_Data">Data2!$GR$11:$GR$30</definedName>
    <definedName name="A124857802R_Latest">Data2!$GR$30</definedName>
    <definedName name="A124857806X">Data2!$HD$1:$HD$10,Data2!$HD$11:$HD$30</definedName>
    <definedName name="A124857806X_Data">Data2!$HD$11:$HD$30</definedName>
    <definedName name="A124857806X_Latest">Data2!$HD$30</definedName>
    <definedName name="A124857810R">Data2!$IH$1:$IH$10,Data2!$IH$11:$IH$30</definedName>
    <definedName name="A124857810R_Data">Data2!$IH$11:$IH$30</definedName>
    <definedName name="A124857810R_Latest">Data2!$IH$30</definedName>
    <definedName name="A124857814X">Data3!$J$1:$J$10,Data3!$J$11:$J$30</definedName>
    <definedName name="A124857814X_Data">Data3!$J$11:$J$30</definedName>
    <definedName name="A124857814X_Latest">Data3!$J$30</definedName>
    <definedName name="A124857818J">Data3!$AN$1:$AN$10,Data3!$AN$11:$AN$30</definedName>
    <definedName name="A124857818J_Data">Data3!$AN$11:$AN$30</definedName>
    <definedName name="A124857818J_Latest">Data3!$AN$30</definedName>
    <definedName name="A124857822X">Data1!$CF$1:$CF$10,Data1!$CF$11:$CF$30</definedName>
    <definedName name="A124857822X_Data">Data1!$CF$11:$CF$30</definedName>
    <definedName name="A124857822X_Latest">Data1!$CF$30</definedName>
    <definedName name="A124857826J">Data1!$CR$1:$CR$10,Data1!$CR$11:$CR$30</definedName>
    <definedName name="A124857826J_Data">Data1!$CR$11:$CR$30</definedName>
    <definedName name="A124857826J_Latest">Data1!$CR$30</definedName>
    <definedName name="A124857830X">Data1!$GP$1:$GP$10,Data1!$GP$11:$GP$30</definedName>
    <definedName name="A124857830X_Data">Data1!$GP$11:$GP$30</definedName>
    <definedName name="A124857830X_Latest">Data1!$GP$30</definedName>
    <definedName name="A124857834J">Data2!$Z$1:$Z$10,Data2!$Z$11:$Z$30</definedName>
    <definedName name="A124857834J_Data">Data2!$Z$11:$Z$30</definedName>
    <definedName name="A124857834J_Latest">Data2!$Z$30</definedName>
    <definedName name="A124857838T">Data2!$DX$1:$DX$10,Data2!$DX$11:$DX$30</definedName>
    <definedName name="A124857838T_Data">Data2!$DX$11:$DX$30</definedName>
    <definedName name="A124857838T_Latest">Data2!$DX$30</definedName>
    <definedName name="A124857842J">Data2!$EP$1:$EP$10,Data2!$EP$11:$EP$30</definedName>
    <definedName name="A124857842J_Data">Data2!$EP$11:$EP$30</definedName>
    <definedName name="A124857842J_Latest">Data2!$EP$30</definedName>
    <definedName name="A124857846T">Data2!$GF$1:$GF$10,Data2!$GF$11:$GF$30</definedName>
    <definedName name="A124857846T_Data">Data2!$GF$11:$GF$30</definedName>
    <definedName name="A124857846T_Latest">Data2!$GF$30</definedName>
    <definedName name="A124857850J">Data2!$GX$1:$GX$10,Data2!$GX$11:$GX$30</definedName>
    <definedName name="A124857850J_Data">Data2!$GX$11:$GX$30</definedName>
    <definedName name="A124857850J_Latest">Data2!$GX$30</definedName>
    <definedName name="A124857854T">Data3!$BR$1:$BR$10,Data3!$BR$11:$BR$30</definedName>
    <definedName name="A124857854T_Data">Data3!$BR$11:$BR$30</definedName>
    <definedName name="A124857854T_Latest">Data3!$BR$30</definedName>
    <definedName name="A124857858A">Data1!$FX$1:$FX$10,Data1!$FX$11:$FX$30</definedName>
    <definedName name="A124857858A_Data">Data1!$FX$11:$FX$30</definedName>
    <definedName name="A124857858A_Latest">Data1!$FX$30</definedName>
    <definedName name="A124857862T">Data1!$HB$1:$HB$10,Data1!$HB$11:$HB$30</definedName>
    <definedName name="A124857862T_Data">Data1!$HB$11:$HB$30</definedName>
    <definedName name="A124857862T_Latest">Data1!$HB$30</definedName>
    <definedName name="A124857866A">Data1!$HZ$1:$HZ$10,Data1!$HZ$11:$HZ$30</definedName>
    <definedName name="A124857866A_Data">Data1!$HZ$11:$HZ$30</definedName>
    <definedName name="A124857866A_Latest">Data1!$HZ$30</definedName>
    <definedName name="A124857870T">Data2!$AR$1:$AR$10,Data2!$AR$11:$AR$30</definedName>
    <definedName name="A124857870T_Data">Data2!$AR$11:$AR$30</definedName>
    <definedName name="A124857870T_Latest">Data2!$AR$30</definedName>
    <definedName name="A124857874A">Data2!$CH$1:$CH$10,Data2!$CH$11:$CH$30</definedName>
    <definedName name="A124857874A_Data">Data2!$CH$11:$CH$30</definedName>
    <definedName name="A124857874A_Latest">Data2!$CH$30</definedName>
    <definedName name="A124857878K">Data2!$CT$1:$CT$10,Data2!$CT$11:$CT$30</definedName>
    <definedName name="A124857878K_Data">Data2!$CT$11:$CT$30</definedName>
    <definedName name="A124857878K_Latest">Data2!$CT$30</definedName>
    <definedName name="A124857882A">Data2!$GL$1:$GL$10,Data2!$GL$11:$GL$30</definedName>
    <definedName name="A124857882A_Data">Data2!$GL$11:$GL$30</definedName>
    <definedName name="A124857882A_Latest">Data2!$GL$30</definedName>
    <definedName name="A124857886K">Data2!$IN$1:$IN$10,Data2!$IN$11:$IN$30</definedName>
    <definedName name="A124857886K_Data">Data2!$IN$11:$IN$30</definedName>
    <definedName name="A124857886K_Latest">Data2!$IN$30</definedName>
    <definedName name="A124857890A">Data3!$P$1:$P$10,Data3!$P$11:$P$30</definedName>
    <definedName name="A124857890A_Data">Data3!$P$11:$P$30</definedName>
    <definedName name="A124857890A_Latest">Data3!$P$30</definedName>
    <definedName name="A124857894K">Data3!$AZ$1:$AZ$10,Data3!$AZ$11:$AZ$30</definedName>
    <definedName name="A124857894K_Data">Data3!$AZ$11:$AZ$30</definedName>
    <definedName name="A124857894K_Latest">Data3!$AZ$30</definedName>
    <definedName name="A124857898V">Data1!$AV$1:$AV$10,Data1!$AV$11:$AV$30</definedName>
    <definedName name="A124857898V_Data">Data1!$AV$11:$AV$30</definedName>
    <definedName name="A124857898V_Latest">Data1!$AV$30</definedName>
    <definedName name="A124857902X">Data1!$BT$1:$BT$10,Data1!$BT$11:$BT$30</definedName>
    <definedName name="A124857902X_Data">Data1!$BT$11:$BT$30</definedName>
    <definedName name="A124857902X_Latest">Data1!$BT$30</definedName>
    <definedName name="A124857906J">Data1!$EN$1:$EN$10,Data1!$EN$11:$EN$30</definedName>
    <definedName name="A124857906J_Data">Data1!$EN$11:$EN$30</definedName>
    <definedName name="A124857906J_Latest">Data1!$EN$30</definedName>
    <definedName name="A124857910X">Data1!$GJ$1:$GJ$10,Data1!$GJ$11:$GJ$30</definedName>
    <definedName name="A124857910X_Data">Data1!$GJ$11:$GJ$30</definedName>
    <definedName name="A124857910X_Latest">Data1!$GJ$30</definedName>
    <definedName name="A124857914J">Data1!$GV$1:$GV$10,Data1!$GV$11:$GV$30</definedName>
    <definedName name="A124857914J_Data">Data1!$GV$11:$GV$30</definedName>
    <definedName name="A124857914J_Latest">Data1!$GV$30</definedName>
    <definedName name="A124857918T">Data1!$HH$1:$HH$10,Data1!$HH$11:$HH$30</definedName>
    <definedName name="A124857918T_Data">Data1!$HH$11:$HH$30</definedName>
    <definedName name="A124857918T_Latest">Data1!$HH$30</definedName>
    <definedName name="A124857922J">Data1!$HT$1:$HT$10,Data1!$HT$11:$HT$30</definedName>
    <definedName name="A124857922J_Data">Data1!$HT$11:$HT$30</definedName>
    <definedName name="A124857922J_Latest">Data1!$HT$30</definedName>
    <definedName name="A124857926T">Data2!$T$1:$T$10,Data2!$T$11:$T$30</definedName>
    <definedName name="A124857926T_Data">Data2!$T$11:$T$30</definedName>
    <definedName name="A124857926T_Latest">Data2!$T$30</definedName>
    <definedName name="A124857930J">Data2!$BJ$1:$BJ$10,Data2!$BJ$11:$BJ$30</definedName>
    <definedName name="A124857930J_Data">Data2!$BJ$11:$BJ$30</definedName>
    <definedName name="A124857930J_Latest">Data2!$BJ$30</definedName>
    <definedName name="A124857934T">Data2!$DR$1:$DR$10,Data2!$DR$11:$DR$30</definedName>
    <definedName name="A124857934T_Data">Data2!$DR$11:$DR$30</definedName>
    <definedName name="A124857934T_Latest">Data2!$DR$30</definedName>
    <definedName name="A124857938A">Data2!$EV$1:$EV$10,Data2!$EV$11:$EV$30</definedName>
    <definedName name="A124857938A_Data">Data2!$EV$11:$EV$30</definedName>
    <definedName name="A124857938A_Latest">Data2!$EV$30</definedName>
    <definedName name="A124857942T">Data3!$AT$1:$AT$10,Data3!$AT$11:$AT$30</definedName>
    <definedName name="A124857942T_Data">Data3!$AT$11:$AT$30</definedName>
    <definedName name="A124857942T_Latest">Data3!$AT$30</definedName>
    <definedName name="A124857946A">Data3!$BF$1:$BF$10,Data3!$BF$11:$BF$30</definedName>
    <definedName name="A124857946A_Data">Data3!$BF$11:$BF$30</definedName>
    <definedName name="A124857946A_Latest">Data3!$BF$30</definedName>
    <definedName name="A124857950T">Data3!$BL$1:$BL$10,Data3!$BL$11:$BL$30</definedName>
    <definedName name="A124857950T_Data">Data3!$BL$11:$BL$30</definedName>
    <definedName name="A124857950T_Latest">Data3!$BL$30</definedName>
    <definedName name="A124857954A">Data1!$L$1:$L$10,Data1!$L$11:$L$30</definedName>
    <definedName name="A124857954A_Data">Data1!$L$11:$L$30</definedName>
    <definedName name="A124857954A_Latest">Data1!$L$30</definedName>
    <definedName name="A124857958K">Data1!$AD$1:$AD$10,Data1!$AD$11:$AD$30</definedName>
    <definedName name="A124857958K_Data">Data1!$AD$11:$AD$30</definedName>
    <definedName name="A124857958K_Latest">Data1!$AD$30</definedName>
    <definedName name="A124857962A">Data1!$AJ$1:$AJ$10,Data1!$AJ$11:$AJ$30</definedName>
    <definedName name="A124857962A_Data">Data1!$AJ$11:$AJ$30</definedName>
    <definedName name="A124857962A_Latest">Data1!$AJ$30</definedName>
    <definedName name="A124857966K">Data1!$CL$1:$CL$10,Data1!$CL$11:$CL$30</definedName>
    <definedName name="A124857966K_Data">Data1!$CL$11:$CL$30</definedName>
    <definedName name="A124857966K_Latest">Data1!$CL$30</definedName>
    <definedName name="A124857970A">Data1!$CX$1:$CX$10,Data1!$CX$11:$CX$30</definedName>
    <definedName name="A124857970A_Data">Data1!$CX$11:$CX$30</definedName>
    <definedName name="A124857970A_Latest">Data1!$CX$30</definedName>
    <definedName name="A124857974K">Data1!$DD$1:$DD$10,Data1!$DD$11:$DD$30</definedName>
    <definedName name="A124857974K_Data">Data1!$DD$11:$DD$30</definedName>
    <definedName name="A124857974K_Latest">Data1!$DD$30</definedName>
    <definedName name="A124857978V">Data1!$ET$1:$ET$10,Data1!$ET$11:$ET$30</definedName>
    <definedName name="A124857978V_Data">Data1!$ET$11:$ET$30</definedName>
    <definedName name="A124857978V_Latest">Data1!$ET$30</definedName>
    <definedName name="A124857982K">Data1!$HN$1:$HN$10,Data1!$HN$11:$HN$30</definedName>
    <definedName name="A124857982K_Data">Data1!$HN$11:$HN$30</definedName>
    <definedName name="A124857982K_Latest">Data1!$HN$30</definedName>
    <definedName name="A124857986V">Data1!$IL$1:$IL$10,Data1!$IL$11:$IL$30</definedName>
    <definedName name="A124857986V_Data">Data1!$IL$11:$IL$30</definedName>
    <definedName name="A124857986V_Latest">Data1!$IL$30</definedName>
    <definedName name="A124857990K">Data2!$B$1:$B$10,Data2!$B$11:$B$30</definedName>
    <definedName name="A124857990K_Data">Data2!$B$11:$B$30</definedName>
    <definedName name="A124857990K_Latest">Data2!$B$30</definedName>
    <definedName name="A124857994V">Data2!$AF$1:$AF$10,Data2!$AF$11:$AF$30</definedName>
    <definedName name="A124857994V_Data">Data2!$AF$11:$AF$30</definedName>
    <definedName name="A124857994V_Latest">Data2!$AF$30</definedName>
    <definedName name="A124857998C">Data2!$AL$1:$AL$10,Data2!$AL$11:$AL$30</definedName>
    <definedName name="A124857998C_Data">Data2!$AL$11:$AL$30</definedName>
    <definedName name="A124857998C_Latest">Data2!$AL$30</definedName>
    <definedName name="A124858002K">Data2!$CN$1:$CN$10,Data2!$CN$11:$CN$30</definedName>
    <definedName name="A124858002K_Data">Data2!$CN$11:$CN$30</definedName>
    <definedName name="A124858002K_Latest">Data2!$CN$30</definedName>
    <definedName name="A124858006V">Data2!$HV$1:$HV$10,Data2!$HV$11:$HV$30</definedName>
    <definedName name="A124858006V_Data">Data2!$HV$11:$HV$30</definedName>
    <definedName name="A124858006V_Latest">Data2!$HV$30</definedName>
    <definedName name="A124858010K">Data3!$D$1:$D$10,Data3!$D$11:$D$30</definedName>
    <definedName name="A124858010K_Data">Data3!$D$11:$D$30</definedName>
    <definedName name="A124858010K_Latest">Data3!$D$30</definedName>
    <definedName name="A124858014V">Data3!$V$1:$V$10,Data3!$V$11:$V$30</definedName>
    <definedName name="A124858014V_Data">Data3!$V$11:$V$30</definedName>
    <definedName name="A124858014V_Latest">Data3!$V$30</definedName>
    <definedName name="A124858018C">Data1!$AP$1:$AP$10,Data1!$AP$11:$AP$30</definedName>
    <definedName name="A124858018C_Data">Data1!$AP$11:$AP$30</definedName>
    <definedName name="A124858018C_Latest">Data1!$AP$30</definedName>
    <definedName name="A124858022V">Data1!$BH$1:$BH$10,Data1!$BH$11:$BH$30</definedName>
    <definedName name="A124858022V_Data">Data1!$BH$11:$BH$30</definedName>
    <definedName name="A124858022V_Latest">Data1!$BH$30</definedName>
    <definedName name="A124858026C">Data1!$FL$1:$FL$10,Data1!$FL$11:$FL$30</definedName>
    <definedName name="A124858026C_Data">Data1!$FL$11:$FL$30</definedName>
    <definedName name="A124858026C_Latest">Data1!$FL$30</definedName>
    <definedName name="A124858030V">Data1!$FR$1:$FR$10,Data1!$FR$11:$FR$30</definedName>
    <definedName name="A124858030V_Data">Data1!$FR$11:$FR$30</definedName>
    <definedName name="A124858030V_Latest">Data1!$FR$30</definedName>
    <definedName name="A124858034C">Data1!$IF$1:$IF$10,Data1!$IF$11:$IF$30</definedName>
    <definedName name="A124858034C_Data">Data1!$IF$11:$IF$30</definedName>
    <definedName name="A124858034C_Latest">Data1!$IF$30</definedName>
    <definedName name="A124858038L">Data2!$BP$1:$BP$10,Data2!$BP$11:$BP$30</definedName>
    <definedName name="A124858038L_Data">Data2!$BP$11:$BP$30</definedName>
    <definedName name="A124858038L_Latest">Data2!$BP$30</definedName>
    <definedName name="A124858042C">Data2!$ED$1:$ED$10,Data2!$ED$11:$ED$30</definedName>
    <definedName name="A124858042C_Data">Data2!$ED$11:$ED$30</definedName>
    <definedName name="A124858042C_Latest">Data2!$ED$30</definedName>
    <definedName name="A124858046L">Data2!$IB$1:$IB$10,Data2!$IB$11:$IB$30</definedName>
    <definedName name="A124858046L_Data">Data2!$IB$11:$IB$30</definedName>
    <definedName name="A124858046L_Latest">Data2!$IB$30</definedName>
    <definedName name="A124858050C">Data3!$AB$1:$AB$10,Data3!$AB$11:$AB$30</definedName>
    <definedName name="A124858050C_Data">Data3!$AB$11:$AB$30</definedName>
    <definedName name="A124858050C_Latest">Data3!$AB$30</definedName>
    <definedName name="A124858054L">Data3!$AH$1:$AH$10,Data3!$AH$11:$AH$30</definedName>
    <definedName name="A124858054L_Data">Data3!$AH$11:$AH$30</definedName>
    <definedName name="A124858054L_Latest">Data3!$AH$30</definedName>
    <definedName name="A124858058W">Data1!$F$1:$F$10,Data1!$F$11:$F$30</definedName>
    <definedName name="A124858058W_Data">Data1!$F$11:$F$30</definedName>
    <definedName name="A124858058W_Latest">Data1!$F$30</definedName>
    <definedName name="A124858062L">Data1!$R$1:$R$10,Data1!$R$11:$R$30</definedName>
    <definedName name="A124858062L_Data">Data1!$R$11:$R$30</definedName>
    <definedName name="A124858062L_Latest">Data1!$R$30</definedName>
    <definedName name="A124858066W">Data1!$X$1:$X$10,Data1!$X$11:$X$30</definedName>
    <definedName name="A124858066W_Data">Data1!$X$11:$X$30</definedName>
    <definedName name="A124858066W_Latest">Data1!$X$30</definedName>
    <definedName name="A124858070L">Data1!$BB$1:$BB$10,Data1!$BB$11:$BB$30</definedName>
    <definedName name="A124858070L_Data">Data1!$BB$11:$BB$30</definedName>
    <definedName name="A124858070L_Latest">Data1!$BB$30</definedName>
    <definedName name="A124858074W">Data1!$DV$1:$DV$10,Data1!$DV$11:$DV$30</definedName>
    <definedName name="A124858074W_Data">Data1!$DV$11:$DV$30</definedName>
    <definedName name="A124858074W_Latest">Data1!$DV$30</definedName>
    <definedName name="A124858078F">Data1!$EB$1:$EB$10,Data1!$EB$11:$EB$30</definedName>
    <definedName name="A124858078F_Data">Data1!$EB$11:$EB$30</definedName>
    <definedName name="A124858078F_Latest">Data1!$EB$30</definedName>
    <definedName name="A124858082W">Data2!$CZ$1:$CZ$10,Data2!$CZ$11:$CZ$30</definedName>
    <definedName name="A124858082W_Data">Data2!$CZ$11:$CZ$30</definedName>
    <definedName name="A124858082W_Latest">Data2!$CZ$30</definedName>
    <definedName name="A124858086F">Data2!$DL$1:$DL$10,Data2!$DL$11:$DL$30</definedName>
    <definedName name="A124858086F_Data">Data2!$DL$11:$DL$30</definedName>
    <definedName name="A124858086F_Latest">Data2!$DL$30</definedName>
    <definedName name="A124858090W">Data2!$FB$1:$FB$10,Data2!$FB$11:$FB$30</definedName>
    <definedName name="A124858090W_Data">Data2!$FB$11:$FB$30</definedName>
    <definedName name="A124858090W_Latest">Data2!$FB$30</definedName>
    <definedName name="A124858094F">Data2!$FH$1:$FH$10,Data2!$FH$11:$FH$30</definedName>
    <definedName name="A124858094F_Data">Data2!$FH$11:$FH$30</definedName>
    <definedName name="A124858094F_Latest">Data2!$FH$30</definedName>
    <definedName name="A124858098R">Data3!$BX$1:$BX$10,Data3!$BX$11:$BX$30</definedName>
    <definedName name="A124858098R_Data">Data3!$BX$11:$BX$30</definedName>
    <definedName name="A124858098R_Latest">Data3!$BX$30</definedName>
    <definedName name="A124858102V">Data1!$BN$1:$BN$10,Data1!$BN$11:$BN$30</definedName>
    <definedName name="A124858102V_Data">Data1!$BN$11:$BN$30</definedName>
    <definedName name="A124858102V_Latest">Data1!$BN$30</definedName>
    <definedName name="A124858106C">Data1!$DJ$1:$DJ$10,Data1!$DJ$11:$DJ$30</definedName>
    <definedName name="A124858106C_Data">Data1!$DJ$11:$DJ$30</definedName>
    <definedName name="A124858106C_Latest">Data1!$DJ$30</definedName>
    <definedName name="A124858110V">Data1!$EZ$1:$EZ$10,Data1!$EZ$11:$EZ$30</definedName>
    <definedName name="A124858110V_Data">Data1!$EZ$11:$EZ$30</definedName>
    <definedName name="A124858110V_Latest">Data1!$EZ$30</definedName>
    <definedName name="A124858114C">Data2!$H$1:$H$10,Data2!$H$11:$H$30</definedName>
    <definedName name="A124858114C_Data">Data2!$H$11:$H$30</definedName>
    <definedName name="A124858114C_Latest">Data2!$H$30</definedName>
    <definedName name="A124858118L">Data2!$BD$1:$BD$10,Data2!$BD$11:$BD$30</definedName>
    <definedName name="A124858118L_Data">Data2!$BD$11:$BD$30</definedName>
    <definedName name="A124858118L_Latest">Data2!$BD$30</definedName>
    <definedName name="A124858122C">Data2!$BV$1:$BV$10,Data2!$BV$11:$BV$30</definedName>
    <definedName name="A124858122C_Data">Data2!$BV$11:$BV$30</definedName>
    <definedName name="A124858122C_Latest">Data2!$BV$30</definedName>
    <definedName name="A124858126L">Data2!$EJ$1:$EJ$10,Data2!$EJ$11:$EJ$30</definedName>
    <definedName name="A124858126L_Data">Data2!$EJ$11:$EJ$30</definedName>
    <definedName name="A124858126L_Latest">Data2!$EJ$30</definedName>
    <definedName name="A124858130C">Data2!$FN$1:$FN$10,Data2!$FN$11:$FN$30</definedName>
    <definedName name="A124858130C_Data">Data2!$FN$11:$FN$30</definedName>
    <definedName name="A124858130C_Latest">Data2!$FN$30</definedName>
    <definedName name="A124858134L">Data2!$FT$1:$FT$10,Data2!$FT$11:$FT$30</definedName>
    <definedName name="A124858134L_Data">Data2!$FT$11:$FT$30</definedName>
    <definedName name="A124858134L_Latest">Data2!$FT$30</definedName>
    <definedName name="A124858138W">Data2!$HJ$1:$HJ$10,Data2!$HJ$11:$HJ$30</definedName>
    <definedName name="A124858138W_Data">Data2!$HJ$11:$HJ$30</definedName>
    <definedName name="A124858138W_Latest">Data2!$HJ$30</definedName>
    <definedName name="A124858142L">Data2!$HP$1:$HP$10,Data2!$HP$11:$HP$30</definedName>
    <definedName name="A124858142L_Data">Data2!$HP$11:$HP$30</definedName>
    <definedName name="A124858142L_Latest">Data2!$HP$30</definedName>
    <definedName name="A124858146W">Data1!$CA$1:$CA$10,Data1!$CA$11:$CA$30</definedName>
    <definedName name="A124858146W_Data">Data1!$CA$11:$CA$30</definedName>
    <definedName name="A124858146W_Latest">Data1!$CA$30</definedName>
    <definedName name="A124858150L">Data1!$DQ$1:$DQ$10,Data1!$DQ$11:$DQ$30</definedName>
    <definedName name="A124858150L_Data">Data1!$DQ$11:$DQ$30</definedName>
    <definedName name="A124858150L_Latest">Data1!$DQ$30</definedName>
    <definedName name="A124858154W">Data1!$EI$1:$EI$10,Data1!$EI$11:$EI$30</definedName>
    <definedName name="A124858154W_Data">Data1!$EI$11:$EI$30</definedName>
    <definedName name="A124858154W_Latest">Data1!$EI$30</definedName>
    <definedName name="A124858158F">Data1!$FG$1:$FG$10,Data1!$FG$11:$FG$30</definedName>
    <definedName name="A124858158F_Data">Data1!$FG$11:$FG$30</definedName>
    <definedName name="A124858158F_Latest">Data1!$FG$30</definedName>
    <definedName name="A124858162W">Data1!$GE$1:$GE$10,Data1!$GE$11:$GE$30</definedName>
    <definedName name="A124858162W_Data">Data1!$GE$11:$GE$30</definedName>
    <definedName name="A124858162W_Latest">Data1!$GE$30</definedName>
    <definedName name="A124858166F">Data2!$O$1:$O$10,Data2!$O$11:$O$30</definedName>
    <definedName name="A124858166F_Data">Data2!$O$11:$O$30</definedName>
    <definedName name="A124858166F_Latest">Data2!$O$30</definedName>
    <definedName name="A124858170W">Data2!$AY$1:$AY$10,Data2!$AY$11:$AY$30</definedName>
    <definedName name="A124858170W_Data">Data2!$AY$11:$AY$30</definedName>
    <definedName name="A124858170W_Latest">Data2!$AY$30</definedName>
    <definedName name="A124858174F">Data2!$CC$1:$CC$10,Data2!$CC$11:$CC$30</definedName>
    <definedName name="A124858174F_Data">Data2!$CC$11:$CC$30</definedName>
    <definedName name="A124858174F_Latest">Data2!$CC$30</definedName>
    <definedName name="A124858178R">Data2!$DG$1:$DG$10,Data2!$DG$11:$DG$30</definedName>
    <definedName name="A124858178R_Data">Data2!$DG$11:$DG$30</definedName>
    <definedName name="A124858178R_Latest">Data2!$DG$30</definedName>
    <definedName name="A124858182F">Data2!$GA$1:$GA$10,Data2!$GA$11:$GA$30</definedName>
    <definedName name="A124858182F_Data">Data2!$GA$11:$GA$30</definedName>
    <definedName name="A124858182F_Latest">Data2!$GA$30</definedName>
    <definedName name="A124858186R">Data2!$GS$1:$GS$10,Data2!$GS$11:$GS$30</definedName>
    <definedName name="A124858186R_Data">Data2!$GS$11:$GS$30</definedName>
    <definedName name="A124858186R_Latest">Data2!$GS$30</definedName>
    <definedName name="A124858190F">Data2!$HE$1:$HE$10,Data2!$HE$11:$HE$30</definedName>
    <definedName name="A124858190F_Data">Data2!$HE$11:$HE$30</definedName>
    <definedName name="A124858190F_Latest">Data2!$HE$30</definedName>
    <definedName name="A124858194R">Data2!$II$1:$II$10,Data2!$II$11:$II$30</definedName>
    <definedName name="A124858194R_Data">Data2!$II$11:$II$30</definedName>
    <definedName name="A124858194R_Latest">Data2!$II$30</definedName>
    <definedName name="A124858198X">Data3!$K$1:$K$10,Data3!$K$11:$K$30</definedName>
    <definedName name="A124858198X_Data">Data3!$K$11:$K$30</definedName>
    <definedName name="A124858198X_Latest">Data3!$K$30</definedName>
    <definedName name="A124858202C">Data3!$AO$1:$AO$10,Data3!$AO$11:$AO$30</definedName>
    <definedName name="A124858202C_Data">Data3!$AO$11:$AO$30</definedName>
    <definedName name="A124858202C_Latest">Data3!$AO$30</definedName>
    <definedName name="A124858206L">Data1!$CG$1:$CG$10,Data1!$CG$11:$CG$30</definedName>
    <definedName name="A124858206L_Data">Data1!$CG$11:$CG$30</definedName>
    <definedName name="A124858206L_Latest">Data1!$CG$30</definedName>
    <definedName name="A124858210C">Data1!$CS$1:$CS$10,Data1!$CS$11:$CS$30</definedName>
    <definedName name="A124858210C_Data">Data1!$CS$11:$CS$30</definedName>
    <definedName name="A124858210C_Latest">Data1!$CS$30</definedName>
    <definedName name="A124858214L">Data1!$GQ$1:$GQ$10,Data1!$GQ$11:$GQ$30</definedName>
    <definedName name="A124858214L_Data">Data1!$GQ$11:$GQ$30</definedName>
    <definedName name="A124858214L_Latest">Data1!$GQ$30</definedName>
    <definedName name="A124858218W">Data2!$AA$1:$AA$10,Data2!$AA$11:$AA$30</definedName>
    <definedName name="A124858218W_Data">Data2!$AA$11:$AA$30</definedName>
    <definedName name="A124858218W_Latest">Data2!$AA$30</definedName>
    <definedName name="A124858222L">Data2!$DY$1:$DY$10,Data2!$DY$11:$DY$30</definedName>
    <definedName name="A124858222L_Data">Data2!$DY$11:$DY$30</definedName>
    <definedName name="A124858222L_Latest">Data2!$DY$30</definedName>
    <definedName name="A124858226W">Data2!$EQ$1:$EQ$10,Data2!$EQ$11:$EQ$30</definedName>
    <definedName name="A124858226W_Data">Data2!$EQ$11:$EQ$30</definedName>
    <definedName name="A124858226W_Latest">Data2!$EQ$30</definedName>
    <definedName name="A124858230L">Data2!$GG$1:$GG$10,Data2!$GG$11:$GG$30</definedName>
    <definedName name="A124858230L_Data">Data2!$GG$11:$GG$30</definedName>
    <definedName name="A124858230L_Latest">Data2!$GG$30</definedName>
    <definedName name="A124858234W">Data2!$GY$1:$GY$10,Data2!$GY$11:$GY$30</definedName>
    <definedName name="A124858234W_Data">Data2!$GY$11:$GY$30</definedName>
    <definedName name="A124858234W_Latest">Data2!$GY$30</definedName>
    <definedName name="A124858238F">Data3!$BS$1:$BS$10,Data3!$BS$11:$BS$30</definedName>
    <definedName name="A124858238F_Data">Data3!$BS$11:$BS$30</definedName>
    <definedName name="A124858238F_Latest">Data3!$BS$30</definedName>
    <definedName name="A124858242W">Data1!$FY$1:$FY$10,Data1!$FY$11:$FY$30</definedName>
    <definedName name="A124858242W_Data">Data1!$FY$11:$FY$30</definedName>
    <definedName name="A124858242W_Latest">Data1!$FY$30</definedName>
    <definedName name="A124858246F">Data1!$HC$1:$HC$10,Data1!$HC$11:$HC$30</definedName>
    <definedName name="A124858246F_Data">Data1!$HC$11:$HC$30</definedName>
    <definedName name="A124858246F_Latest">Data1!$HC$30</definedName>
    <definedName name="A124858250W">Data1!$IA$1:$IA$10,Data1!$IA$11:$IA$30</definedName>
    <definedName name="A124858250W_Data">Data1!$IA$11:$IA$30</definedName>
    <definedName name="A124858250W_Latest">Data1!$IA$30</definedName>
    <definedName name="A124858254F">Data2!$AS$1:$AS$10,Data2!$AS$11:$AS$30</definedName>
    <definedName name="A124858254F_Data">Data2!$AS$11:$AS$30</definedName>
    <definedName name="A124858254F_Latest">Data2!$AS$30</definedName>
    <definedName name="A124858258R">Data2!$CI$1:$CI$10,Data2!$CI$11:$CI$30</definedName>
    <definedName name="A124858258R_Data">Data2!$CI$11:$CI$30</definedName>
    <definedName name="A124858258R_Latest">Data2!$CI$30</definedName>
    <definedName name="A124858262F">Data2!$CU$1:$CU$10,Data2!$CU$11:$CU$30</definedName>
    <definedName name="A124858262F_Data">Data2!$CU$11:$CU$30</definedName>
    <definedName name="A124858262F_Latest">Data2!$CU$30</definedName>
    <definedName name="A124858266R">Data2!$GM$1:$GM$10,Data2!$GM$11:$GM$30</definedName>
    <definedName name="A124858266R_Data">Data2!$GM$11:$GM$30</definedName>
    <definedName name="A124858266R_Latest">Data2!$GM$30</definedName>
    <definedName name="A124858270F">Data2!$IO$1:$IO$10,Data2!$IO$11:$IO$30</definedName>
    <definedName name="A124858270F_Data">Data2!$IO$11:$IO$30</definedName>
    <definedName name="A124858270F_Latest">Data2!$IO$30</definedName>
    <definedName name="A124858274R">Data3!$Q$1:$Q$10,Data3!$Q$11:$Q$30</definedName>
    <definedName name="A124858274R_Data">Data3!$Q$11:$Q$30</definedName>
    <definedName name="A124858274R_Latest">Data3!$Q$30</definedName>
    <definedName name="A124858278X">Data3!$BA$1:$BA$10,Data3!$BA$11:$BA$30</definedName>
    <definedName name="A124858278X_Data">Data3!$BA$11:$BA$30</definedName>
    <definedName name="A124858278X_Latest">Data3!$BA$30</definedName>
    <definedName name="A124858282R">Data1!$AW$1:$AW$10,Data1!$AW$11:$AW$30</definedName>
    <definedName name="A124858282R_Data">Data1!$AW$11:$AW$30</definedName>
    <definedName name="A124858282R_Latest">Data1!$AW$30</definedName>
    <definedName name="A124858286X">Data1!$BU$1:$BU$10,Data1!$BU$11:$BU$30</definedName>
    <definedName name="A124858286X_Data">Data1!$BU$11:$BU$30</definedName>
    <definedName name="A124858286X_Latest">Data1!$BU$30</definedName>
    <definedName name="A124858290R">Data1!$EO$1:$EO$10,Data1!$EO$11:$EO$30</definedName>
    <definedName name="A124858290R_Data">Data1!$EO$11:$EO$30</definedName>
    <definedName name="A124858290R_Latest">Data1!$EO$30</definedName>
    <definedName name="A124858294X">Data1!$GK$1:$GK$10,Data1!$GK$11:$GK$30</definedName>
    <definedName name="A124858294X_Data">Data1!$GK$11:$GK$30</definedName>
    <definedName name="A124858294X_Latest">Data1!$GK$30</definedName>
    <definedName name="A124858298J">Data1!$GW$1:$GW$10,Data1!$GW$11:$GW$30</definedName>
    <definedName name="A124858298J_Data">Data1!$GW$11:$GW$30</definedName>
    <definedName name="A124858298J_Latest">Data1!$GW$30</definedName>
    <definedName name="A124858302L">Data1!$HI$1:$HI$10,Data1!$HI$11:$HI$30</definedName>
    <definedName name="A124858302L_Data">Data1!$HI$11:$HI$30</definedName>
    <definedName name="A124858302L_Latest">Data1!$HI$30</definedName>
    <definedName name="A124858306W">Data1!$HU$1:$HU$10,Data1!$HU$11:$HU$30</definedName>
    <definedName name="A124858306W_Data">Data1!$HU$11:$HU$30</definedName>
    <definedName name="A124858306W_Latest">Data1!$HU$30</definedName>
    <definedName name="A124858310L">Data2!$U$1:$U$10,Data2!$U$11:$U$30</definedName>
    <definedName name="A124858310L_Data">Data2!$U$11:$U$30</definedName>
    <definedName name="A124858310L_Latest">Data2!$U$30</definedName>
    <definedName name="A124858314W">Data2!$BK$1:$BK$10,Data2!$BK$11:$BK$30</definedName>
    <definedName name="A124858314W_Data">Data2!$BK$11:$BK$30</definedName>
    <definedName name="A124858314W_Latest">Data2!$BK$30</definedName>
    <definedName name="A124858318F">Data2!$DS$1:$DS$10,Data2!$DS$11:$DS$30</definedName>
    <definedName name="A124858318F_Data">Data2!$DS$11:$DS$30</definedName>
    <definedName name="A124858318F_Latest">Data2!$DS$30</definedName>
    <definedName name="A124858322W">Data2!$EW$1:$EW$10,Data2!$EW$11:$EW$30</definedName>
    <definedName name="A124858322W_Data">Data2!$EW$11:$EW$30</definedName>
    <definedName name="A124858322W_Latest">Data2!$EW$30</definedName>
    <definedName name="A124858326F">Data3!$AU$1:$AU$10,Data3!$AU$11:$AU$30</definedName>
    <definedName name="A124858326F_Data">Data3!$AU$11:$AU$30</definedName>
    <definedName name="A124858326F_Latest">Data3!$AU$30</definedName>
    <definedName name="A124858330W">Data3!$BG$1:$BG$10,Data3!$BG$11:$BG$30</definedName>
    <definedName name="A124858330W_Data">Data3!$BG$11:$BG$30</definedName>
    <definedName name="A124858330W_Latest">Data3!$BG$30</definedName>
    <definedName name="A124858334F">Data3!$BM$1:$BM$10,Data3!$BM$11:$BM$30</definedName>
    <definedName name="A124858334F_Data">Data3!$BM$11:$BM$30</definedName>
    <definedName name="A124858334F_Latest">Data3!$BM$30</definedName>
    <definedName name="A124858338R">Data1!$M$1:$M$10,Data1!$M$11:$M$30</definedName>
    <definedName name="A124858338R_Data">Data1!$M$11:$M$30</definedName>
    <definedName name="A124858338R_Latest">Data1!$M$30</definedName>
    <definedName name="A124858342F">Data1!$AE$1:$AE$10,Data1!$AE$11:$AE$30</definedName>
    <definedName name="A124858342F_Data">Data1!$AE$11:$AE$30</definedName>
    <definedName name="A124858342F_Latest">Data1!$AE$30</definedName>
    <definedName name="A124858346R">Data1!$AK$1:$AK$10,Data1!$AK$11:$AK$30</definedName>
    <definedName name="A124858346R_Data">Data1!$AK$11:$AK$30</definedName>
    <definedName name="A124858346R_Latest">Data1!$AK$30</definedName>
    <definedName name="A124858350F">Data1!$CM$1:$CM$10,Data1!$CM$11:$CM$30</definedName>
    <definedName name="A124858350F_Data">Data1!$CM$11:$CM$30</definedName>
    <definedName name="A124858350F_Latest">Data1!$CM$30</definedName>
    <definedName name="A124858354R">Data1!$CY$1:$CY$10,Data1!$CY$11:$CY$30</definedName>
    <definedName name="A124858354R_Data">Data1!$CY$11:$CY$30</definedName>
    <definedName name="A124858354R_Latest">Data1!$CY$30</definedName>
    <definedName name="A124858358X">Data1!$DE$1:$DE$10,Data1!$DE$11:$DE$30</definedName>
    <definedName name="A124858358X_Data">Data1!$DE$11:$DE$30</definedName>
    <definedName name="A124858358X_Latest">Data1!$DE$30</definedName>
    <definedName name="A124858362R">Data1!$EU$1:$EU$10,Data1!$EU$11:$EU$30</definedName>
    <definedName name="A124858362R_Data">Data1!$EU$11:$EU$30</definedName>
    <definedName name="A124858362R_Latest">Data1!$EU$30</definedName>
    <definedName name="A124858366X">Data1!$HO$1:$HO$10,Data1!$HO$11:$HO$30</definedName>
    <definedName name="A124858366X_Data">Data1!$HO$11:$HO$30</definedName>
    <definedName name="A124858366X_Latest">Data1!$HO$30</definedName>
    <definedName name="A124858370R">Data1!$IM$1:$IM$10,Data1!$IM$11:$IM$30</definedName>
    <definedName name="A124858370R_Data">Data1!$IM$11:$IM$30</definedName>
    <definedName name="A124858370R_Latest">Data1!$IM$30</definedName>
    <definedName name="A124858374X">Data2!$C$1:$C$10,Data2!$C$11:$C$30</definedName>
    <definedName name="A124858374X_Data">Data2!$C$11:$C$30</definedName>
    <definedName name="A124858374X_Latest">Data2!$C$30</definedName>
    <definedName name="A124858378J">Data2!$AG$1:$AG$10,Data2!$AG$11:$AG$30</definedName>
    <definedName name="A124858378J_Data">Data2!$AG$11:$AG$30</definedName>
    <definedName name="A124858378J_Latest">Data2!$AG$30</definedName>
    <definedName name="A124858382X">Data2!$AM$1:$AM$10,Data2!$AM$11:$AM$30</definedName>
    <definedName name="A124858382X_Data">Data2!$AM$11:$AM$30</definedName>
    <definedName name="A124858382X_Latest">Data2!$AM$30</definedName>
    <definedName name="A124858386J">Data2!$CO$1:$CO$10,Data2!$CO$11:$CO$30</definedName>
    <definedName name="A124858386J_Data">Data2!$CO$11:$CO$30</definedName>
    <definedName name="A124858386J_Latest">Data2!$CO$30</definedName>
    <definedName name="A124858390X">Data2!$HW$1:$HW$10,Data2!$HW$11:$HW$30</definedName>
    <definedName name="A124858390X_Data">Data2!$HW$11:$HW$30</definedName>
    <definedName name="A124858390X_Latest">Data2!$HW$30</definedName>
    <definedName name="A124858394J">Data3!$E$1:$E$10,Data3!$E$11:$E$30</definedName>
    <definedName name="A124858394J_Data">Data3!$E$11:$E$30</definedName>
    <definedName name="A124858394J_Latest">Data3!$E$30</definedName>
    <definedName name="A124858398T">Data3!$W$1:$W$10,Data3!$W$11:$W$30</definedName>
    <definedName name="A124858398T_Data">Data3!$W$11:$W$30</definedName>
    <definedName name="A124858398T_Latest">Data3!$W$30</definedName>
    <definedName name="A124858402W">Data1!$AQ$1:$AQ$10,Data1!$AQ$11:$AQ$30</definedName>
    <definedName name="A124858402W_Data">Data1!$AQ$11:$AQ$30</definedName>
    <definedName name="A124858402W_Latest">Data1!$AQ$30</definedName>
    <definedName name="A124858406F">Data1!$BI$1:$BI$10,Data1!$BI$11:$BI$30</definedName>
    <definedName name="A124858406F_Data">Data1!$BI$11:$BI$30</definedName>
    <definedName name="A124858406F_Latest">Data1!$BI$30</definedName>
    <definedName name="A124858410W">Data1!$FM$1:$FM$10,Data1!$FM$11:$FM$30</definedName>
    <definedName name="A124858410W_Data">Data1!$FM$11:$FM$30</definedName>
    <definedName name="A124858410W_Latest">Data1!$FM$30</definedName>
    <definedName name="A124858414F">Data1!$FS$1:$FS$10,Data1!$FS$11:$FS$30</definedName>
    <definedName name="A124858414F_Data">Data1!$FS$11:$FS$30</definedName>
    <definedName name="A124858414F_Latest">Data1!$FS$30</definedName>
    <definedName name="A124858418R">Data1!$IG$1:$IG$10,Data1!$IG$11:$IG$30</definedName>
    <definedName name="A124858418R_Data">Data1!$IG$11:$IG$30</definedName>
    <definedName name="A124858418R_Latest">Data1!$IG$30</definedName>
    <definedName name="A124858422F">Data2!$BQ$1:$BQ$10,Data2!$BQ$11:$BQ$30</definedName>
    <definedName name="A124858422F_Data">Data2!$BQ$11:$BQ$30</definedName>
    <definedName name="A124858422F_Latest">Data2!$BQ$30</definedName>
    <definedName name="A124858426R">Data2!$EE$1:$EE$10,Data2!$EE$11:$EE$30</definedName>
    <definedName name="A124858426R_Data">Data2!$EE$11:$EE$30</definedName>
    <definedName name="A124858426R_Latest">Data2!$EE$30</definedName>
    <definedName name="A124858430F">Data2!$IC$1:$IC$10,Data2!$IC$11:$IC$30</definedName>
    <definedName name="A124858430F_Data">Data2!$IC$11:$IC$30</definedName>
    <definedName name="A124858430F_Latest">Data2!$IC$30</definedName>
    <definedName name="A124858434R">Data3!$AC$1:$AC$10,Data3!$AC$11:$AC$30</definedName>
    <definedName name="A124858434R_Data">Data3!$AC$11:$AC$30</definedName>
    <definedName name="A124858434R_Latest">Data3!$AC$30</definedName>
    <definedName name="A124858438X">Data3!$AI$1:$AI$10,Data3!$AI$11:$AI$30</definedName>
    <definedName name="A124858438X_Data">Data3!$AI$11:$AI$30</definedName>
    <definedName name="A124858438X_Latest">Data3!$AI$30</definedName>
    <definedName name="A124858442R">Data1!$G$1:$G$10,Data1!$G$11:$G$30</definedName>
    <definedName name="A124858442R_Data">Data1!$G$11:$G$30</definedName>
    <definedName name="A124858442R_Latest">Data1!$G$30</definedName>
    <definedName name="A124858446X">Data1!$S$1:$S$10,Data1!$S$11:$S$30</definedName>
    <definedName name="A124858446X_Data">Data1!$S$11:$S$30</definedName>
    <definedName name="A124858446X_Latest">Data1!$S$30</definedName>
    <definedName name="A124858450R">Data1!$Y$1:$Y$10,Data1!$Y$11:$Y$30</definedName>
    <definedName name="A124858450R_Data">Data1!$Y$11:$Y$30</definedName>
    <definedName name="A124858450R_Latest">Data1!$Y$30</definedName>
    <definedName name="A124858454X">Data1!$BC$1:$BC$10,Data1!$BC$11:$BC$30</definedName>
    <definedName name="A124858454X_Data">Data1!$BC$11:$BC$30</definedName>
    <definedName name="A124858454X_Latest">Data1!$BC$30</definedName>
    <definedName name="A124858458J">Data1!$DW$1:$DW$10,Data1!$DW$11:$DW$30</definedName>
    <definedName name="A124858458J_Data">Data1!$DW$11:$DW$30</definedName>
    <definedName name="A124858458J_Latest">Data1!$DW$30</definedName>
    <definedName name="A124858462X">Data1!$EC$1:$EC$10,Data1!$EC$11:$EC$30</definedName>
    <definedName name="A124858462X_Data">Data1!$EC$11:$EC$30</definedName>
    <definedName name="A124858462X_Latest">Data1!$EC$30</definedName>
    <definedName name="A124858466J">Data2!$DA$1:$DA$10,Data2!$DA$11:$DA$30</definedName>
    <definedName name="A124858466J_Data">Data2!$DA$11:$DA$30</definedName>
    <definedName name="A124858466J_Latest">Data2!$DA$30</definedName>
    <definedName name="A124858470X">Data2!$DM$1:$DM$10,Data2!$DM$11:$DM$30</definedName>
    <definedName name="A124858470X_Data">Data2!$DM$11:$DM$30</definedName>
    <definedName name="A124858470X_Latest">Data2!$DM$30</definedName>
    <definedName name="A124858474J">Data2!$FC$1:$FC$10,Data2!$FC$11:$FC$30</definedName>
    <definedName name="A124858474J_Data">Data2!$FC$11:$FC$30</definedName>
    <definedName name="A124858474J_Latest">Data2!$FC$30</definedName>
    <definedName name="A124858478T">Data2!$FI$1:$FI$10,Data2!$FI$11:$FI$30</definedName>
    <definedName name="A124858478T_Data">Data2!$FI$11:$FI$30</definedName>
    <definedName name="A124858478T_Latest">Data2!$FI$30</definedName>
    <definedName name="A124858482J">Data3!$BY$1:$BY$10,Data3!$BY$11:$BY$30</definedName>
    <definedName name="A124858482J_Data">Data3!$BY$11:$BY$30</definedName>
    <definedName name="A124858482J_Latest">Data3!$BY$30</definedName>
    <definedName name="A124858486T">Data1!$BO$1:$BO$10,Data1!$BO$11:$BO$30</definedName>
    <definedName name="A124858486T_Data">Data1!$BO$11:$BO$30</definedName>
    <definedName name="A124858486T_Latest">Data1!$BO$30</definedName>
    <definedName name="A124858490J">Data1!$DK$1:$DK$10,Data1!$DK$11:$DK$30</definedName>
    <definedName name="A124858490J_Data">Data1!$DK$11:$DK$30</definedName>
    <definedName name="A124858490J_Latest">Data1!$DK$30</definedName>
    <definedName name="A124858494T">Data1!$FA$1:$FA$10,Data1!$FA$11:$FA$30</definedName>
    <definedName name="A124858494T_Data">Data1!$FA$11:$FA$30</definedName>
    <definedName name="A124858494T_Latest">Data1!$FA$30</definedName>
    <definedName name="A124858498A">Data2!$I$1:$I$10,Data2!$I$11:$I$30</definedName>
    <definedName name="A124858498A_Data">Data2!$I$11:$I$30</definedName>
    <definedName name="A124858498A_Latest">Data2!$I$30</definedName>
    <definedName name="A124858502F">Data2!$BE$1:$BE$10,Data2!$BE$11:$BE$30</definedName>
    <definedName name="A124858502F_Data">Data2!$BE$11:$BE$30</definedName>
    <definedName name="A124858502F_Latest">Data2!$BE$30</definedName>
    <definedName name="A124858506R">Data2!$BW$1:$BW$10,Data2!$BW$11:$BW$30</definedName>
    <definedName name="A124858506R_Data">Data2!$BW$11:$BW$30</definedName>
    <definedName name="A124858506R_Latest">Data2!$BW$30</definedName>
    <definedName name="A124858510F">Data2!$EK$1:$EK$10,Data2!$EK$11:$EK$30</definedName>
    <definedName name="A124858510F_Data">Data2!$EK$11:$EK$30</definedName>
    <definedName name="A124858510F_Latest">Data2!$EK$30</definedName>
    <definedName name="A124858514R">Data2!$FO$1:$FO$10,Data2!$FO$11:$FO$30</definedName>
    <definedName name="A124858514R_Data">Data2!$FO$11:$FO$30</definedName>
    <definedName name="A124858514R_Latest">Data2!$FO$30</definedName>
    <definedName name="A124858518X">Data2!$FU$1:$FU$10,Data2!$FU$11:$FU$30</definedName>
    <definedName name="A124858518X_Data">Data2!$FU$11:$FU$30</definedName>
    <definedName name="A124858518X_Latest">Data2!$FU$30</definedName>
    <definedName name="A124858522R">Data2!$HK$1:$HK$10,Data2!$HK$11:$HK$30</definedName>
    <definedName name="A124858522R_Data">Data2!$HK$11:$HK$30</definedName>
    <definedName name="A124858522R_Latest">Data2!$HK$30</definedName>
    <definedName name="A124858526X">Data2!$HQ$1:$HQ$10,Data2!$HQ$11:$HQ$30</definedName>
    <definedName name="A124858526X_Data">Data2!$HQ$11:$HQ$30</definedName>
    <definedName name="A124858526X_Latest">Data2!$HQ$30</definedName>
    <definedName name="A124858530R">Data1!$BV$1:$BV$10,Data1!$BV$11:$BV$30</definedName>
    <definedName name="A124858530R_Data">Data1!$BV$11:$BV$30</definedName>
    <definedName name="A124858530R_Latest">Data1!$BV$30</definedName>
    <definedName name="A124858534X">Data1!$DL$1:$DL$10,Data1!$DL$11:$DL$30</definedName>
    <definedName name="A124858534X_Data">Data1!$DL$11:$DL$30</definedName>
    <definedName name="A124858534X_Latest">Data1!$DL$30</definedName>
    <definedName name="A124858538J">Data1!$ED$1:$ED$10,Data1!$ED$11:$ED$30</definedName>
    <definedName name="A124858538J_Data">Data1!$ED$11:$ED$30</definedName>
    <definedName name="A124858538J_Latest">Data1!$ED$30</definedName>
    <definedName name="A124858542X">Data1!$FB$1:$FB$10,Data1!$FB$11:$FB$30</definedName>
    <definedName name="A124858542X_Data">Data1!$FB$11:$FB$30</definedName>
    <definedName name="A124858542X_Latest">Data1!$FB$30</definedName>
    <definedName name="A124858546J">Data1!$FZ$1:$FZ$10,Data1!$FZ$11:$FZ$30</definedName>
    <definedName name="A124858546J_Data">Data1!$FZ$11:$FZ$30</definedName>
    <definedName name="A124858546J_Latest">Data1!$FZ$30</definedName>
    <definedName name="A124858550X">Data2!$J$1:$J$10,Data2!$J$11:$J$30</definedName>
    <definedName name="A124858550X_Data">Data2!$J$11:$J$30</definedName>
    <definedName name="A124858550X_Latest">Data2!$J$30</definedName>
    <definedName name="A124858554J">Data2!$AT$1:$AT$10,Data2!$AT$11:$AT$30</definedName>
    <definedName name="A124858554J_Data">Data2!$AT$11:$AT$30</definedName>
    <definedName name="A124858554J_Latest">Data2!$AT$30</definedName>
    <definedName name="A124858558T">Data2!$BX$1:$BX$10,Data2!$BX$11:$BX$30</definedName>
    <definedName name="A124858558T_Data">Data2!$BX$11:$BX$30</definedName>
    <definedName name="A124858558T_Latest">Data2!$BX$30</definedName>
    <definedName name="A124858562J">Data2!$DB$1:$DB$10,Data2!$DB$11:$DB$30</definedName>
    <definedName name="A124858562J_Data">Data2!$DB$11:$DB$30</definedName>
    <definedName name="A124858562J_Latest">Data2!$DB$30</definedName>
    <definedName name="A124858566T">Data2!$FV$1:$FV$10,Data2!$FV$11:$FV$30</definedName>
    <definedName name="A124858566T_Data">Data2!$FV$11:$FV$30</definedName>
    <definedName name="A124858566T_Latest">Data2!$FV$30</definedName>
    <definedName name="A124858570J">Data2!$GN$1:$GN$10,Data2!$GN$11:$GN$30</definedName>
    <definedName name="A124858570J_Data">Data2!$GN$11:$GN$30</definedName>
    <definedName name="A124858570J_Latest">Data2!$GN$30</definedName>
    <definedName name="A124858574T">Data2!$GZ$1:$GZ$10,Data2!$GZ$11:$GZ$30</definedName>
    <definedName name="A124858574T_Data">Data2!$GZ$11:$GZ$30</definedName>
    <definedName name="A124858574T_Latest">Data2!$GZ$30</definedName>
    <definedName name="A124858578A">Data2!$ID$1:$ID$10,Data2!$ID$11:$ID$30</definedName>
    <definedName name="A124858578A_Data">Data2!$ID$11:$ID$30</definedName>
    <definedName name="A124858578A_Latest">Data2!$ID$30</definedName>
    <definedName name="A124858582T">Data3!$F$1:$F$10,Data3!$F$11:$F$30</definedName>
    <definedName name="A124858582T_Data">Data3!$F$11:$F$30</definedName>
    <definedName name="A124858582T_Latest">Data3!$F$30</definedName>
    <definedName name="A124858586A">Data3!$AJ$1:$AJ$10,Data3!$AJ$11:$AJ$30</definedName>
    <definedName name="A124858586A_Data">Data3!$AJ$11:$AJ$30</definedName>
    <definedName name="A124858586A_Latest">Data3!$AJ$30</definedName>
    <definedName name="A124858590T">Data1!$CB$1:$CB$10,Data1!$CB$11:$CB$30</definedName>
    <definedName name="A124858590T_Data">Data1!$CB$11:$CB$30</definedName>
    <definedName name="A124858590T_Latest">Data1!$CB$30</definedName>
    <definedName name="A124858594A">Data1!$CN$1:$CN$10,Data1!$CN$11:$CN$30</definedName>
    <definedName name="A124858594A_Data">Data1!$CN$11:$CN$30</definedName>
    <definedName name="A124858594A_Latest">Data1!$CN$30</definedName>
    <definedName name="A124858598K">Data1!$GL$1:$GL$10,Data1!$GL$11:$GL$30</definedName>
    <definedName name="A124858598K_Data">Data1!$GL$11:$GL$30</definedName>
    <definedName name="A124858598K_Latest">Data1!$GL$30</definedName>
    <definedName name="A124858602R">Data2!$V$1:$V$10,Data2!$V$11:$V$30</definedName>
    <definedName name="A124858602R_Data">Data2!$V$11:$V$30</definedName>
    <definedName name="A124858602R_Latest">Data2!$V$30</definedName>
    <definedName name="A124858606X">Data2!$DT$1:$DT$10,Data2!$DT$11:$DT$30</definedName>
    <definedName name="A124858606X_Data">Data2!$DT$11:$DT$30</definedName>
    <definedName name="A124858606X_Latest">Data2!$DT$30</definedName>
    <definedName name="A124858610R">Data2!$EL$1:$EL$10,Data2!$EL$11:$EL$30</definedName>
    <definedName name="A124858610R_Data">Data2!$EL$11:$EL$30</definedName>
    <definedName name="A124858610R_Latest">Data2!$EL$30</definedName>
    <definedName name="A124858614X">Data2!$GB$1:$GB$10,Data2!$GB$11:$GB$30</definedName>
    <definedName name="A124858614X_Data">Data2!$GB$11:$GB$30</definedName>
    <definedName name="A124858614X_Latest">Data2!$GB$30</definedName>
    <definedName name="A124858618J">Data2!$GT$1:$GT$10,Data2!$GT$11:$GT$30</definedName>
    <definedName name="A124858618J_Data">Data2!$GT$11:$GT$30</definedName>
    <definedName name="A124858618J_Latest">Data2!$GT$30</definedName>
    <definedName name="A124858622X">Data3!$BN$1:$BN$10,Data3!$BN$11:$BN$30</definedName>
    <definedName name="A124858622X_Data">Data3!$BN$11:$BN$30</definedName>
    <definedName name="A124858622X_Latest">Data3!$BN$30</definedName>
    <definedName name="A124858626J">Data1!$FT$1:$FT$10,Data1!$FT$11:$FT$30</definedName>
    <definedName name="A124858626J_Data">Data1!$FT$11:$FT$30</definedName>
    <definedName name="A124858626J_Latest">Data1!$FT$30</definedName>
    <definedName name="A124858630X">Data1!$GX$1:$GX$10,Data1!$GX$11:$GX$30</definedName>
    <definedName name="A124858630X_Data">Data1!$GX$11:$GX$30</definedName>
    <definedName name="A124858630X_Latest">Data1!$GX$30</definedName>
    <definedName name="A124858634J">Data1!$HV$1:$HV$10,Data1!$HV$11:$HV$30</definedName>
    <definedName name="A124858634J_Data">Data1!$HV$11:$HV$30</definedName>
    <definedName name="A124858634J_Latest">Data1!$HV$30</definedName>
    <definedName name="A124858638T">Data2!$AN$1:$AN$10,Data2!$AN$11:$AN$30</definedName>
    <definedName name="A124858638T_Data">Data2!$AN$11:$AN$30</definedName>
    <definedName name="A124858638T_Latest">Data2!$AN$30</definedName>
    <definedName name="A124858642J">Data2!$CD$1:$CD$10,Data2!$CD$11:$CD$30</definedName>
    <definedName name="A124858642J_Data">Data2!$CD$11:$CD$30</definedName>
    <definedName name="A124858642J_Latest">Data2!$CD$30</definedName>
    <definedName name="A124858646T">Data2!$CP$1:$CP$10,Data2!$CP$11:$CP$30</definedName>
    <definedName name="A124858646T_Data">Data2!$CP$11:$CP$30</definedName>
    <definedName name="A124858646T_Latest">Data2!$CP$30</definedName>
    <definedName name="A124858650J">Data2!$GH$1:$GH$10,Data2!$GH$11:$GH$30</definedName>
    <definedName name="A124858650J_Data">Data2!$GH$11:$GH$30</definedName>
    <definedName name="A124858650J_Latest">Data2!$GH$30</definedName>
    <definedName name="A124858654T">Data2!$IJ$1:$IJ$10,Data2!$IJ$11:$IJ$30</definedName>
    <definedName name="A124858654T_Data">Data2!$IJ$11:$IJ$30</definedName>
    <definedName name="A124858654T_Latest">Data2!$IJ$30</definedName>
    <definedName name="A124858658A">Data3!$L$1:$L$10,Data3!$L$11:$L$30</definedName>
    <definedName name="A124858658A_Data">Data3!$L$11:$L$30</definedName>
    <definedName name="A124858658A_Latest">Data3!$L$30</definedName>
    <definedName name="A124858662T">Data3!$AV$1:$AV$10,Data3!$AV$11:$AV$30</definedName>
    <definedName name="A124858662T_Data">Data3!$AV$11:$AV$30</definedName>
    <definedName name="A124858662T_Latest">Data3!$AV$30</definedName>
    <definedName name="A124858666A">Data1!$AR$1:$AR$10,Data1!$AR$11:$AR$30</definedName>
    <definedName name="A124858666A_Data">Data1!$AR$11:$AR$30</definedName>
    <definedName name="A124858666A_Latest">Data1!$AR$30</definedName>
    <definedName name="A124858670T">Data1!$BP$1:$BP$10,Data1!$BP$11:$BP$30</definedName>
    <definedName name="A124858670T_Data">Data1!$BP$11:$BP$30</definedName>
    <definedName name="A124858670T_Latest">Data1!$BP$30</definedName>
    <definedName name="A124858674A">Data1!$EJ$1:$EJ$10,Data1!$EJ$11:$EJ$30</definedName>
    <definedName name="A124858674A_Data">Data1!$EJ$11:$EJ$30</definedName>
    <definedName name="A124858674A_Latest">Data1!$EJ$30</definedName>
    <definedName name="A124858678K">Data1!$GF$1:$GF$10,Data1!$GF$11:$GF$30</definedName>
    <definedName name="A124858678K_Data">Data1!$GF$11:$GF$30</definedName>
    <definedName name="A124858678K_Latest">Data1!$GF$30</definedName>
    <definedName name="A124858682A">Data1!$GR$1:$GR$10,Data1!$GR$11:$GR$30</definedName>
    <definedName name="A124858682A_Data">Data1!$GR$11:$GR$30</definedName>
    <definedName name="A124858682A_Latest">Data1!$GR$30</definedName>
    <definedName name="A124858686K">Data1!$HD$1:$HD$10,Data1!$HD$11:$HD$30</definedName>
    <definedName name="A124858686K_Data">Data1!$HD$11:$HD$30</definedName>
    <definedName name="A124858686K_Latest">Data1!$HD$30</definedName>
    <definedName name="A124858690A">Data1!$HP$1:$HP$10,Data1!$HP$11:$HP$30</definedName>
    <definedName name="A124858690A_Data">Data1!$HP$11:$HP$30</definedName>
    <definedName name="A124858690A_Latest">Data1!$HP$30</definedName>
    <definedName name="A124858694K">Data2!$P$1:$P$10,Data2!$P$11:$P$30</definedName>
    <definedName name="A124858694K_Data">Data2!$P$11:$P$30</definedName>
    <definedName name="A124858694K_Latest">Data2!$P$30</definedName>
    <definedName name="A124858698V">Data2!$BF$1:$BF$10,Data2!$BF$11:$BF$30</definedName>
    <definedName name="A124858698V_Data">Data2!$BF$11:$BF$30</definedName>
    <definedName name="A124858698V_Latest">Data2!$BF$30</definedName>
    <definedName name="A124858702X">Data2!$DN$1:$DN$10,Data2!$DN$11:$DN$30</definedName>
    <definedName name="A124858702X_Data">Data2!$DN$11:$DN$30</definedName>
    <definedName name="A124858702X_Latest">Data2!$DN$30</definedName>
    <definedName name="A124858706J">Data2!$ER$1:$ER$10,Data2!$ER$11:$ER$30</definedName>
    <definedName name="A124858706J_Data">Data2!$ER$11:$ER$30</definedName>
    <definedName name="A124858706J_Latest">Data2!$ER$30</definedName>
    <definedName name="A124858710X">Data3!$AP$1:$AP$10,Data3!$AP$11:$AP$30</definedName>
    <definedName name="A124858710X_Data">Data3!$AP$11:$AP$30</definedName>
    <definedName name="A124858710X_Latest">Data3!$AP$30</definedName>
    <definedName name="A124858714J">Data3!$BB$1:$BB$10,Data3!$BB$11:$BB$30</definedName>
    <definedName name="A124858714J_Data">Data3!$BB$11:$BB$30</definedName>
    <definedName name="A124858714J_Latest">Data3!$BB$30</definedName>
    <definedName name="A124858718T">Data3!$BH$1:$BH$10,Data3!$BH$11:$BH$30</definedName>
    <definedName name="A124858718T_Data">Data3!$BH$11:$BH$30</definedName>
    <definedName name="A124858718T_Latest">Data3!$BH$30</definedName>
    <definedName name="A124858722J">Data1!$H$1:$H$10,Data1!$H$11:$H$30</definedName>
    <definedName name="A124858722J_Data">Data1!$H$11:$H$30</definedName>
    <definedName name="A124858722J_Latest">Data1!$H$30</definedName>
    <definedName name="A124858726T">Data1!$Z$1:$Z$10,Data1!$Z$11:$Z$30</definedName>
    <definedName name="A124858726T_Data">Data1!$Z$11:$Z$30</definedName>
    <definedName name="A124858726T_Latest">Data1!$Z$30</definedName>
    <definedName name="A124858730J">Data1!$AF$1:$AF$10,Data1!$AF$11:$AF$30</definedName>
    <definedName name="A124858730J_Data">Data1!$AF$11:$AF$30</definedName>
    <definedName name="A124858730J_Latest">Data1!$AF$30</definedName>
    <definedName name="A124858734T">Data1!$CH$1:$CH$10,Data1!$CH$11:$CH$30</definedName>
    <definedName name="A124858734T_Data">Data1!$CH$11:$CH$30</definedName>
    <definedName name="A124858734T_Latest">Data1!$CH$30</definedName>
    <definedName name="A124858738A">Data1!$CT$1:$CT$10,Data1!$CT$11:$CT$30</definedName>
    <definedName name="A124858738A_Data">Data1!$CT$11:$CT$30</definedName>
    <definedName name="A124858738A_Latest">Data1!$CT$30</definedName>
    <definedName name="A124858742T">Data1!$CZ$1:$CZ$10,Data1!$CZ$11:$CZ$30</definedName>
    <definedName name="A124858742T_Data">Data1!$CZ$11:$CZ$30</definedName>
    <definedName name="A124858742T_Latest">Data1!$CZ$30</definedName>
    <definedName name="A124858746A">Data1!$EP$1:$EP$10,Data1!$EP$11:$EP$30</definedName>
    <definedName name="A124858746A_Data">Data1!$EP$11:$EP$30</definedName>
    <definedName name="A124858746A_Latest">Data1!$EP$30</definedName>
    <definedName name="A124858750T">Data1!$HJ$1:$HJ$10,Data1!$HJ$11:$HJ$30</definedName>
    <definedName name="A124858750T_Data">Data1!$HJ$11:$HJ$30</definedName>
    <definedName name="A124858750T_Latest">Data1!$HJ$30</definedName>
    <definedName name="A124858754A">Data1!$IH$1:$IH$10,Data1!$IH$11:$IH$30</definedName>
    <definedName name="A124858754A_Data">Data1!$IH$11:$IH$30</definedName>
    <definedName name="A124858754A_Latest">Data1!$IH$30</definedName>
    <definedName name="A124858758K">Data1!$IN$1:$IN$10,Data1!$IN$11:$IN$30</definedName>
    <definedName name="A124858758K_Data">Data1!$IN$11:$IN$30</definedName>
    <definedName name="A124858758K_Latest">Data1!$IN$30</definedName>
    <definedName name="A124858762A">Data2!$AB$1:$AB$10,Data2!$AB$11:$AB$30</definedName>
    <definedName name="A124858762A_Data">Data2!$AB$11:$AB$30</definedName>
    <definedName name="A124858762A_Latest">Data2!$AB$30</definedName>
    <definedName name="A124858766K">Data2!$AH$1:$AH$10,Data2!$AH$11:$AH$30</definedName>
    <definedName name="A124858766K_Data">Data2!$AH$11:$AH$30</definedName>
    <definedName name="A124858766K_Latest">Data2!$AH$30</definedName>
    <definedName name="A124858770A">Data2!$CJ$1:$CJ$10,Data2!$CJ$11:$CJ$30</definedName>
    <definedName name="A124858770A_Data">Data2!$CJ$11:$CJ$30</definedName>
    <definedName name="A124858770A_Latest">Data2!$CJ$30</definedName>
    <definedName name="A124858774K">Data2!$HR$1:$HR$10,Data2!$HR$11:$HR$30</definedName>
    <definedName name="A124858774K_Data">Data2!$HR$11:$HR$30</definedName>
    <definedName name="A124858774K_Latest">Data2!$HR$30</definedName>
    <definedName name="A124858778V">Data2!$IP$1:$IP$10,Data2!$IP$11:$IP$30</definedName>
    <definedName name="A124858778V_Data">Data2!$IP$11:$IP$30</definedName>
    <definedName name="A124858778V_Latest">Data2!$IP$30</definedName>
    <definedName name="A124858782K">Data3!$R$1:$R$10,Data3!$R$11:$R$30</definedName>
    <definedName name="A124858782K_Data">Data3!$R$11:$R$30</definedName>
    <definedName name="A124858782K_Latest">Data3!$R$30</definedName>
    <definedName name="A124858786V">Data1!$AL$1:$AL$10,Data1!$AL$11:$AL$30</definedName>
    <definedName name="A124858786V_Data">Data1!$AL$11:$AL$30</definedName>
    <definedName name="A124858786V_Latest">Data1!$AL$30</definedName>
    <definedName name="A124858790K">Data1!$BD$1:$BD$10,Data1!$BD$11:$BD$30</definedName>
    <definedName name="A124858790K_Data">Data1!$BD$11:$BD$30</definedName>
    <definedName name="A124858790K_Latest">Data1!$BD$30</definedName>
    <definedName name="A124858794V">Data1!$FH$1:$FH$10,Data1!$FH$11:$FH$30</definedName>
    <definedName name="A124858794V_Data">Data1!$FH$11:$FH$30</definedName>
    <definedName name="A124858794V_Latest">Data1!$FH$30</definedName>
    <definedName name="A124858798C">Data1!$FN$1:$FN$10,Data1!$FN$11:$FN$30</definedName>
    <definedName name="A124858798C_Data">Data1!$FN$11:$FN$30</definedName>
    <definedName name="A124858798C_Latest">Data1!$FN$30</definedName>
    <definedName name="A124858802J">Data1!$IB$1:$IB$10,Data1!$IB$11:$IB$30</definedName>
    <definedName name="A124858802J_Data">Data1!$IB$11:$IB$30</definedName>
    <definedName name="A124858802J_Latest">Data1!$IB$30</definedName>
    <definedName name="A124858806T">Data2!$BL$1:$BL$10,Data2!$BL$11:$BL$30</definedName>
    <definedName name="A124858806T_Data">Data2!$BL$11:$BL$30</definedName>
    <definedName name="A124858806T_Latest">Data2!$BL$30</definedName>
    <definedName name="A124858810J">Data2!$DZ$1:$DZ$10,Data2!$DZ$11:$DZ$30</definedName>
    <definedName name="A124858810J_Data">Data2!$DZ$11:$DZ$30</definedName>
    <definedName name="A124858810J_Latest">Data2!$DZ$30</definedName>
    <definedName name="A124858814T">Data2!$HX$1:$HX$10,Data2!$HX$11:$HX$30</definedName>
    <definedName name="A124858814T_Data">Data2!$HX$11:$HX$30</definedName>
    <definedName name="A124858814T_Latest">Data2!$HX$30</definedName>
    <definedName name="A124858818A">Data3!$X$1:$X$10,Data3!$X$11:$X$30</definedName>
    <definedName name="A124858818A_Data">Data3!$X$11:$X$30</definedName>
    <definedName name="A124858818A_Latest">Data3!$X$30</definedName>
    <definedName name="A124858822T">Data3!$AD$1:$AD$10,Data3!$AD$11:$AD$30</definedName>
    <definedName name="A124858822T_Data">Data3!$AD$11:$AD$30</definedName>
    <definedName name="A124858822T_Latest">Data3!$AD$30</definedName>
    <definedName name="A124858826A">Data1!$B$1:$B$10,Data1!$B$11:$B$30</definedName>
    <definedName name="A124858826A_Data">Data1!$B$11:$B$30</definedName>
    <definedName name="A124858826A_Latest">Data1!$B$30</definedName>
    <definedName name="A124858830T">Data1!$N$1:$N$10,Data1!$N$11:$N$30</definedName>
    <definedName name="A124858830T_Data">Data1!$N$11:$N$30</definedName>
    <definedName name="A124858830T_Latest">Data1!$N$30</definedName>
    <definedName name="A124858834A">Data1!$T$1:$T$10,Data1!$T$11:$T$30</definedName>
    <definedName name="A124858834A_Data">Data1!$T$11:$T$30</definedName>
    <definedName name="A124858834A_Latest">Data1!$T$30</definedName>
    <definedName name="A124858838K">Data1!$AX$1:$AX$10,Data1!$AX$11:$AX$30</definedName>
    <definedName name="A124858838K_Data">Data1!$AX$11:$AX$30</definedName>
    <definedName name="A124858838K_Latest">Data1!$AX$30</definedName>
    <definedName name="A124858842A">Data1!$DR$1:$DR$10,Data1!$DR$11:$DR$30</definedName>
    <definedName name="A124858842A_Data">Data1!$DR$11:$DR$30</definedName>
    <definedName name="A124858842A_Latest">Data1!$DR$30</definedName>
    <definedName name="A124858846K">Data1!$DX$1:$DX$10,Data1!$DX$11:$DX$30</definedName>
    <definedName name="A124858846K_Data">Data1!$DX$11:$DX$30</definedName>
    <definedName name="A124858846K_Latest">Data1!$DX$30</definedName>
    <definedName name="A124858850A">Data2!$CV$1:$CV$10,Data2!$CV$11:$CV$30</definedName>
    <definedName name="A124858850A_Data">Data2!$CV$11:$CV$30</definedName>
    <definedName name="A124858850A_Latest">Data2!$CV$30</definedName>
    <definedName name="A124858854K">Data2!$DH$1:$DH$10,Data2!$DH$11:$DH$30</definedName>
    <definedName name="A124858854K_Data">Data2!$DH$11:$DH$30</definedName>
    <definedName name="A124858854K_Latest">Data2!$DH$30</definedName>
    <definedName name="A124858858V">Data2!$EX$1:$EX$10,Data2!$EX$11:$EX$30</definedName>
    <definedName name="A124858858V_Data">Data2!$EX$11:$EX$30</definedName>
    <definedName name="A124858858V_Latest">Data2!$EX$30</definedName>
    <definedName name="A124858862K">Data2!$FD$1:$FD$10,Data2!$FD$11:$FD$30</definedName>
    <definedName name="A124858862K_Data">Data2!$FD$11:$FD$30</definedName>
    <definedName name="A124858862K_Latest">Data2!$FD$30</definedName>
    <definedName name="A124858866V">Data3!$BT$1:$BT$10,Data3!$BT$11:$BT$30</definedName>
    <definedName name="A124858866V_Data">Data3!$BT$11:$BT$30</definedName>
    <definedName name="A124858866V_Latest">Data3!$BT$30</definedName>
    <definedName name="A124858870K">Data1!$BJ$1:$BJ$10,Data1!$BJ$11:$BJ$30</definedName>
    <definedName name="A124858870K_Data">Data1!$BJ$11:$BJ$30</definedName>
    <definedName name="A124858870K_Latest">Data1!$BJ$30</definedName>
    <definedName name="A124858874V">Data1!$DF$1:$DF$10,Data1!$DF$11:$DF$30</definedName>
    <definedName name="A124858874V_Data">Data1!$DF$11:$DF$30</definedName>
    <definedName name="A124858874V_Latest">Data1!$DF$30</definedName>
    <definedName name="A124858878C">Data1!$EV$1:$EV$10,Data1!$EV$11:$EV$30</definedName>
    <definedName name="A124858878C_Data">Data1!$EV$11:$EV$30</definedName>
    <definedName name="A124858878C_Latest">Data1!$EV$30</definedName>
    <definedName name="A124858882V">Data2!$D$1:$D$10,Data2!$D$11:$D$30</definedName>
    <definedName name="A124858882V_Data">Data2!$D$11:$D$30</definedName>
    <definedName name="A124858882V_Latest">Data2!$D$30</definedName>
    <definedName name="A124858886C">Data2!$AZ$1:$AZ$10,Data2!$AZ$11:$AZ$30</definedName>
    <definedName name="A124858886C_Data">Data2!$AZ$11:$AZ$30</definedName>
    <definedName name="A124858886C_Latest">Data2!$AZ$30</definedName>
    <definedName name="A124858890V">Data2!$BR$1:$BR$10,Data2!$BR$11:$BR$30</definedName>
    <definedName name="A124858890V_Data">Data2!$BR$11:$BR$30</definedName>
    <definedName name="A124858890V_Latest">Data2!$BR$30</definedName>
    <definedName name="A124858894C">Data2!$EF$1:$EF$10,Data2!$EF$11:$EF$30</definedName>
    <definedName name="A124858894C_Data">Data2!$EF$11:$EF$30</definedName>
    <definedName name="A124858894C_Latest">Data2!$EF$30</definedName>
    <definedName name="A124858898L">Data2!$FJ$1:$FJ$10,Data2!$FJ$11:$FJ$30</definedName>
    <definedName name="A124858898L_Data">Data2!$FJ$11:$FJ$30</definedName>
    <definedName name="A124858898L_Latest">Data2!$FJ$30</definedName>
    <definedName name="A124858902T">Data2!$FP$1:$FP$10,Data2!$FP$11:$FP$30</definedName>
    <definedName name="A124858902T_Data">Data2!$FP$11:$FP$30</definedName>
    <definedName name="A124858902T_Latest">Data2!$FP$30</definedName>
    <definedName name="A124858906A">Data2!$HF$1:$HF$10,Data2!$HF$11:$HF$30</definedName>
    <definedName name="A124858906A_Data">Data2!$HF$11:$HF$30</definedName>
    <definedName name="A124858906A_Latest">Data2!$HF$30</definedName>
    <definedName name="A124858910T">Data2!$HL$1:$HL$10,Data2!$HL$11:$HL$30</definedName>
    <definedName name="A124858910T_Data">Data2!$HL$11:$HL$30</definedName>
    <definedName name="A124858910T_Latest">Data2!$HL$30</definedName>
    <definedName name="A124858914A">Data1!$BX$1:$BX$10,Data1!$BX$11:$BX$30</definedName>
    <definedName name="A124858914A_Data">Data1!$BX$11:$BX$30</definedName>
    <definedName name="A124858914A_Latest">Data1!$BX$30</definedName>
    <definedName name="A124858918K">Data1!$DN$1:$DN$10,Data1!$DN$11:$DN$30</definedName>
    <definedName name="A124858918K_Data">Data1!$DN$11:$DN$30</definedName>
    <definedName name="A124858918K_Latest">Data1!$DN$30</definedName>
    <definedName name="A124858922A">Data1!$EF$1:$EF$10,Data1!$EF$11:$EF$30</definedName>
    <definedName name="A124858922A_Data">Data1!$EF$11:$EF$30</definedName>
    <definedName name="A124858922A_Latest">Data1!$EF$30</definedName>
    <definedName name="A124858926K">Data1!$FD$1:$FD$10,Data1!$FD$11:$FD$30</definedName>
    <definedName name="A124858926K_Data">Data1!$FD$11:$FD$30</definedName>
    <definedName name="A124858926K_Latest">Data1!$FD$30</definedName>
    <definedName name="A124858930A">Data1!$GB$1:$GB$10,Data1!$GB$11:$GB$30</definedName>
    <definedName name="A124858930A_Data">Data1!$GB$11:$GB$30</definedName>
    <definedName name="A124858930A_Latest">Data1!$GB$30</definedName>
    <definedName name="A124858934K">Data2!$L$1:$L$10,Data2!$L$11:$L$30</definedName>
    <definedName name="A124858934K_Data">Data2!$L$11:$L$30</definedName>
    <definedName name="A124858934K_Latest">Data2!$L$30</definedName>
    <definedName name="A124858938V">Data2!$AV$1:$AV$10,Data2!$AV$11:$AV$30</definedName>
    <definedName name="A124858938V_Data">Data2!$AV$11:$AV$30</definedName>
    <definedName name="A124858938V_Latest">Data2!$AV$30</definedName>
    <definedName name="A124858942K">Data2!$BZ$1:$BZ$10,Data2!$BZ$11:$BZ$30</definedName>
    <definedName name="A124858942K_Data">Data2!$BZ$11:$BZ$30</definedName>
    <definedName name="A124858942K_Latest">Data2!$BZ$30</definedName>
    <definedName name="A124858946V">Data2!$DD$1:$DD$10,Data2!$DD$11:$DD$30</definedName>
    <definedName name="A124858946V_Data">Data2!$DD$11:$DD$30</definedName>
    <definedName name="A124858946V_Latest">Data2!$DD$30</definedName>
    <definedName name="A124858950K">Data2!$FX$1:$FX$10,Data2!$FX$11:$FX$30</definedName>
    <definedName name="A124858950K_Data">Data2!$FX$11:$FX$30</definedName>
    <definedName name="A124858950K_Latest">Data2!$FX$30</definedName>
    <definedName name="A124858954V">Data2!$GP$1:$GP$10,Data2!$GP$11:$GP$30</definedName>
    <definedName name="A124858954V_Data">Data2!$GP$11:$GP$30</definedName>
    <definedName name="A124858954V_Latest">Data2!$GP$30</definedName>
    <definedName name="A124858958C">Data2!$HB$1:$HB$10,Data2!$HB$11:$HB$30</definedName>
    <definedName name="A124858958C_Data">Data2!$HB$11:$HB$30</definedName>
    <definedName name="A124858958C_Latest">Data2!$HB$30</definedName>
    <definedName name="A124858962V">Data2!$IF$1:$IF$10,Data2!$IF$11:$IF$30</definedName>
    <definedName name="A124858962V_Data">Data2!$IF$11:$IF$30</definedName>
    <definedName name="A124858962V_Latest">Data2!$IF$30</definedName>
    <definedName name="A124858966C">Data3!$H$1:$H$10,Data3!$H$11:$H$30</definedName>
    <definedName name="A124858966C_Data">Data3!$H$11:$H$30</definedName>
    <definedName name="A124858966C_Latest">Data3!$H$30</definedName>
    <definedName name="A124858970V">Data3!$AL$1:$AL$10,Data3!$AL$11:$AL$30</definedName>
    <definedName name="A124858970V_Data">Data3!$AL$11:$AL$30</definedName>
    <definedName name="A124858970V_Latest">Data3!$AL$30</definedName>
    <definedName name="A124858974C">Data1!$CD$1:$CD$10,Data1!$CD$11:$CD$30</definedName>
    <definedName name="A124858974C_Data">Data1!$CD$11:$CD$30</definedName>
    <definedName name="A124858974C_Latest">Data1!$CD$30</definedName>
    <definedName name="A124858978L">Data1!$CP$1:$CP$10,Data1!$CP$11:$CP$30</definedName>
    <definedName name="A124858978L_Data">Data1!$CP$11:$CP$30</definedName>
    <definedName name="A124858978L_Latest">Data1!$CP$30</definedName>
    <definedName name="A124858982C">Data1!$GN$1:$GN$10,Data1!$GN$11:$GN$30</definedName>
    <definedName name="A124858982C_Data">Data1!$GN$11:$GN$30</definedName>
    <definedName name="A124858982C_Latest">Data1!$GN$30</definedName>
    <definedName name="A124858986L">Data2!$X$1:$X$10,Data2!$X$11:$X$30</definedName>
    <definedName name="A124858986L_Data">Data2!$X$11:$X$30</definedName>
    <definedName name="A124858986L_Latest">Data2!$X$30</definedName>
    <definedName name="A124858990C">Data2!$DV$1:$DV$10,Data2!$DV$11:$DV$30</definedName>
    <definedName name="A124858990C_Data">Data2!$DV$11:$DV$30</definedName>
    <definedName name="A124858990C_Latest">Data2!$DV$30</definedName>
    <definedName name="A124858994L">Data2!$EN$1:$EN$10,Data2!$EN$11:$EN$30</definedName>
    <definedName name="A124858994L_Data">Data2!$EN$11:$EN$30</definedName>
    <definedName name="A124858994L_Latest">Data2!$EN$30</definedName>
    <definedName name="A124858998W">Data2!$GD$1:$GD$10,Data2!$GD$11:$GD$30</definedName>
    <definedName name="A124858998W_Data">Data2!$GD$11:$GD$30</definedName>
    <definedName name="A124858998W_Latest">Data2!$GD$30</definedName>
    <definedName name="A124859002C">Data2!$GV$1:$GV$10,Data2!$GV$11:$GV$30</definedName>
    <definedName name="A124859002C_Data">Data2!$GV$11:$GV$30</definedName>
    <definedName name="A124859002C_Latest">Data2!$GV$30</definedName>
    <definedName name="A124859006L">Data3!$BP$1:$BP$10,Data3!$BP$11:$BP$30</definedName>
    <definedName name="A124859006L_Data">Data3!$BP$11:$BP$30</definedName>
    <definedName name="A124859006L_Latest">Data3!$BP$30</definedName>
    <definedName name="A124859010C">Data1!$FV$1:$FV$10,Data1!$FV$11:$FV$30</definedName>
    <definedName name="A124859010C_Data">Data1!$FV$11:$FV$30</definedName>
    <definedName name="A124859010C_Latest">Data1!$FV$30</definedName>
    <definedName name="A124859014L">Data1!$GZ$1:$GZ$10,Data1!$GZ$11:$GZ$30</definedName>
    <definedName name="A124859014L_Data">Data1!$GZ$11:$GZ$30</definedName>
    <definedName name="A124859014L_Latest">Data1!$GZ$30</definedName>
    <definedName name="A124859018W">Data1!$HX$1:$HX$10,Data1!$HX$11:$HX$30</definedName>
    <definedName name="A124859018W_Data">Data1!$HX$11:$HX$30</definedName>
    <definedName name="A124859018W_Latest">Data1!$HX$30</definedName>
    <definedName name="A124859022L">Data2!$AP$1:$AP$10,Data2!$AP$11:$AP$30</definedName>
    <definedName name="A124859022L_Data">Data2!$AP$11:$AP$30</definedName>
    <definedName name="A124859022L_Latest">Data2!$AP$30</definedName>
    <definedName name="A124859026W">Data2!$CF$1:$CF$10,Data2!$CF$11:$CF$30</definedName>
    <definedName name="A124859026W_Data">Data2!$CF$11:$CF$30</definedName>
    <definedName name="A124859026W_Latest">Data2!$CF$30</definedName>
    <definedName name="A124859030L">Data2!$CR$1:$CR$10,Data2!$CR$11:$CR$30</definedName>
    <definedName name="A124859030L_Data">Data2!$CR$11:$CR$30</definedName>
    <definedName name="A124859030L_Latest">Data2!$CR$30</definedName>
    <definedName name="A124859034W">Data2!$GJ$1:$GJ$10,Data2!$GJ$11:$GJ$30</definedName>
    <definedName name="A124859034W_Data">Data2!$GJ$11:$GJ$30</definedName>
    <definedName name="A124859034W_Latest">Data2!$GJ$30</definedName>
    <definedName name="A124859038F">Data2!$IL$1:$IL$10,Data2!$IL$11:$IL$30</definedName>
    <definedName name="A124859038F_Data">Data2!$IL$11:$IL$30</definedName>
    <definedName name="A124859038F_Latest">Data2!$IL$30</definedName>
    <definedName name="A124859042W">Data3!$N$1:$N$10,Data3!$N$11:$N$30</definedName>
    <definedName name="A124859042W_Data">Data3!$N$11:$N$30</definedName>
    <definedName name="A124859042W_Latest">Data3!$N$30</definedName>
    <definedName name="A124859046F">Data3!$AX$1:$AX$10,Data3!$AX$11:$AX$30</definedName>
    <definedName name="A124859046F_Data">Data3!$AX$11:$AX$30</definedName>
    <definedName name="A124859046F_Latest">Data3!$AX$30</definedName>
    <definedName name="A124859050W">Data1!$AT$1:$AT$10,Data1!$AT$11:$AT$30</definedName>
    <definedName name="A124859050W_Data">Data1!$AT$11:$AT$30</definedName>
    <definedName name="A124859050W_Latest">Data1!$AT$30</definedName>
    <definedName name="A124859054F">Data1!$BR$1:$BR$10,Data1!$BR$11:$BR$30</definedName>
    <definedName name="A124859054F_Data">Data1!$BR$11:$BR$30</definedName>
    <definedName name="A124859054F_Latest">Data1!$BR$30</definedName>
    <definedName name="A124859058R">Data1!$EL$1:$EL$10,Data1!$EL$11:$EL$30</definedName>
    <definedName name="A124859058R_Data">Data1!$EL$11:$EL$30</definedName>
    <definedName name="A124859058R_Latest">Data1!$EL$30</definedName>
    <definedName name="A124859062F">Data1!$GH$1:$GH$10,Data1!$GH$11:$GH$30</definedName>
    <definedName name="A124859062F_Data">Data1!$GH$11:$GH$30</definedName>
    <definedName name="A124859062F_Latest">Data1!$GH$30</definedName>
    <definedName name="A124859066R">Data1!$GT$1:$GT$10,Data1!$GT$11:$GT$30</definedName>
    <definedName name="A124859066R_Data">Data1!$GT$11:$GT$30</definedName>
    <definedName name="A124859066R_Latest">Data1!$GT$30</definedName>
    <definedName name="A124859070F">Data1!$HF$1:$HF$10,Data1!$HF$11:$HF$30</definedName>
    <definedName name="A124859070F_Data">Data1!$HF$11:$HF$30</definedName>
    <definedName name="A124859070F_Latest">Data1!$HF$30</definedName>
    <definedName name="A124859074R">Data1!$HR$1:$HR$10,Data1!$HR$11:$HR$30</definedName>
    <definedName name="A124859074R_Data">Data1!$HR$11:$HR$30</definedName>
    <definedName name="A124859074R_Latest">Data1!$HR$30</definedName>
    <definedName name="A124859078X">Data2!$R$1:$R$10,Data2!$R$11:$R$30</definedName>
    <definedName name="A124859078X_Data">Data2!$R$11:$R$30</definedName>
    <definedName name="A124859078X_Latest">Data2!$R$30</definedName>
    <definedName name="A124859082R">Data2!$BH$1:$BH$10,Data2!$BH$11:$BH$30</definedName>
    <definedName name="A124859082R_Data">Data2!$BH$11:$BH$30</definedName>
    <definedName name="A124859082R_Latest">Data2!$BH$30</definedName>
    <definedName name="A124859086X">Data2!$DP$1:$DP$10,Data2!$DP$11:$DP$30</definedName>
    <definedName name="A124859086X_Data">Data2!$DP$11:$DP$30</definedName>
    <definedName name="A124859086X_Latest">Data2!$DP$30</definedName>
    <definedName name="A124859090R">Data2!$ET$1:$ET$10,Data2!$ET$11:$ET$30</definedName>
    <definedName name="A124859090R_Data">Data2!$ET$11:$ET$30</definedName>
    <definedName name="A124859090R_Latest">Data2!$ET$30</definedName>
    <definedName name="A124859094X">Data3!$AR$1:$AR$10,Data3!$AR$11:$AR$30</definedName>
    <definedName name="A124859094X_Data">Data3!$AR$11:$AR$30</definedName>
    <definedName name="A124859094X_Latest">Data3!$AR$30</definedName>
    <definedName name="A124859098J">Data3!$BD$1:$BD$10,Data3!$BD$11:$BD$30</definedName>
    <definedName name="A124859098J_Data">Data3!$BD$11:$BD$30</definedName>
    <definedName name="A124859098J_Latest">Data3!$BD$30</definedName>
    <definedName name="A124859102L">Data3!$BJ$1:$BJ$10,Data3!$BJ$11:$BJ$30</definedName>
    <definedName name="A124859102L_Data">Data3!$BJ$11:$BJ$30</definedName>
    <definedName name="A124859102L_Latest">Data3!$BJ$30</definedName>
    <definedName name="A124859106W">Data1!$J$1:$J$10,Data1!$J$11:$J$30</definedName>
    <definedName name="A124859106W_Data">Data1!$J$11:$J$30</definedName>
    <definedName name="A124859106W_Latest">Data1!$J$30</definedName>
    <definedName name="A124859110L">Data1!$AB$1:$AB$10,Data1!$AB$11:$AB$30</definedName>
    <definedName name="A124859110L_Data">Data1!$AB$11:$AB$30</definedName>
    <definedName name="A124859110L_Latest">Data1!$AB$30</definedName>
    <definedName name="A124859114W">Data1!$AH$1:$AH$10,Data1!$AH$11:$AH$30</definedName>
    <definedName name="A124859114W_Data">Data1!$AH$11:$AH$30</definedName>
    <definedName name="A124859114W_Latest">Data1!$AH$30</definedName>
    <definedName name="A124859118F">Data1!$CJ$1:$CJ$10,Data1!$CJ$11:$CJ$30</definedName>
    <definedName name="A124859118F_Data">Data1!$CJ$11:$CJ$30</definedName>
    <definedName name="A124859118F_Latest">Data1!$CJ$30</definedName>
    <definedName name="A124859122W">Data1!$CV$1:$CV$10,Data1!$CV$11:$CV$30</definedName>
    <definedName name="A124859122W_Data">Data1!$CV$11:$CV$30</definedName>
    <definedName name="A124859122W_Latest">Data1!$CV$30</definedName>
    <definedName name="A124859126F">Data1!$DB$1:$DB$10,Data1!$DB$11:$DB$30</definedName>
    <definedName name="A124859126F_Data">Data1!$DB$11:$DB$30</definedName>
    <definedName name="A124859126F_Latest">Data1!$DB$30</definedName>
    <definedName name="A124859130W">Data1!$ER$1:$ER$10,Data1!$ER$11:$ER$30</definedName>
    <definedName name="A124859130W_Data">Data1!$ER$11:$ER$30</definedName>
    <definedName name="A124859130W_Latest">Data1!$ER$30</definedName>
    <definedName name="A124859134F">Data1!$HL$1:$HL$10,Data1!$HL$11:$HL$30</definedName>
    <definedName name="A124859134F_Data">Data1!$HL$11:$HL$30</definedName>
    <definedName name="A124859134F_Latest">Data1!$HL$30</definedName>
    <definedName name="A124859138R">Data1!$IJ$1:$IJ$10,Data1!$IJ$11:$IJ$30</definedName>
    <definedName name="A124859138R_Data">Data1!$IJ$11:$IJ$30</definedName>
    <definedName name="A124859138R_Latest">Data1!$IJ$30</definedName>
    <definedName name="A124859142F">Data1!$IP$1:$IP$10,Data1!$IP$11:$IP$30</definedName>
    <definedName name="A124859142F_Data">Data1!$IP$11:$IP$30</definedName>
    <definedName name="A124859142F_Latest">Data1!$IP$30</definedName>
    <definedName name="A124859146R">Data2!$AD$1:$AD$10,Data2!$AD$11:$AD$30</definedName>
    <definedName name="A124859146R_Data">Data2!$AD$11:$AD$30</definedName>
    <definedName name="A124859146R_Latest">Data2!$AD$30</definedName>
    <definedName name="A124859150F">Data2!$AJ$1:$AJ$10,Data2!$AJ$11:$AJ$30</definedName>
    <definedName name="A124859150F_Data">Data2!$AJ$11:$AJ$30</definedName>
    <definedName name="A124859150F_Latest">Data2!$AJ$30</definedName>
    <definedName name="A124859154R">Data2!$CL$1:$CL$10,Data2!$CL$11:$CL$30</definedName>
    <definedName name="A124859154R_Data">Data2!$CL$11:$CL$30</definedName>
    <definedName name="A124859154R_Latest">Data2!$CL$30</definedName>
    <definedName name="A124859158X">Data2!$HT$1:$HT$10,Data2!$HT$11:$HT$30</definedName>
    <definedName name="A124859158X_Data">Data2!$HT$11:$HT$30</definedName>
    <definedName name="A124859158X_Latest">Data2!$HT$30</definedName>
    <definedName name="A124859162R">Data3!$B$1:$B$10,Data3!$B$11:$B$30</definedName>
    <definedName name="A124859162R_Data">Data3!$B$11:$B$30</definedName>
    <definedName name="A124859162R_Latest">Data3!$B$30</definedName>
    <definedName name="A124859166X">Data3!$T$1:$T$10,Data3!$T$11:$T$30</definedName>
    <definedName name="A124859166X_Data">Data3!$T$11:$T$30</definedName>
    <definedName name="A124859166X_Latest">Data3!$T$30</definedName>
    <definedName name="A124859170R">Data1!$AN$1:$AN$10,Data1!$AN$11:$AN$30</definedName>
    <definedName name="A124859170R_Data">Data1!$AN$11:$AN$30</definedName>
    <definedName name="A124859170R_Latest">Data1!$AN$30</definedName>
    <definedName name="A124859174X">Data1!$BF$1:$BF$10,Data1!$BF$11:$BF$30</definedName>
    <definedName name="A124859174X_Data">Data1!$BF$11:$BF$30</definedName>
    <definedName name="A124859174X_Latest">Data1!$BF$30</definedName>
    <definedName name="A124859178J">Data1!$FJ$1:$FJ$10,Data1!$FJ$11:$FJ$30</definedName>
    <definedName name="A124859178J_Data">Data1!$FJ$11:$FJ$30</definedName>
    <definedName name="A124859178J_Latest">Data1!$FJ$30</definedName>
    <definedName name="A124859182X">Data1!$FP$1:$FP$10,Data1!$FP$11:$FP$30</definedName>
    <definedName name="A124859182X_Data">Data1!$FP$11:$FP$30</definedName>
    <definedName name="A124859182X_Latest">Data1!$FP$30</definedName>
    <definedName name="A124859186J">Data1!$ID$1:$ID$10,Data1!$ID$11:$ID$30</definedName>
    <definedName name="A124859186J_Data">Data1!$ID$11:$ID$30</definedName>
    <definedName name="A124859186J_Latest">Data1!$ID$30</definedName>
    <definedName name="A124859190X">Data2!$BN$1:$BN$10,Data2!$BN$11:$BN$30</definedName>
    <definedName name="A124859190X_Data">Data2!$BN$11:$BN$30</definedName>
    <definedName name="A124859190X_Latest">Data2!$BN$30</definedName>
    <definedName name="A124859194J">Data2!$EB$1:$EB$10,Data2!$EB$11:$EB$30</definedName>
    <definedName name="A124859194J_Data">Data2!$EB$11:$EB$30</definedName>
    <definedName name="A124859194J_Latest">Data2!$EB$30</definedName>
    <definedName name="A124859198T">Data2!$HZ$1:$HZ$10,Data2!$HZ$11:$HZ$30</definedName>
    <definedName name="A124859198T_Data">Data2!$HZ$11:$HZ$30</definedName>
    <definedName name="A124859198T_Latest">Data2!$HZ$30</definedName>
    <definedName name="A124859202W">Data3!$Z$1:$Z$10,Data3!$Z$11:$Z$30</definedName>
    <definedName name="A124859202W_Data">Data3!$Z$11:$Z$30</definedName>
    <definedName name="A124859202W_Latest">Data3!$Z$30</definedName>
    <definedName name="A124859206F">Data3!$AF$1:$AF$10,Data3!$AF$11:$AF$30</definedName>
    <definedName name="A124859206F_Data">Data3!$AF$11:$AF$30</definedName>
    <definedName name="A124859206F_Latest">Data3!$AF$30</definedName>
    <definedName name="A124859210W">Data1!$D$1:$D$10,Data1!$D$11:$D$30</definedName>
    <definedName name="A124859210W_Data">Data1!$D$11:$D$30</definedName>
    <definedName name="A124859210W_Latest">Data1!$D$30</definedName>
    <definedName name="A124859214F">Data1!$P$1:$P$10,Data1!$P$11:$P$30</definedName>
    <definedName name="A124859214F_Data">Data1!$P$11:$P$30</definedName>
    <definedName name="A124859214F_Latest">Data1!$P$30</definedName>
    <definedName name="A124859218R">Data1!$V$1:$V$10,Data1!$V$11:$V$30</definedName>
    <definedName name="A124859218R_Data">Data1!$V$11:$V$30</definedName>
    <definedName name="A124859218R_Latest">Data1!$V$30</definedName>
    <definedName name="A124859222F">Data1!$AZ$1:$AZ$10,Data1!$AZ$11:$AZ$30</definedName>
    <definedName name="A124859222F_Data">Data1!$AZ$11:$AZ$30</definedName>
    <definedName name="A124859222F_Latest">Data1!$AZ$30</definedName>
    <definedName name="A124859226R">Data1!$DT$1:$DT$10,Data1!$DT$11:$DT$30</definedName>
    <definedName name="A124859226R_Data">Data1!$DT$11:$DT$30</definedName>
    <definedName name="A124859226R_Latest">Data1!$DT$30</definedName>
    <definedName name="A124859230F">Data1!$DZ$1:$DZ$10,Data1!$DZ$11:$DZ$30</definedName>
    <definedName name="A124859230F_Data">Data1!$DZ$11:$DZ$30</definedName>
    <definedName name="A124859230F_Latest">Data1!$DZ$30</definedName>
    <definedName name="A124859234R">Data2!$CX$1:$CX$10,Data2!$CX$11:$CX$30</definedName>
    <definedName name="A124859234R_Data">Data2!$CX$11:$CX$30</definedName>
    <definedName name="A124859234R_Latest">Data2!$CX$30</definedName>
    <definedName name="A124859238X">Data2!$DJ$1:$DJ$10,Data2!$DJ$11:$DJ$30</definedName>
    <definedName name="A124859238X_Data">Data2!$DJ$11:$DJ$30</definedName>
    <definedName name="A124859238X_Latest">Data2!$DJ$30</definedName>
    <definedName name="A124859242R">Data2!$EZ$1:$EZ$10,Data2!$EZ$11:$EZ$30</definedName>
    <definedName name="A124859242R_Data">Data2!$EZ$11:$EZ$30</definedName>
    <definedName name="A124859242R_Latest">Data2!$EZ$30</definedName>
    <definedName name="A124859246X">Data2!$FF$1:$FF$10,Data2!$FF$11:$FF$30</definedName>
    <definedName name="A124859246X_Data">Data2!$FF$11:$FF$30</definedName>
    <definedName name="A124859246X_Latest">Data2!$FF$30</definedName>
    <definedName name="A124859250R">Data3!$BV$1:$BV$10,Data3!$BV$11:$BV$30</definedName>
    <definedName name="A124859250R_Data">Data3!$BV$11:$BV$30</definedName>
    <definedName name="A124859250R_Latest">Data3!$BV$30</definedName>
    <definedName name="A124859254X">Data1!$BL$1:$BL$10,Data1!$BL$11:$BL$30</definedName>
    <definedName name="A124859254X_Data">Data1!$BL$11:$BL$30</definedName>
    <definedName name="A124859254X_Latest">Data1!$BL$30</definedName>
    <definedName name="A124859258J">Data1!$DH$1:$DH$10,Data1!$DH$11:$DH$30</definedName>
    <definedName name="A124859258J_Data">Data1!$DH$11:$DH$30</definedName>
    <definedName name="A124859258J_Latest">Data1!$DH$30</definedName>
    <definedName name="A124859262X">Data1!$EX$1:$EX$10,Data1!$EX$11:$EX$30</definedName>
    <definedName name="A124859262X_Data">Data1!$EX$11:$EX$30</definedName>
    <definedName name="A124859262X_Latest">Data1!$EX$30</definedName>
    <definedName name="A124859266J">Data2!$F$1:$F$10,Data2!$F$11:$F$30</definedName>
    <definedName name="A124859266J_Data">Data2!$F$11:$F$30</definedName>
    <definedName name="A124859266J_Latest">Data2!$F$30</definedName>
    <definedName name="A124859270X">Data2!$BB$1:$BB$10,Data2!$BB$11:$BB$30</definedName>
    <definedName name="A124859270X_Data">Data2!$BB$11:$BB$30</definedName>
    <definedName name="A124859270X_Latest">Data2!$BB$30</definedName>
    <definedName name="A124859274J">Data2!$BT$1:$BT$10,Data2!$BT$11:$BT$30</definedName>
    <definedName name="A124859274J_Data">Data2!$BT$11:$BT$30</definedName>
    <definedName name="A124859274J_Latest">Data2!$BT$30</definedName>
    <definedName name="A124859278T">Data2!$EH$1:$EH$10,Data2!$EH$11:$EH$30</definedName>
    <definedName name="A124859278T_Data">Data2!$EH$11:$EH$30</definedName>
    <definedName name="A124859278T_Latest">Data2!$EH$30</definedName>
    <definedName name="A124859282J">Data2!$FL$1:$FL$10,Data2!$FL$11:$FL$30</definedName>
    <definedName name="A124859282J_Data">Data2!$FL$11:$FL$30</definedName>
    <definedName name="A124859282J_Latest">Data2!$FL$30</definedName>
    <definedName name="A124859286T">Data2!$FR$1:$FR$10,Data2!$FR$11:$FR$30</definedName>
    <definedName name="A124859286T_Data">Data2!$FR$11:$FR$30</definedName>
    <definedName name="A124859286T_Latest">Data2!$FR$30</definedName>
    <definedName name="A124859290J">Data2!$HH$1:$HH$10,Data2!$HH$11:$HH$30</definedName>
    <definedName name="A124859290J_Data">Data2!$HH$11:$HH$30</definedName>
    <definedName name="A124859290J_Latest">Data2!$HH$30</definedName>
    <definedName name="A124859294T">Data2!$HN$1:$HN$10,Data2!$HN$11:$HN$30</definedName>
    <definedName name="A124859294T_Data">Data2!$HN$11:$HN$30</definedName>
    <definedName name="A124859294T_Latest">Data2!$HN$30</definedName>
    <definedName name="A124859298A">Data1!$BY$1:$BY$10,Data1!$BY$11:$BY$30</definedName>
    <definedName name="A124859298A_Data">Data1!$BY$11:$BY$30</definedName>
    <definedName name="A124859298A_Latest">Data1!$BY$30</definedName>
    <definedName name="A124859302F">Data1!$DO$1:$DO$10,Data1!$DO$11:$DO$30</definedName>
    <definedName name="A124859302F_Data">Data1!$DO$11:$DO$30</definedName>
    <definedName name="A124859302F_Latest">Data1!$DO$30</definedName>
    <definedName name="A124859306R">Data1!$EG$1:$EG$10,Data1!$EG$11:$EG$30</definedName>
    <definedName name="A124859306R_Data">Data1!$EG$11:$EG$30</definedName>
    <definedName name="A124859306R_Latest">Data1!$EG$30</definedName>
    <definedName name="A124859310F">Data1!$FE$1:$FE$10,Data1!$FE$11:$FE$30</definedName>
    <definedName name="A124859310F_Data">Data1!$FE$11:$FE$30</definedName>
    <definedName name="A124859310F_Latest">Data1!$FE$30</definedName>
    <definedName name="A124859314R">Data1!$GC$1:$GC$10,Data1!$GC$11:$GC$30</definedName>
    <definedName name="A124859314R_Data">Data1!$GC$11:$GC$30</definedName>
    <definedName name="A124859314R_Latest">Data1!$GC$30</definedName>
    <definedName name="A124859318X">Data2!$M$1:$M$10,Data2!$M$11:$M$30</definedName>
    <definedName name="A124859318X_Data">Data2!$M$11:$M$30</definedName>
    <definedName name="A124859318X_Latest">Data2!$M$30</definedName>
    <definedName name="A124859322R">Data2!$AW$1:$AW$10,Data2!$AW$11:$AW$30</definedName>
    <definedName name="A124859322R_Data">Data2!$AW$11:$AW$30</definedName>
    <definedName name="A124859322R_Latest">Data2!$AW$30</definedName>
    <definedName name="A124859326X">Data2!$CA$1:$CA$10,Data2!$CA$11:$CA$30</definedName>
    <definedName name="A124859326X_Data">Data2!$CA$11:$CA$30</definedName>
    <definedName name="A124859326X_Latest">Data2!$CA$30</definedName>
    <definedName name="A124859330R">Data2!$DE$1:$DE$10,Data2!$DE$11:$DE$30</definedName>
    <definedName name="A124859330R_Data">Data2!$DE$11:$DE$30</definedName>
    <definedName name="A124859330R_Latest">Data2!$DE$30</definedName>
    <definedName name="A124859334X">Data2!$FY$1:$FY$10,Data2!$FY$11:$FY$30</definedName>
    <definedName name="A124859334X_Data">Data2!$FY$11:$FY$30</definedName>
    <definedName name="A124859334X_Latest">Data2!$FY$30</definedName>
    <definedName name="A124859338J">Data2!$GQ$1:$GQ$10,Data2!$GQ$11:$GQ$30</definedName>
    <definedName name="A124859338J_Data">Data2!$GQ$11:$GQ$30</definedName>
    <definedName name="A124859338J_Latest">Data2!$GQ$30</definedName>
    <definedName name="A124859342X">Data2!$HC$1:$HC$10,Data2!$HC$11:$HC$30</definedName>
    <definedName name="A124859342X_Data">Data2!$HC$11:$HC$30</definedName>
    <definedName name="A124859342X_Latest">Data2!$HC$30</definedName>
    <definedName name="A124859346J">Data2!$IG$1:$IG$10,Data2!$IG$11:$IG$30</definedName>
    <definedName name="A124859346J_Data">Data2!$IG$11:$IG$30</definedName>
    <definedName name="A124859346J_Latest">Data2!$IG$30</definedName>
    <definedName name="A124859350X">Data3!$I$1:$I$10,Data3!$I$11:$I$30</definedName>
    <definedName name="A124859350X_Data">Data3!$I$11:$I$30</definedName>
    <definedName name="A124859350X_Latest">Data3!$I$30</definedName>
    <definedName name="A124859354J">Data3!$AM$1:$AM$10,Data3!$AM$11:$AM$30</definedName>
    <definedName name="A124859354J_Data">Data3!$AM$11:$AM$30</definedName>
    <definedName name="A124859354J_Latest">Data3!$AM$30</definedName>
    <definedName name="A124859358T">Data1!$CE$1:$CE$10,Data1!$CE$11:$CE$30</definedName>
    <definedName name="A124859358T_Data">Data1!$CE$11:$CE$30</definedName>
    <definedName name="A124859358T_Latest">Data1!$CE$30</definedName>
    <definedName name="A124859362J">Data1!$CQ$1:$CQ$10,Data1!$CQ$11:$CQ$30</definedName>
    <definedName name="A124859362J_Data">Data1!$CQ$11:$CQ$30</definedName>
    <definedName name="A124859362J_Latest">Data1!$CQ$30</definedName>
    <definedName name="A124859366T">Data1!$GO$1:$GO$10,Data1!$GO$11:$GO$30</definedName>
    <definedName name="A124859366T_Data">Data1!$GO$11:$GO$30</definedName>
    <definedName name="A124859366T_Latest">Data1!$GO$30</definedName>
    <definedName name="A124859370J">Data2!$Y$1:$Y$10,Data2!$Y$11:$Y$30</definedName>
    <definedName name="A124859370J_Data">Data2!$Y$11:$Y$30</definedName>
    <definedName name="A124859370J_Latest">Data2!$Y$30</definedName>
    <definedName name="A124859374T">Data2!$DW$1:$DW$10,Data2!$DW$11:$DW$30</definedName>
    <definedName name="A124859374T_Data">Data2!$DW$11:$DW$30</definedName>
    <definedName name="A124859374T_Latest">Data2!$DW$30</definedName>
    <definedName name="A124859378A">Data2!$EO$1:$EO$10,Data2!$EO$11:$EO$30</definedName>
    <definedName name="A124859378A_Data">Data2!$EO$11:$EO$30</definedName>
    <definedName name="A124859378A_Latest">Data2!$EO$30</definedName>
    <definedName name="A124859382T">Data2!$GE$1:$GE$10,Data2!$GE$11:$GE$30</definedName>
    <definedName name="A124859382T_Data">Data2!$GE$11:$GE$30</definedName>
    <definedName name="A124859382T_Latest">Data2!$GE$30</definedName>
    <definedName name="A124859386A">Data2!$GW$1:$GW$10,Data2!$GW$11:$GW$30</definedName>
    <definedName name="A124859386A_Data">Data2!$GW$11:$GW$30</definedName>
    <definedName name="A124859386A_Latest">Data2!$GW$30</definedName>
    <definedName name="A124859390T">Data3!$BQ$1:$BQ$10,Data3!$BQ$11:$BQ$30</definedName>
    <definedName name="A124859390T_Data">Data3!$BQ$11:$BQ$30</definedName>
    <definedName name="A124859390T_Latest">Data3!$BQ$30</definedName>
    <definedName name="A124859394A">Data1!$FW$1:$FW$10,Data1!$FW$11:$FW$30</definedName>
    <definedName name="A124859394A_Data">Data1!$FW$11:$FW$30</definedName>
    <definedName name="A124859394A_Latest">Data1!$FW$30</definedName>
    <definedName name="A124859398K">Data1!$HA$1:$HA$10,Data1!$HA$11:$HA$30</definedName>
    <definedName name="A124859398K_Data">Data1!$HA$11:$HA$30</definedName>
    <definedName name="A124859398K_Latest">Data1!$HA$30</definedName>
    <definedName name="A124859402R">Data1!$HY$1:$HY$10,Data1!$HY$11:$HY$30</definedName>
    <definedName name="A124859402R_Data">Data1!$HY$11:$HY$30</definedName>
    <definedName name="A124859402R_Latest">Data1!$HY$30</definedName>
    <definedName name="A124859406X">Data2!$AQ$1:$AQ$10,Data2!$AQ$11:$AQ$30</definedName>
    <definedName name="A124859406X_Data">Data2!$AQ$11:$AQ$30</definedName>
    <definedName name="A124859406X_Latest">Data2!$AQ$30</definedName>
    <definedName name="A124859410R">Data2!$CG$1:$CG$10,Data2!$CG$11:$CG$30</definedName>
    <definedName name="A124859410R_Data">Data2!$CG$11:$CG$30</definedName>
    <definedName name="A124859410R_Latest">Data2!$CG$30</definedName>
    <definedName name="A124859414X">Data2!$CS$1:$CS$10,Data2!$CS$11:$CS$30</definedName>
    <definedName name="A124859414X_Data">Data2!$CS$11:$CS$30</definedName>
    <definedName name="A124859414X_Latest">Data2!$CS$30</definedName>
    <definedName name="A124859418J">Data2!$GK$1:$GK$10,Data2!$GK$11:$GK$30</definedName>
    <definedName name="A124859418J_Data">Data2!$GK$11:$GK$30</definedName>
    <definedName name="A124859418J_Latest">Data2!$GK$30</definedName>
    <definedName name="A124859422X">Data2!$IM$1:$IM$10,Data2!$IM$11:$IM$30</definedName>
    <definedName name="A124859422X_Data">Data2!$IM$11:$IM$30</definedName>
    <definedName name="A124859422X_Latest">Data2!$IM$30</definedName>
    <definedName name="A124859426J">Data3!$O$1:$O$10,Data3!$O$11:$O$30</definedName>
    <definedName name="A124859426J_Data">Data3!$O$11:$O$30</definedName>
    <definedName name="A124859426J_Latest">Data3!$O$30</definedName>
    <definedName name="A124859430X">Data3!$AY$1:$AY$10,Data3!$AY$11:$AY$30</definedName>
    <definedName name="A124859430X_Data">Data3!$AY$11:$AY$30</definedName>
    <definedName name="A124859430X_Latest">Data3!$AY$30</definedName>
    <definedName name="A124859434J">Data1!$AU$1:$AU$10,Data1!$AU$11:$AU$30</definedName>
    <definedName name="A124859434J_Data">Data1!$AU$11:$AU$30</definedName>
    <definedName name="A124859434J_Latest">Data1!$AU$30</definedName>
    <definedName name="A124859438T">Data1!$BS$1:$BS$10,Data1!$BS$11:$BS$30</definedName>
    <definedName name="A124859438T_Data">Data1!$BS$11:$BS$30</definedName>
    <definedName name="A124859438T_Latest">Data1!$BS$30</definedName>
    <definedName name="A124859442J">Data1!$EM$1:$EM$10,Data1!$EM$11:$EM$30</definedName>
    <definedName name="A124859442J_Data">Data1!$EM$11:$EM$30</definedName>
    <definedName name="A124859442J_Latest">Data1!$EM$30</definedName>
    <definedName name="A124859446T">Data1!$GI$1:$GI$10,Data1!$GI$11:$GI$30</definedName>
    <definedName name="A124859446T_Data">Data1!$GI$11:$GI$30</definedName>
    <definedName name="A124859446T_Latest">Data1!$GI$30</definedName>
    <definedName name="A124859450J">Data1!$GU$1:$GU$10,Data1!$GU$11:$GU$30</definedName>
    <definedName name="A124859450J_Data">Data1!$GU$11:$GU$30</definedName>
    <definedName name="A124859450J_Latest">Data1!$GU$30</definedName>
    <definedName name="A124859454T">Data1!$HG$1:$HG$10,Data1!$HG$11:$HG$30</definedName>
    <definedName name="A124859454T_Data">Data1!$HG$11:$HG$30</definedName>
    <definedName name="A124859454T_Latest">Data1!$HG$30</definedName>
    <definedName name="A124859458A">Data1!$HS$1:$HS$10,Data1!$HS$11:$HS$30</definedName>
    <definedName name="A124859458A_Data">Data1!$HS$11:$HS$30</definedName>
    <definedName name="A124859458A_Latest">Data1!$HS$30</definedName>
    <definedName name="A124859462T">Data2!$S$1:$S$10,Data2!$S$11:$S$30</definedName>
    <definedName name="A124859462T_Data">Data2!$S$11:$S$30</definedName>
    <definedName name="A124859462T_Latest">Data2!$S$30</definedName>
    <definedName name="A124859466A">Data2!$BI$1:$BI$10,Data2!$BI$11:$BI$30</definedName>
    <definedName name="A124859466A_Data">Data2!$BI$11:$BI$30</definedName>
    <definedName name="A124859466A_Latest">Data2!$BI$30</definedName>
    <definedName name="A124859470T">Data2!$DQ$1:$DQ$10,Data2!$DQ$11:$DQ$30</definedName>
    <definedName name="A124859470T_Data">Data2!$DQ$11:$DQ$30</definedName>
    <definedName name="A124859470T_Latest">Data2!$DQ$30</definedName>
    <definedName name="A124859474A">Data2!$EU$1:$EU$10,Data2!$EU$11:$EU$30</definedName>
    <definedName name="A124859474A_Data">Data2!$EU$11:$EU$30</definedName>
    <definedName name="A124859474A_Latest">Data2!$EU$30</definedName>
    <definedName name="A124859478K">Data3!$AS$1:$AS$10,Data3!$AS$11:$AS$30</definedName>
    <definedName name="A124859478K_Data">Data3!$AS$11:$AS$30</definedName>
    <definedName name="A124859478K_Latest">Data3!$AS$30</definedName>
    <definedName name="A124859482A">Data3!$BE$1:$BE$10,Data3!$BE$11:$BE$30</definedName>
    <definedName name="A124859482A_Data">Data3!$BE$11:$BE$30</definedName>
    <definedName name="A124859482A_Latest">Data3!$BE$30</definedName>
    <definedName name="A124859486K">Data3!$BK$1:$BK$10,Data3!$BK$11:$BK$30</definedName>
    <definedName name="A124859486K_Data">Data3!$BK$11:$BK$30</definedName>
    <definedName name="A124859486K_Latest">Data3!$BK$30</definedName>
    <definedName name="A124859490A">Data1!$K$1:$K$10,Data1!$K$11:$K$30</definedName>
    <definedName name="A124859490A_Data">Data1!$K$11:$K$30</definedName>
    <definedName name="A124859490A_Latest">Data1!$K$30</definedName>
    <definedName name="A124859494K">Data1!$AC$1:$AC$10,Data1!$AC$11:$AC$30</definedName>
    <definedName name="A124859494K_Data">Data1!$AC$11:$AC$30</definedName>
    <definedName name="A124859494K_Latest">Data1!$AC$30</definedName>
    <definedName name="A124859498V">Data1!$AI$1:$AI$10,Data1!$AI$11:$AI$30</definedName>
    <definedName name="A124859498V_Data">Data1!$AI$11:$AI$30</definedName>
    <definedName name="A124859498V_Latest">Data1!$AI$30</definedName>
    <definedName name="A124859502X">Data1!$CK$1:$CK$10,Data1!$CK$11:$CK$30</definedName>
    <definedName name="A124859502X_Data">Data1!$CK$11:$CK$30</definedName>
    <definedName name="A124859502X_Latest">Data1!$CK$30</definedName>
    <definedName name="A124859506J">Data1!$CW$1:$CW$10,Data1!$CW$11:$CW$30</definedName>
    <definedName name="A124859506J_Data">Data1!$CW$11:$CW$30</definedName>
    <definedName name="A124859506J_Latest">Data1!$CW$30</definedName>
    <definedName name="A124859510X">Data1!$DC$1:$DC$10,Data1!$DC$11:$DC$30</definedName>
    <definedName name="A124859510X_Data">Data1!$DC$11:$DC$30</definedName>
    <definedName name="A124859510X_Latest">Data1!$DC$30</definedName>
    <definedName name="A124859514J">Data1!$ES$1:$ES$10,Data1!$ES$11:$ES$30</definedName>
    <definedName name="A124859514J_Data">Data1!$ES$11:$ES$30</definedName>
    <definedName name="A124859514J_Latest">Data1!$ES$30</definedName>
    <definedName name="A124859518T">Data1!$HM$1:$HM$10,Data1!$HM$11:$HM$30</definedName>
    <definedName name="A124859518T_Data">Data1!$HM$11:$HM$30</definedName>
    <definedName name="A124859518T_Latest">Data1!$HM$30</definedName>
    <definedName name="A124859522J">Data1!$IK$1:$IK$10,Data1!$IK$11:$IK$30</definedName>
    <definedName name="A124859522J_Data">Data1!$IK$11:$IK$30</definedName>
    <definedName name="A124859522J_Latest">Data1!$IK$30</definedName>
    <definedName name="A124859526T">Data1!$IQ$1:$IQ$10,Data1!$IQ$11:$IQ$30</definedName>
    <definedName name="A124859526T_Data">Data1!$IQ$11:$IQ$30</definedName>
    <definedName name="A124859526T_Latest">Data1!$IQ$30</definedName>
    <definedName name="A124859530J">Data2!$AE$1:$AE$10,Data2!$AE$11:$AE$30</definedName>
    <definedName name="A124859530J_Data">Data2!$AE$11:$AE$30</definedName>
    <definedName name="A124859530J_Latest">Data2!$AE$30</definedName>
    <definedName name="A124859534T">Data2!$AK$1:$AK$10,Data2!$AK$11:$AK$30</definedName>
    <definedName name="A124859534T_Data">Data2!$AK$11:$AK$30</definedName>
    <definedName name="A124859534T_Latest">Data2!$AK$30</definedName>
    <definedName name="A124859538A">Data2!$CM$1:$CM$10,Data2!$CM$11:$CM$30</definedName>
    <definedName name="A124859538A_Data">Data2!$CM$11:$CM$30</definedName>
    <definedName name="A124859538A_Latest">Data2!$CM$30</definedName>
    <definedName name="A124859542T">Data2!$HU$1:$HU$10,Data2!$HU$11:$HU$30</definedName>
    <definedName name="A124859542T_Data">Data2!$HU$11:$HU$30</definedName>
    <definedName name="A124859542T_Latest">Data2!$HU$30</definedName>
    <definedName name="A124859546A">Data3!$C$1:$C$10,Data3!$C$11:$C$30</definedName>
    <definedName name="A124859546A_Data">Data3!$C$11:$C$30</definedName>
    <definedName name="A124859546A_Latest">Data3!$C$30</definedName>
    <definedName name="A124859550T">Data3!$U$1:$U$10,Data3!$U$11:$U$30</definedName>
    <definedName name="A124859550T_Data">Data3!$U$11:$U$30</definedName>
    <definedName name="A124859550T_Latest">Data3!$U$30</definedName>
    <definedName name="A124859554A">Data1!$AO$1:$AO$10,Data1!$AO$11:$AO$30</definedName>
    <definedName name="A124859554A_Data">Data1!$AO$11:$AO$30</definedName>
    <definedName name="A124859554A_Latest">Data1!$AO$30</definedName>
    <definedName name="A124859558K">Data1!$BG$1:$BG$10,Data1!$BG$11:$BG$30</definedName>
    <definedName name="A124859558K_Data">Data1!$BG$11:$BG$30</definedName>
    <definedName name="A124859558K_Latest">Data1!$BG$30</definedName>
    <definedName name="A124859562A">Data1!$FK$1:$FK$10,Data1!$FK$11:$FK$30</definedName>
    <definedName name="A124859562A_Data">Data1!$FK$11:$FK$30</definedName>
    <definedName name="A124859562A_Latest">Data1!$FK$30</definedName>
    <definedName name="A124859566K">Data1!$FQ$1:$FQ$10,Data1!$FQ$11:$FQ$30</definedName>
    <definedName name="A124859566K_Data">Data1!$FQ$11:$FQ$30</definedName>
    <definedName name="A124859566K_Latest">Data1!$FQ$30</definedName>
    <definedName name="A124859570A">Data1!$IE$1:$IE$10,Data1!$IE$11:$IE$30</definedName>
    <definedName name="A124859570A_Data">Data1!$IE$11:$IE$30</definedName>
    <definedName name="A124859570A_Latest">Data1!$IE$30</definedName>
    <definedName name="A124859574K">Data2!$BO$1:$BO$10,Data2!$BO$11:$BO$30</definedName>
    <definedName name="A124859574K_Data">Data2!$BO$11:$BO$30</definedName>
    <definedName name="A124859574K_Latest">Data2!$BO$30</definedName>
    <definedName name="A124859578V">Data2!$EC$1:$EC$10,Data2!$EC$11:$EC$30</definedName>
    <definedName name="A124859578V_Data">Data2!$EC$11:$EC$30</definedName>
    <definedName name="A124859578V_Latest">Data2!$EC$30</definedName>
    <definedName name="A124859582K">Data2!$IA$1:$IA$10,Data2!$IA$11:$IA$30</definedName>
    <definedName name="A124859582K_Data">Data2!$IA$11:$IA$30</definedName>
    <definedName name="A124859582K_Latest">Data2!$IA$30</definedName>
    <definedName name="A124859586V">Data3!$AA$1:$AA$10,Data3!$AA$11:$AA$30</definedName>
    <definedName name="A124859586V_Data">Data3!$AA$11:$AA$30</definedName>
    <definedName name="A124859586V_Latest">Data3!$AA$30</definedName>
    <definedName name="A124859590K">Data3!$AG$1:$AG$10,Data3!$AG$11:$AG$30</definedName>
    <definedName name="A124859590K_Data">Data3!$AG$11:$AG$30</definedName>
    <definedName name="A124859590K_Latest">Data3!$AG$30</definedName>
    <definedName name="A124859594V">Data1!$E$1:$E$10,Data1!$E$11:$E$30</definedName>
    <definedName name="A124859594V_Data">Data1!$E$11:$E$30</definedName>
    <definedName name="A124859594V_Latest">Data1!$E$30</definedName>
    <definedName name="A124859598C">Data1!$Q$1:$Q$10,Data1!$Q$11:$Q$30</definedName>
    <definedName name="A124859598C_Data">Data1!$Q$11:$Q$30</definedName>
    <definedName name="A124859598C_Latest">Data1!$Q$30</definedName>
    <definedName name="A124859602J">Data1!$W$1:$W$10,Data1!$W$11:$W$30</definedName>
    <definedName name="A124859602J_Data">Data1!$W$11:$W$30</definedName>
    <definedName name="A124859602J_Latest">Data1!$W$30</definedName>
    <definedName name="A124859606T">Data1!$BA$1:$BA$10,Data1!$BA$11:$BA$30</definedName>
    <definedName name="A124859606T_Data">Data1!$BA$11:$BA$30</definedName>
    <definedName name="A124859606T_Latest">Data1!$BA$30</definedName>
    <definedName name="A124859610J">Data1!$DU$1:$DU$10,Data1!$DU$11:$DU$30</definedName>
    <definedName name="A124859610J_Data">Data1!$DU$11:$DU$30</definedName>
    <definedName name="A124859610J_Latest">Data1!$DU$30</definedName>
    <definedName name="A124859614T">Data1!$EA$1:$EA$10,Data1!$EA$11:$EA$30</definedName>
    <definedName name="A124859614T_Data">Data1!$EA$11:$EA$30</definedName>
    <definedName name="A124859614T_Latest">Data1!$EA$30</definedName>
    <definedName name="A124859618A">Data2!$CY$1:$CY$10,Data2!$CY$11:$CY$30</definedName>
    <definedName name="A124859618A_Data">Data2!$CY$11:$CY$30</definedName>
    <definedName name="A124859618A_Latest">Data2!$CY$30</definedName>
    <definedName name="A124859622T">Data2!$DK$1:$DK$10,Data2!$DK$11:$DK$30</definedName>
    <definedName name="A124859622T_Data">Data2!$DK$11:$DK$30</definedName>
    <definedName name="A124859622T_Latest">Data2!$DK$30</definedName>
    <definedName name="A124859626A">Data2!$FA$1:$FA$10,Data2!$FA$11:$FA$30</definedName>
    <definedName name="A124859626A_Data">Data2!$FA$11:$FA$30</definedName>
    <definedName name="A124859626A_Latest">Data2!$FA$30</definedName>
    <definedName name="A124859630T">Data2!$FG$1:$FG$10,Data2!$FG$11:$FG$30</definedName>
    <definedName name="A124859630T_Data">Data2!$FG$11:$FG$30</definedName>
    <definedName name="A124859630T_Latest">Data2!$FG$30</definedName>
    <definedName name="A124859634A">Data3!$BW$1:$BW$10,Data3!$BW$11:$BW$30</definedName>
    <definedName name="A124859634A_Data">Data3!$BW$11:$BW$30</definedName>
    <definedName name="A124859634A_Latest">Data3!$BW$30</definedName>
    <definedName name="A124859638K">Data1!$BM$1:$BM$10,Data1!$BM$11:$BM$30</definedName>
    <definedName name="A124859638K_Data">Data1!$BM$11:$BM$30</definedName>
    <definedName name="A124859638K_Latest">Data1!$BM$30</definedName>
    <definedName name="A124859642A">Data1!$DI$1:$DI$10,Data1!$DI$11:$DI$30</definedName>
    <definedName name="A124859642A_Data">Data1!$DI$11:$DI$30</definedName>
    <definedName name="A124859642A_Latest">Data1!$DI$30</definedName>
    <definedName name="A124859646K">Data1!$EY$1:$EY$10,Data1!$EY$11:$EY$30</definedName>
    <definedName name="A124859646K_Data">Data1!$EY$11:$EY$30</definedName>
    <definedName name="A124859646K_Latest">Data1!$EY$30</definedName>
    <definedName name="A124859650A">Data2!$G$1:$G$10,Data2!$G$11:$G$30</definedName>
    <definedName name="A124859650A_Data">Data2!$G$11:$G$30</definedName>
    <definedName name="A124859650A_Latest">Data2!$G$30</definedName>
    <definedName name="A124859654K">Data2!$BC$1:$BC$10,Data2!$BC$11:$BC$30</definedName>
    <definedName name="A124859654K_Data">Data2!$BC$11:$BC$30</definedName>
    <definedName name="A124859654K_Latest">Data2!$BC$30</definedName>
    <definedName name="A124859658V">Data2!$BU$1:$BU$10,Data2!$BU$11:$BU$30</definedName>
    <definedName name="A124859658V_Data">Data2!$BU$11:$BU$30</definedName>
    <definedName name="A124859658V_Latest">Data2!$BU$30</definedName>
    <definedName name="A124859662K">Data2!$EI$1:$EI$10,Data2!$EI$11:$EI$30</definedName>
    <definedName name="A124859662K_Data">Data2!$EI$11:$EI$30</definedName>
    <definedName name="A124859662K_Latest">Data2!$EI$30</definedName>
    <definedName name="A124859666V">Data2!$FM$1:$FM$10,Data2!$FM$11:$FM$30</definedName>
    <definedName name="A124859666V_Data">Data2!$FM$11:$FM$30</definedName>
    <definedName name="A124859666V_Latest">Data2!$FM$30</definedName>
    <definedName name="A124859670K">Data2!$FS$1:$FS$10,Data2!$FS$11:$FS$30</definedName>
    <definedName name="A124859670K_Data">Data2!$FS$11:$FS$30</definedName>
    <definedName name="A124859670K_Latest">Data2!$FS$30</definedName>
    <definedName name="A124859674V">Data2!$HI$1:$HI$10,Data2!$HI$11:$HI$30</definedName>
    <definedName name="A124859674V_Data">Data2!$HI$11:$HI$30</definedName>
    <definedName name="A124859674V_Latest">Data2!$HI$30</definedName>
    <definedName name="A124859678C">Data2!$HO$1:$HO$10,Data2!$HO$11:$HO$30</definedName>
    <definedName name="A124859678C_Data">Data2!$HO$11:$HO$30</definedName>
    <definedName name="A124859678C_Latest">Data2!$HO$30</definedName>
    <definedName name="Date_Range">Data1!$A$2:$A$10,Data1!$A$11:$A$30</definedName>
    <definedName name="Date_Range_Data">Data1!$A$11:$A$30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6" i="7" l="1"/>
  <c r="B136" i="8"/>
  <c r="A8" i="8" l="1"/>
  <c r="B7" i="8"/>
  <c r="B6" i="8"/>
  <c r="B5" i="8"/>
  <c r="H134" i="7"/>
  <c r="G134" i="7"/>
  <c r="F134" i="7"/>
  <c r="E134" i="7"/>
  <c r="D134" i="7"/>
  <c r="C134" i="7"/>
  <c r="H133" i="7"/>
  <c r="G133" i="7"/>
  <c r="F133" i="7"/>
  <c r="E133" i="7"/>
  <c r="D133" i="7"/>
  <c r="C133" i="7"/>
  <c r="H132" i="7"/>
  <c r="G132" i="7"/>
  <c r="F132" i="7"/>
  <c r="E132" i="7"/>
  <c r="D132" i="7"/>
  <c r="C132" i="7"/>
  <c r="H131" i="7"/>
  <c r="G131" i="7"/>
  <c r="F131" i="7"/>
  <c r="E131" i="7"/>
  <c r="D131" i="7"/>
  <c r="C131" i="7"/>
  <c r="H130" i="7"/>
  <c r="G130" i="7"/>
  <c r="F130" i="7"/>
  <c r="E130" i="7"/>
  <c r="D130" i="7"/>
  <c r="C130" i="7"/>
  <c r="H129" i="7"/>
  <c r="G129" i="7"/>
  <c r="F129" i="7"/>
  <c r="E129" i="7"/>
  <c r="D129" i="7"/>
  <c r="C129" i="7"/>
  <c r="H128" i="7"/>
  <c r="G128" i="7"/>
  <c r="F128" i="7"/>
  <c r="E128" i="7"/>
  <c r="D128" i="7"/>
  <c r="C128" i="7"/>
  <c r="H127" i="7"/>
  <c r="G127" i="7"/>
  <c r="F127" i="7"/>
  <c r="E127" i="7"/>
  <c r="D127" i="7"/>
  <c r="C127" i="7"/>
  <c r="H124" i="7"/>
  <c r="G124" i="7"/>
  <c r="F124" i="7"/>
  <c r="E124" i="7"/>
  <c r="D124" i="7"/>
  <c r="C124" i="7"/>
  <c r="H123" i="7"/>
  <c r="G123" i="7"/>
  <c r="F123" i="7"/>
  <c r="E123" i="7"/>
  <c r="D123" i="7"/>
  <c r="C123" i="7"/>
  <c r="H122" i="7"/>
  <c r="G122" i="7"/>
  <c r="F122" i="7"/>
  <c r="E122" i="7"/>
  <c r="D122" i="7"/>
  <c r="C122" i="7"/>
  <c r="H121" i="7"/>
  <c r="G121" i="7"/>
  <c r="F121" i="7"/>
  <c r="E121" i="7"/>
  <c r="D121" i="7"/>
  <c r="C121" i="7"/>
  <c r="H120" i="7"/>
  <c r="G120" i="7"/>
  <c r="F120" i="7"/>
  <c r="E120" i="7"/>
  <c r="D120" i="7"/>
  <c r="C120" i="7"/>
  <c r="H119" i="7"/>
  <c r="G119" i="7"/>
  <c r="F119" i="7"/>
  <c r="E119" i="7"/>
  <c r="D119" i="7"/>
  <c r="C119" i="7"/>
  <c r="H118" i="7"/>
  <c r="G118" i="7"/>
  <c r="F118" i="7"/>
  <c r="E118" i="7"/>
  <c r="D118" i="7"/>
  <c r="C118" i="7"/>
  <c r="H117" i="7"/>
  <c r="G117" i="7"/>
  <c r="F117" i="7"/>
  <c r="E117" i="7"/>
  <c r="D117" i="7"/>
  <c r="C117" i="7"/>
  <c r="H114" i="7"/>
  <c r="G114" i="7"/>
  <c r="F114" i="7"/>
  <c r="E114" i="7"/>
  <c r="D114" i="7"/>
  <c r="C114" i="7"/>
  <c r="H113" i="7"/>
  <c r="G113" i="7"/>
  <c r="F113" i="7"/>
  <c r="E113" i="7"/>
  <c r="D113" i="7"/>
  <c r="C113" i="7"/>
  <c r="H112" i="7"/>
  <c r="G112" i="7"/>
  <c r="F112" i="7"/>
  <c r="E112" i="7"/>
  <c r="D112" i="7"/>
  <c r="C112" i="7"/>
  <c r="H111" i="7"/>
  <c r="G111" i="7"/>
  <c r="F111" i="7"/>
  <c r="E111" i="7"/>
  <c r="D111" i="7"/>
  <c r="C111" i="7"/>
  <c r="H110" i="7"/>
  <c r="G110" i="7"/>
  <c r="F110" i="7"/>
  <c r="E110" i="7"/>
  <c r="D110" i="7"/>
  <c r="C110" i="7"/>
  <c r="H109" i="7"/>
  <c r="G109" i="7"/>
  <c r="F109" i="7"/>
  <c r="E109" i="7"/>
  <c r="D109" i="7"/>
  <c r="C109" i="7"/>
  <c r="H108" i="7"/>
  <c r="G108" i="7"/>
  <c r="F108" i="7"/>
  <c r="E108" i="7"/>
  <c r="D108" i="7"/>
  <c r="C108" i="7"/>
  <c r="H107" i="7"/>
  <c r="G107" i="7"/>
  <c r="F107" i="7"/>
  <c r="E107" i="7"/>
  <c r="D107" i="7"/>
  <c r="C107" i="7"/>
  <c r="H104" i="7"/>
  <c r="G104" i="7"/>
  <c r="F104" i="7"/>
  <c r="E104" i="7"/>
  <c r="D104" i="7"/>
  <c r="C104" i="7"/>
  <c r="H103" i="7"/>
  <c r="G103" i="7"/>
  <c r="F103" i="7"/>
  <c r="E103" i="7"/>
  <c r="D103" i="7"/>
  <c r="C103" i="7"/>
  <c r="H102" i="7"/>
  <c r="G102" i="7"/>
  <c r="F102" i="7"/>
  <c r="E102" i="7"/>
  <c r="D102" i="7"/>
  <c r="C102" i="7"/>
  <c r="H101" i="7"/>
  <c r="G101" i="7"/>
  <c r="F101" i="7"/>
  <c r="E101" i="7"/>
  <c r="D101" i="7"/>
  <c r="C101" i="7"/>
  <c r="H100" i="7"/>
  <c r="G100" i="7"/>
  <c r="F100" i="7"/>
  <c r="E100" i="7"/>
  <c r="D100" i="7"/>
  <c r="C100" i="7"/>
  <c r="H99" i="7"/>
  <c r="G99" i="7"/>
  <c r="F99" i="7"/>
  <c r="E99" i="7"/>
  <c r="D99" i="7"/>
  <c r="C99" i="7"/>
  <c r="H98" i="7"/>
  <c r="G98" i="7"/>
  <c r="F98" i="7"/>
  <c r="E98" i="7"/>
  <c r="D98" i="7"/>
  <c r="C98" i="7"/>
  <c r="H97" i="7"/>
  <c r="G97" i="7"/>
  <c r="F97" i="7"/>
  <c r="E97" i="7"/>
  <c r="D97" i="7"/>
  <c r="C97" i="7"/>
  <c r="H94" i="7"/>
  <c r="G94" i="7"/>
  <c r="F94" i="7"/>
  <c r="E94" i="7"/>
  <c r="D94" i="7"/>
  <c r="C94" i="7"/>
  <c r="H93" i="7"/>
  <c r="G93" i="7"/>
  <c r="F93" i="7"/>
  <c r="E93" i="7"/>
  <c r="D93" i="7"/>
  <c r="C93" i="7"/>
  <c r="H92" i="7"/>
  <c r="G92" i="7"/>
  <c r="F92" i="7"/>
  <c r="E92" i="7"/>
  <c r="D92" i="7"/>
  <c r="C92" i="7"/>
  <c r="H91" i="7"/>
  <c r="G91" i="7"/>
  <c r="F91" i="7"/>
  <c r="E91" i="7"/>
  <c r="D91" i="7"/>
  <c r="C91" i="7"/>
  <c r="H90" i="7"/>
  <c r="G90" i="7"/>
  <c r="F90" i="7"/>
  <c r="E90" i="7"/>
  <c r="D90" i="7"/>
  <c r="C90" i="7"/>
  <c r="H89" i="7"/>
  <c r="G89" i="7"/>
  <c r="F89" i="7"/>
  <c r="E89" i="7"/>
  <c r="D89" i="7"/>
  <c r="C89" i="7"/>
  <c r="H88" i="7"/>
  <c r="G88" i="7"/>
  <c r="F88" i="7"/>
  <c r="E88" i="7"/>
  <c r="D88" i="7"/>
  <c r="C88" i="7"/>
  <c r="H87" i="7"/>
  <c r="G87" i="7"/>
  <c r="F87" i="7"/>
  <c r="E87" i="7"/>
  <c r="D87" i="7"/>
  <c r="C87" i="7"/>
  <c r="H84" i="7"/>
  <c r="G84" i="7"/>
  <c r="F84" i="7"/>
  <c r="E84" i="7"/>
  <c r="D84" i="7"/>
  <c r="C84" i="7"/>
  <c r="H83" i="7"/>
  <c r="G83" i="7"/>
  <c r="F83" i="7"/>
  <c r="E83" i="7"/>
  <c r="D83" i="7"/>
  <c r="C83" i="7"/>
  <c r="H82" i="7"/>
  <c r="G82" i="7"/>
  <c r="F82" i="7"/>
  <c r="E82" i="7"/>
  <c r="D82" i="7"/>
  <c r="C82" i="7"/>
  <c r="H81" i="7"/>
  <c r="G81" i="7"/>
  <c r="F81" i="7"/>
  <c r="E81" i="7"/>
  <c r="D81" i="7"/>
  <c r="C81" i="7"/>
  <c r="H80" i="7"/>
  <c r="G80" i="7"/>
  <c r="F80" i="7"/>
  <c r="E80" i="7"/>
  <c r="D80" i="7"/>
  <c r="C80" i="7"/>
  <c r="H79" i="7"/>
  <c r="G79" i="7"/>
  <c r="F79" i="7"/>
  <c r="E79" i="7"/>
  <c r="D79" i="7"/>
  <c r="C79" i="7"/>
  <c r="H78" i="7"/>
  <c r="G78" i="7"/>
  <c r="F78" i="7"/>
  <c r="E78" i="7"/>
  <c r="D78" i="7"/>
  <c r="C78" i="7"/>
  <c r="H77" i="7"/>
  <c r="G77" i="7"/>
  <c r="F77" i="7"/>
  <c r="E77" i="7"/>
  <c r="D77" i="7"/>
  <c r="C77" i="7"/>
  <c r="H72" i="7"/>
  <c r="G72" i="7"/>
  <c r="F72" i="7"/>
  <c r="E72" i="7"/>
  <c r="D72" i="7"/>
  <c r="C72" i="7"/>
  <c r="H71" i="7"/>
  <c r="G71" i="7"/>
  <c r="F71" i="7"/>
  <c r="E71" i="7"/>
  <c r="D71" i="7"/>
  <c r="C71" i="7"/>
  <c r="H70" i="7"/>
  <c r="G70" i="7"/>
  <c r="F70" i="7"/>
  <c r="E70" i="7"/>
  <c r="D70" i="7"/>
  <c r="C70" i="7"/>
  <c r="H69" i="7"/>
  <c r="G69" i="7"/>
  <c r="F69" i="7"/>
  <c r="E69" i="7"/>
  <c r="D69" i="7"/>
  <c r="C69" i="7"/>
  <c r="H68" i="7"/>
  <c r="G68" i="7"/>
  <c r="F68" i="7"/>
  <c r="E68" i="7"/>
  <c r="D68" i="7"/>
  <c r="C68" i="7"/>
  <c r="H67" i="7"/>
  <c r="G67" i="7"/>
  <c r="F67" i="7"/>
  <c r="E67" i="7"/>
  <c r="D67" i="7"/>
  <c r="C67" i="7"/>
  <c r="H66" i="7"/>
  <c r="G66" i="7"/>
  <c r="F66" i="7"/>
  <c r="E66" i="7"/>
  <c r="D66" i="7"/>
  <c r="C66" i="7"/>
  <c r="H65" i="7"/>
  <c r="G65" i="7"/>
  <c r="F65" i="7"/>
  <c r="E65" i="7"/>
  <c r="D65" i="7"/>
  <c r="C65" i="7"/>
  <c r="H62" i="7"/>
  <c r="G62" i="7"/>
  <c r="F62" i="7"/>
  <c r="E62" i="7"/>
  <c r="D62" i="7"/>
  <c r="C62" i="7"/>
  <c r="H61" i="7"/>
  <c r="G61" i="7"/>
  <c r="F61" i="7"/>
  <c r="E61" i="7"/>
  <c r="D61" i="7"/>
  <c r="C61" i="7"/>
  <c r="H60" i="7"/>
  <c r="G60" i="7"/>
  <c r="F60" i="7"/>
  <c r="E60" i="7"/>
  <c r="D60" i="7"/>
  <c r="C60" i="7"/>
  <c r="H59" i="7"/>
  <c r="G59" i="7"/>
  <c r="F59" i="7"/>
  <c r="E59" i="7"/>
  <c r="D59" i="7"/>
  <c r="C59" i="7"/>
  <c r="H58" i="7"/>
  <c r="G58" i="7"/>
  <c r="F58" i="7"/>
  <c r="E58" i="7"/>
  <c r="D58" i="7"/>
  <c r="C58" i="7"/>
  <c r="H57" i="7"/>
  <c r="G57" i="7"/>
  <c r="F57" i="7"/>
  <c r="E57" i="7"/>
  <c r="D57" i="7"/>
  <c r="C57" i="7"/>
  <c r="H56" i="7"/>
  <c r="G56" i="7"/>
  <c r="F56" i="7"/>
  <c r="E56" i="7"/>
  <c r="D56" i="7"/>
  <c r="C56" i="7"/>
  <c r="H55" i="7"/>
  <c r="G55" i="7"/>
  <c r="F55" i="7"/>
  <c r="E55" i="7"/>
  <c r="D55" i="7"/>
  <c r="C55" i="7"/>
  <c r="H52" i="7"/>
  <c r="G52" i="7"/>
  <c r="F52" i="7"/>
  <c r="E52" i="7"/>
  <c r="D52" i="7"/>
  <c r="C52" i="7"/>
  <c r="H51" i="7"/>
  <c r="G51" i="7"/>
  <c r="F51" i="7"/>
  <c r="E51" i="7"/>
  <c r="D51" i="7"/>
  <c r="C51" i="7"/>
  <c r="H50" i="7"/>
  <c r="G50" i="7"/>
  <c r="F50" i="7"/>
  <c r="E50" i="7"/>
  <c r="D50" i="7"/>
  <c r="C50" i="7"/>
  <c r="H49" i="7"/>
  <c r="G49" i="7"/>
  <c r="F49" i="7"/>
  <c r="E49" i="7"/>
  <c r="D49" i="7"/>
  <c r="C49" i="7"/>
  <c r="H48" i="7"/>
  <c r="G48" i="7"/>
  <c r="F48" i="7"/>
  <c r="E48" i="7"/>
  <c r="D48" i="7"/>
  <c r="C48" i="7"/>
  <c r="H47" i="7"/>
  <c r="G47" i="7"/>
  <c r="F47" i="7"/>
  <c r="E47" i="7"/>
  <c r="D47" i="7"/>
  <c r="C47" i="7"/>
  <c r="H46" i="7"/>
  <c r="G46" i="7"/>
  <c r="F46" i="7"/>
  <c r="E46" i="7"/>
  <c r="D46" i="7"/>
  <c r="C46" i="7"/>
  <c r="H45" i="7"/>
  <c r="G45" i="7"/>
  <c r="F45" i="7"/>
  <c r="E45" i="7"/>
  <c r="D45" i="7"/>
  <c r="C45" i="7"/>
  <c r="H42" i="7"/>
  <c r="G42" i="7"/>
  <c r="F42" i="7"/>
  <c r="E42" i="7"/>
  <c r="D42" i="7"/>
  <c r="C42" i="7"/>
  <c r="H41" i="7"/>
  <c r="G41" i="7"/>
  <c r="F41" i="7"/>
  <c r="E41" i="7"/>
  <c r="D41" i="7"/>
  <c r="C41" i="7"/>
  <c r="H40" i="7"/>
  <c r="G40" i="7"/>
  <c r="F40" i="7"/>
  <c r="E40" i="7"/>
  <c r="D40" i="7"/>
  <c r="C40" i="7"/>
  <c r="H39" i="7"/>
  <c r="G39" i="7"/>
  <c r="F39" i="7"/>
  <c r="E39" i="7"/>
  <c r="D39" i="7"/>
  <c r="C39" i="7"/>
  <c r="H38" i="7"/>
  <c r="G38" i="7"/>
  <c r="F38" i="7"/>
  <c r="E38" i="7"/>
  <c r="D38" i="7"/>
  <c r="C38" i="7"/>
  <c r="H37" i="7"/>
  <c r="G37" i="7"/>
  <c r="F37" i="7"/>
  <c r="E37" i="7"/>
  <c r="D37" i="7"/>
  <c r="C37" i="7"/>
  <c r="H36" i="7"/>
  <c r="G36" i="7"/>
  <c r="F36" i="7"/>
  <c r="E36" i="7"/>
  <c r="D36" i="7"/>
  <c r="C36" i="7"/>
  <c r="H35" i="7"/>
  <c r="G35" i="7"/>
  <c r="F35" i="7"/>
  <c r="E35" i="7"/>
  <c r="D35" i="7"/>
  <c r="C35" i="7"/>
  <c r="H32" i="7"/>
  <c r="G32" i="7"/>
  <c r="F32" i="7"/>
  <c r="E32" i="7"/>
  <c r="D32" i="7"/>
  <c r="C32" i="7"/>
  <c r="H31" i="7"/>
  <c r="G31" i="7"/>
  <c r="F31" i="7"/>
  <c r="E31" i="7"/>
  <c r="D31" i="7"/>
  <c r="C31" i="7"/>
  <c r="H30" i="7"/>
  <c r="G30" i="7"/>
  <c r="F30" i="7"/>
  <c r="E30" i="7"/>
  <c r="D30" i="7"/>
  <c r="C30" i="7"/>
  <c r="H29" i="7"/>
  <c r="G29" i="7"/>
  <c r="F29" i="7"/>
  <c r="E29" i="7"/>
  <c r="D29" i="7"/>
  <c r="C29" i="7"/>
  <c r="H28" i="7"/>
  <c r="G28" i="7"/>
  <c r="F28" i="7"/>
  <c r="E28" i="7"/>
  <c r="D28" i="7"/>
  <c r="C28" i="7"/>
  <c r="H27" i="7"/>
  <c r="G27" i="7"/>
  <c r="F27" i="7"/>
  <c r="E27" i="7"/>
  <c r="D27" i="7"/>
  <c r="C27" i="7"/>
  <c r="H26" i="7"/>
  <c r="G26" i="7"/>
  <c r="F26" i="7"/>
  <c r="E26" i="7"/>
  <c r="D26" i="7"/>
  <c r="C26" i="7"/>
  <c r="H25" i="7"/>
  <c r="G25" i="7"/>
  <c r="F25" i="7"/>
  <c r="E25" i="7"/>
  <c r="D25" i="7"/>
  <c r="C25" i="7"/>
  <c r="H22" i="7"/>
  <c r="G22" i="7"/>
  <c r="F22" i="7"/>
  <c r="E22" i="7"/>
  <c r="D22" i="7"/>
  <c r="C22" i="7"/>
  <c r="H21" i="7"/>
  <c r="G21" i="7"/>
  <c r="F21" i="7"/>
  <c r="E21" i="7"/>
  <c r="D21" i="7"/>
  <c r="C21" i="7"/>
  <c r="H20" i="7"/>
  <c r="G20" i="7"/>
  <c r="F20" i="7"/>
  <c r="E20" i="7"/>
  <c r="D20" i="7"/>
  <c r="C20" i="7"/>
  <c r="H19" i="7"/>
  <c r="G19" i="7"/>
  <c r="F19" i="7"/>
  <c r="E19" i="7"/>
  <c r="D19" i="7"/>
  <c r="C19" i="7"/>
  <c r="H18" i="7"/>
  <c r="G18" i="7"/>
  <c r="F18" i="7"/>
  <c r="E18" i="7"/>
  <c r="D18" i="7"/>
  <c r="C18" i="7"/>
  <c r="H17" i="7"/>
  <c r="G17" i="7"/>
  <c r="F17" i="7"/>
  <c r="E17" i="7"/>
  <c r="D17" i="7"/>
  <c r="C17" i="7"/>
  <c r="H16" i="7"/>
  <c r="G16" i="7"/>
  <c r="F16" i="7"/>
  <c r="E16" i="7"/>
  <c r="D16" i="7"/>
  <c r="C16" i="7"/>
  <c r="H15" i="7"/>
  <c r="G15" i="7"/>
  <c r="F15" i="7"/>
  <c r="E15" i="7"/>
  <c r="D15" i="7"/>
  <c r="C15" i="7"/>
  <c r="A8" i="7"/>
  <c r="B7" i="7"/>
  <c r="B6" i="7"/>
  <c r="B5" i="7"/>
  <c r="B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10" authorId="0" shapeId="0" xr:uid="{4E9365F3-6193-4024-BA51-9F81D22F774E}">
      <text>
        <r>
          <rPr>
            <sz val="8"/>
            <color indexed="81"/>
            <rFont val="arial"/>
            <family val="2"/>
          </rPr>
          <t>Total families with children aged 0-14 years; may not exactly match sum of components due to rounding.</t>
        </r>
      </text>
    </comment>
    <comment ref="B64" authorId="0" shapeId="0" xr:uid="{959BE1D9-581D-4397-BB73-400161FC4AC2}">
      <text>
        <r>
          <rPr>
            <sz val="8"/>
            <color indexed="81"/>
            <rFont val="arial"/>
            <family val="2"/>
          </rPr>
          <t xml:space="preserve">Includes families where one or both parents had labour force status not determined, or was a member of Australian defence force (Australian defence force are out of scope of the Labour Force Survey).
</t>
        </r>
      </text>
    </comment>
    <comment ref="B126" authorId="0" shapeId="0" xr:uid="{91CBDDE2-21FC-46CD-B219-9FFA6F3D4DA8}">
      <text>
        <r>
          <rPr>
            <sz val="8"/>
            <color indexed="81"/>
            <rFont val="arial"/>
            <family val="2"/>
          </rPr>
          <t xml:space="preserve">Includes families where parent had labour force status not determined, or was a member of Australian defence force (Australian defence force are out of scope of the Labour Force Survey).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F10" authorId="0" shapeId="0" xr:uid="{D4DDEE37-2E40-4D57-AD5B-D3C4E5C20812}">
      <text>
        <r>
          <rPr>
            <sz val="8"/>
            <color indexed="81"/>
            <rFont val="arial"/>
            <family val="2"/>
          </rPr>
          <t>Total families with children aged 0-14 years; may not exactly match sum of components due to rounding.</t>
        </r>
      </text>
    </comment>
    <comment ref="B64" authorId="0" shapeId="0" xr:uid="{33EA0CEE-584B-4573-A09B-826D83927288}">
      <text>
        <r>
          <rPr>
            <sz val="8"/>
            <color indexed="81"/>
            <rFont val="arial"/>
            <family val="2"/>
          </rPr>
          <t xml:space="preserve">Includes families where one or both parents had labour force status not determined, or was a member of Australian defence force (Australian defence force are out of scope of the Labour Force Survey).
</t>
        </r>
      </text>
    </comment>
    <comment ref="B126" authorId="0" shapeId="0" xr:uid="{FA3BF4AE-1B20-4B0C-B18D-1ED88ABBFCAD}">
      <text>
        <r>
          <rPr>
            <sz val="8"/>
            <color indexed="81"/>
            <rFont val="arial"/>
            <family val="2"/>
          </rPr>
          <t xml:space="preserve">Includes families where parent had labour force status not determined, or was a member of Australian defence force (Australian defence force are out of scope of the Labour Force Survey).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B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1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1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1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1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1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1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1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1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1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1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1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1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1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1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1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1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1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1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1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1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1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1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1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1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1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1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1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1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1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1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1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1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1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1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1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1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1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1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1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1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1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11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1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1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1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1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1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1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1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1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1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1" authorId="0" shapeId="0" xr:uid="{00000000-0006-0000-0100-00004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1" authorId="0" shapeId="0" xr:uid="{00000000-0006-0000-0100-00004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1" authorId="0" shapeId="0" xr:uid="{00000000-0006-0000-0100-00004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1" authorId="0" shapeId="0" xr:uid="{00000000-0006-0000-0100-00004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1" authorId="0" shapeId="0" xr:uid="{00000000-0006-0000-0100-00004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1" authorId="0" shapeId="0" xr:uid="{00000000-0006-0000-0100-00004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H11" authorId="0" shapeId="0" xr:uid="{00000000-0006-0000-01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1" authorId="0" shapeId="0" xr:uid="{00000000-0006-0000-01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1" authorId="0" shapeId="0" xr:uid="{00000000-0006-0000-01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1" authorId="0" shapeId="0" xr:uid="{00000000-0006-0000-0100-00004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11" authorId="0" shapeId="0" xr:uid="{00000000-0006-0000-0100-00004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2" authorId="0" shapeId="0" xr:uid="{00000000-0006-0000-0100-00004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2" authorId="0" shapeId="0" xr:uid="{00000000-0006-0000-0100-00004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2" authorId="0" shapeId="0" xr:uid="{00000000-0006-0000-0100-00004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2" authorId="0" shapeId="0" xr:uid="{00000000-0006-0000-0100-00004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2" authorId="0" shapeId="0" xr:uid="{00000000-0006-0000-0100-00005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2" authorId="0" shapeId="0" xr:uid="{00000000-0006-0000-0100-00005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2" authorId="0" shapeId="0" xr:uid="{00000000-0006-0000-0100-00005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2" authorId="0" shapeId="0" xr:uid="{00000000-0006-0000-0100-00005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2" authorId="0" shapeId="0" xr:uid="{00000000-0006-0000-0100-00005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2" authorId="0" shapeId="0" xr:uid="{00000000-0006-0000-01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2" authorId="0" shapeId="0" xr:uid="{00000000-0006-0000-01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2" authorId="0" shapeId="0" xr:uid="{00000000-0006-0000-0100-00005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2" authorId="0" shapeId="0" xr:uid="{00000000-0006-0000-0100-00005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2" authorId="0" shapeId="0" xr:uid="{00000000-0006-0000-0100-00005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2" authorId="0" shapeId="0" xr:uid="{00000000-0006-0000-0100-00005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2" authorId="0" shapeId="0" xr:uid="{00000000-0006-0000-0100-00005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2" authorId="0" shapeId="0" xr:uid="{00000000-0006-0000-0100-00005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2" authorId="0" shapeId="0" xr:uid="{00000000-0006-0000-01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2" authorId="0" shapeId="0" xr:uid="{00000000-0006-0000-0100-00005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2" authorId="0" shapeId="0" xr:uid="{00000000-0006-0000-0100-00005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2" authorId="0" shapeId="0" xr:uid="{00000000-0006-0000-01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2" authorId="0" shapeId="0" xr:uid="{00000000-0006-0000-01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2" authorId="0" shapeId="0" xr:uid="{00000000-0006-0000-0100-00006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2" authorId="0" shapeId="0" xr:uid="{00000000-0006-0000-0100-00006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2" authorId="0" shapeId="0" xr:uid="{00000000-0006-0000-0100-00006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2" authorId="0" shapeId="0" xr:uid="{00000000-0006-0000-0100-00006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2" authorId="0" shapeId="0" xr:uid="{00000000-0006-0000-0100-00006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2" authorId="0" shapeId="0" xr:uid="{00000000-0006-0000-0100-00006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2" authorId="0" shapeId="0" xr:uid="{00000000-0006-0000-0100-00006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2" authorId="0" shapeId="0" xr:uid="{00000000-0006-0000-0100-00006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2" authorId="0" shapeId="0" xr:uid="{00000000-0006-0000-0100-00006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2" authorId="0" shapeId="0" xr:uid="{00000000-0006-0000-0100-00006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2" authorId="0" shapeId="0" xr:uid="{00000000-0006-0000-0100-00006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2" authorId="0" shapeId="0" xr:uid="{00000000-0006-0000-0100-00006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2" authorId="0" shapeId="0" xr:uid="{00000000-0006-0000-0100-00006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2" authorId="0" shapeId="0" xr:uid="{00000000-0006-0000-0100-00006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2" authorId="0" shapeId="0" xr:uid="{00000000-0006-0000-0100-00007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2" authorId="0" shapeId="0" xr:uid="{00000000-0006-0000-0100-00007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2" authorId="0" shapeId="0" xr:uid="{00000000-0006-0000-0100-00007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2" authorId="0" shapeId="0" xr:uid="{00000000-0006-0000-0100-00007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2" authorId="0" shapeId="0" xr:uid="{00000000-0006-0000-0100-00007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2" authorId="0" shapeId="0" xr:uid="{00000000-0006-0000-0100-00007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2" authorId="0" shapeId="0" xr:uid="{00000000-0006-0000-0100-00007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2" authorId="0" shapeId="0" xr:uid="{00000000-0006-0000-01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2" authorId="0" shapeId="0" xr:uid="{00000000-0006-0000-01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2" authorId="0" shapeId="0" xr:uid="{00000000-0006-0000-0100-00007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12" authorId="0" shapeId="0" xr:uid="{00000000-0006-0000-01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2" authorId="0" shapeId="0" xr:uid="{00000000-0006-0000-0100-00007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2" authorId="0" shapeId="0" xr:uid="{00000000-0006-0000-0100-00007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2" authorId="0" shapeId="0" xr:uid="{00000000-0006-0000-0100-00007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2" authorId="0" shapeId="0" xr:uid="{00000000-0006-0000-0100-00007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2" authorId="0" shapeId="0" xr:uid="{00000000-0006-0000-0100-00007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12" authorId="0" shapeId="0" xr:uid="{00000000-0006-0000-0100-00008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2" authorId="0" shapeId="0" xr:uid="{00000000-0006-0000-0100-00008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2" authorId="0" shapeId="0" xr:uid="{00000000-0006-0000-0100-00008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2" authorId="0" shapeId="0" xr:uid="{00000000-0006-0000-0100-00008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12" authorId="0" shapeId="0" xr:uid="{00000000-0006-0000-0100-00008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2" authorId="0" shapeId="0" xr:uid="{00000000-0006-0000-0100-00008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2" authorId="0" shapeId="0" xr:uid="{00000000-0006-0000-0100-00008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2" authorId="0" shapeId="0" xr:uid="{00000000-0006-0000-0100-00008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2" authorId="0" shapeId="0" xr:uid="{00000000-0006-0000-0100-00008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2" authorId="0" shapeId="0" xr:uid="{00000000-0006-0000-0100-00008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12" authorId="0" shapeId="0" xr:uid="{00000000-0006-0000-01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2" authorId="0" shapeId="0" xr:uid="{00000000-0006-0000-0100-00008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2" authorId="0" shapeId="0" xr:uid="{00000000-0006-0000-0100-00008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2" authorId="0" shapeId="0" xr:uid="{00000000-0006-0000-01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2" authorId="0" shapeId="0" xr:uid="{00000000-0006-0000-0100-00008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2" authorId="0" shapeId="0" xr:uid="{00000000-0006-0000-0100-00008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2" authorId="0" shapeId="0" xr:uid="{00000000-0006-0000-0100-00009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2" authorId="0" shapeId="0" xr:uid="{00000000-0006-0000-0100-00009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H12" authorId="0" shapeId="0" xr:uid="{00000000-0006-0000-0100-00009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2" authorId="0" shapeId="0" xr:uid="{00000000-0006-0000-0100-00009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2" authorId="0" shapeId="0" xr:uid="{00000000-0006-0000-0100-00009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2" authorId="0" shapeId="0" xr:uid="{00000000-0006-0000-01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2" authorId="0" shapeId="0" xr:uid="{00000000-0006-0000-0100-00009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3" authorId="0" shapeId="0" xr:uid="{00000000-0006-0000-0100-00009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13" authorId="0" shapeId="0" xr:uid="{00000000-0006-0000-0100-00009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3" authorId="0" shapeId="0" xr:uid="{00000000-0006-0000-0100-00009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3" authorId="0" shapeId="0" xr:uid="{00000000-0006-0000-0100-00009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3" authorId="0" shapeId="0" xr:uid="{00000000-0006-0000-0100-00009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3" authorId="0" shapeId="0" xr:uid="{00000000-0006-0000-0100-00009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13" authorId="0" shapeId="0" xr:uid="{00000000-0006-0000-0100-00009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3" authorId="0" shapeId="0" xr:uid="{00000000-0006-0000-0100-00009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3" authorId="0" shapeId="0" xr:uid="{00000000-0006-0000-0100-00009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3" authorId="0" shapeId="0" xr:uid="{00000000-0006-0000-0100-0000A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3" authorId="0" shapeId="0" xr:uid="{00000000-0006-0000-0100-0000A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3" authorId="0" shapeId="0" xr:uid="{00000000-0006-0000-0100-0000A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3" authorId="0" shapeId="0" xr:uid="{00000000-0006-0000-0100-0000A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3" authorId="0" shapeId="0" xr:uid="{00000000-0006-0000-0100-0000A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3" authorId="0" shapeId="0" xr:uid="{00000000-0006-0000-0100-0000A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3" authorId="0" shapeId="0" xr:uid="{00000000-0006-0000-0100-0000A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3" authorId="0" shapeId="0" xr:uid="{00000000-0006-0000-0100-0000A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3" authorId="0" shapeId="0" xr:uid="{00000000-0006-0000-0100-0000A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3" authorId="0" shapeId="0" xr:uid="{00000000-0006-0000-0100-0000A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3" authorId="0" shapeId="0" xr:uid="{00000000-0006-0000-0100-0000A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3" authorId="0" shapeId="0" xr:uid="{00000000-0006-0000-0100-0000A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3" authorId="0" shapeId="0" xr:uid="{00000000-0006-0000-0100-0000A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3" authorId="0" shapeId="0" xr:uid="{00000000-0006-0000-0100-0000A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3" authorId="0" shapeId="0" xr:uid="{00000000-0006-0000-0100-0000A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3" authorId="0" shapeId="0" xr:uid="{00000000-0006-0000-0100-0000A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3" authorId="0" shapeId="0" xr:uid="{00000000-0006-0000-0100-0000B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3" authorId="0" shapeId="0" xr:uid="{00000000-0006-0000-0100-0000B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3" authorId="0" shapeId="0" xr:uid="{00000000-0006-0000-0100-0000B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3" authorId="0" shapeId="0" xr:uid="{00000000-0006-0000-0100-0000B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3" authorId="0" shapeId="0" xr:uid="{00000000-0006-0000-0100-0000B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3" authorId="0" shapeId="0" xr:uid="{00000000-0006-0000-0100-0000B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3" authorId="0" shapeId="0" xr:uid="{00000000-0006-0000-0100-0000B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3" authorId="0" shapeId="0" xr:uid="{00000000-0006-0000-0100-0000B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3" authorId="0" shapeId="0" xr:uid="{00000000-0006-0000-0100-0000B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3" authorId="0" shapeId="0" xr:uid="{00000000-0006-0000-0100-0000B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3" authorId="0" shapeId="0" xr:uid="{00000000-0006-0000-0100-0000B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3" authorId="0" shapeId="0" xr:uid="{00000000-0006-0000-0100-0000B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3" authorId="0" shapeId="0" xr:uid="{00000000-0006-0000-0100-0000B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3" authorId="0" shapeId="0" xr:uid="{00000000-0006-0000-0100-0000B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3" authorId="0" shapeId="0" xr:uid="{00000000-0006-0000-0100-0000B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3" authorId="0" shapeId="0" xr:uid="{00000000-0006-0000-0100-0000B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3" authorId="0" shapeId="0" xr:uid="{00000000-0006-0000-0100-0000C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13" authorId="0" shapeId="0" xr:uid="{00000000-0006-0000-0100-0000C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3" authorId="0" shapeId="0" xr:uid="{00000000-0006-0000-0100-0000C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3" authorId="0" shapeId="0" xr:uid="{00000000-0006-0000-0100-0000C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3" authorId="0" shapeId="0" xr:uid="{00000000-0006-0000-0100-0000C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3" authorId="0" shapeId="0" xr:uid="{00000000-0006-0000-0100-0000C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3" authorId="0" shapeId="0" xr:uid="{00000000-0006-0000-0100-0000C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3" authorId="0" shapeId="0" xr:uid="{00000000-0006-0000-0100-0000C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3" authorId="0" shapeId="0" xr:uid="{00000000-0006-0000-0100-0000C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3" authorId="0" shapeId="0" xr:uid="{00000000-0006-0000-0100-0000C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3" authorId="0" shapeId="0" xr:uid="{00000000-0006-0000-0100-0000C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3" authorId="0" shapeId="0" xr:uid="{00000000-0006-0000-0100-0000C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3" authorId="0" shapeId="0" xr:uid="{00000000-0006-0000-0100-0000C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3" authorId="0" shapeId="0" xr:uid="{00000000-0006-0000-0100-0000C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3" authorId="0" shapeId="0" xr:uid="{00000000-0006-0000-0100-0000C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3" authorId="0" shapeId="0" xr:uid="{00000000-0006-0000-0100-0000C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3" authorId="0" shapeId="0" xr:uid="{00000000-0006-0000-0100-0000D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3" authorId="0" shapeId="0" xr:uid="{00000000-0006-0000-0100-0000D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3" authorId="0" shapeId="0" xr:uid="{00000000-0006-0000-0100-0000D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3" authorId="0" shapeId="0" xr:uid="{00000000-0006-0000-0100-0000D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3" authorId="0" shapeId="0" xr:uid="{00000000-0006-0000-0100-0000D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3" authorId="0" shapeId="0" xr:uid="{00000000-0006-0000-0100-0000D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3" authorId="0" shapeId="0" xr:uid="{00000000-0006-0000-0100-0000D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3" authorId="0" shapeId="0" xr:uid="{00000000-0006-0000-0100-0000D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3" authorId="0" shapeId="0" xr:uid="{00000000-0006-0000-0100-0000D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3" authorId="0" shapeId="0" xr:uid="{00000000-0006-0000-0100-0000D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3" authorId="0" shapeId="0" xr:uid="{00000000-0006-0000-0100-0000D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3" authorId="0" shapeId="0" xr:uid="{00000000-0006-0000-0100-0000D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13" authorId="0" shapeId="0" xr:uid="{00000000-0006-0000-0100-0000D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13" authorId="0" shapeId="0" xr:uid="{00000000-0006-0000-0100-0000D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3" authorId="0" shapeId="0" xr:uid="{00000000-0006-0000-0100-0000D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4" authorId="0" shapeId="0" xr:uid="{00000000-0006-0000-01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4" authorId="0" shapeId="0" xr:uid="{00000000-0006-0000-0100-0000E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4" authorId="0" shapeId="0" xr:uid="{00000000-0006-0000-0100-0000E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14" authorId="0" shapeId="0" xr:uid="{00000000-0006-0000-0100-0000E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4" authorId="0" shapeId="0" xr:uid="{00000000-0006-0000-0100-0000E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4" authorId="0" shapeId="0" xr:uid="{00000000-0006-0000-0100-0000E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4" authorId="0" shapeId="0" xr:uid="{00000000-0006-0000-0100-0000E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4" authorId="0" shapeId="0" xr:uid="{00000000-0006-0000-0100-0000E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4" authorId="0" shapeId="0" xr:uid="{00000000-0006-0000-0100-0000E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4" authorId="0" shapeId="0" xr:uid="{00000000-0006-0000-0100-0000E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4" authorId="0" shapeId="0" xr:uid="{00000000-0006-0000-0100-0000E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4" authorId="0" shapeId="0" xr:uid="{00000000-0006-0000-0100-0000E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4" authorId="0" shapeId="0" xr:uid="{00000000-0006-0000-0100-0000E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4" authorId="0" shapeId="0" xr:uid="{00000000-0006-0000-0100-0000E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14" authorId="0" shapeId="0" xr:uid="{00000000-0006-0000-0100-0000E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4" authorId="0" shapeId="0" xr:uid="{00000000-0006-0000-0100-0000E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4" authorId="0" shapeId="0" xr:uid="{00000000-0006-0000-0100-0000E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4" authorId="0" shapeId="0" xr:uid="{00000000-0006-0000-0100-0000F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4" authorId="0" shapeId="0" xr:uid="{00000000-0006-0000-0100-0000F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4" authorId="0" shapeId="0" xr:uid="{00000000-0006-0000-0100-0000F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4" authorId="0" shapeId="0" xr:uid="{00000000-0006-0000-0100-0000F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4" authorId="0" shapeId="0" xr:uid="{00000000-0006-0000-0100-0000F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4" authorId="0" shapeId="0" xr:uid="{00000000-0006-0000-0100-0000F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4" authorId="0" shapeId="0" xr:uid="{00000000-0006-0000-0100-0000F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4" authorId="0" shapeId="0" xr:uid="{00000000-0006-0000-0100-0000F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E14" authorId="0" shapeId="0" xr:uid="{00000000-0006-0000-0100-0000F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14" authorId="0" shapeId="0" xr:uid="{00000000-0006-0000-0100-0000F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4" authorId="0" shapeId="0" xr:uid="{00000000-0006-0000-0100-0000F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4" authorId="0" shapeId="0" xr:uid="{00000000-0006-0000-0100-0000F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4" authorId="0" shapeId="0" xr:uid="{00000000-0006-0000-0100-0000F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4" authorId="0" shapeId="0" xr:uid="{00000000-0006-0000-0100-0000F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4" authorId="0" shapeId="0" xr:uid="{00000000-0006-0000-0100-0000F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4" authorId="0" shapeId="0" xr:uid="{00000000-0006-0000-0100-0000F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B14" authorId="0" shapeId="0" xr:uid="{00000000-0006-0000-0100-00000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4" authorId="0" shapeId="0" xr:uid="{00000000-0006-0000-0100-00000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4" authorId="0" shapeId="0" xr:uid="{00000000-0006-0000-0100-00000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4" authorId="0" shapeId="0" xr:uid="{00000000-0006-0000-0100-00000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4" authorId="0" shapeId="0" xr:uid="{00000000-0006-0000-0100-00000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4" authorId="0" shapeId="0" xr:uid="{00000000-0006-0000-0100-00000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4" authorId="0" shapeId="0" xr:uid="{00000000-0006-0000-0100-00000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4" authorId="0" shapeId="0" xr:uid="{00000000-0006-0000-0100-00000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4" authorId="0" shapeId="0" xr:uid="{00000000-0006-0000-0100-00000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4" authorId="0" shapeId="0" xr:uid="{00000000-0006-0000-0100-00000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4" authorId="0" shapeId="0" xr:uid="{00000000-0006-0000-0100-00000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14" authorId="0" shapeId="0" xr:uid="{00000000-0006-0000-0100-00000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4" authorId="0" shapeId="0" xr:uid="{00000000-0006-0000-0100-00000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4" authorId="0" shapeId="0" xr:uid="{00000000-0006-0000-0100-00000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4" authorId="0" shapeId="0" xr:uid="{00000000-0006-0000-0100-00000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4" authorId="0" shapeId="0" xr:uid="{00000000-0006-0000-0100-00000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4" authorId="0" shapeId="0" xr:uid="{00000000-0006-0000-0100-00001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4" authorId="0" shapeId="0" xr:uid="{00000000-0006-0000-0100-00001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4" authorId="0" shapeId="0" xr:uid="{00000000-0006-0000-0100-00001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4" authorId="0" shapeId="0" xr:uid="{00000000-0006-0000-0100-00001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4" authorId="0" shapeId="0" xr:uid="{00000000-0006-0000-0100-00001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4" authorId="0" shapeId="0" xr:uid="{00000000-0006-0000-0100-00001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4" authorId="0" shapeId="0" xr:uid="{00000000-0006-0000-0100-00001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4" authorId="0" shapeId="0" xr:uid="{00000000-0006-0000-0100-00001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4" authorId="0" shapeId="0" xr:uid="{00000000-0006-0000-0100-00001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4" authorId="0" shapeId="0" xr:uid="{00000000-0006-0000-0100-00001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4" authorId="0" shapeId="0" xr:uid="{00000000-0006-0000-0100-00001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4" authorId="0" shapeId="0" xr:uid="{00000000-0006-0000-0100-00001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4" authorId="0" shapeId="0" xr:uid="{00000000-0006-0000-0100-00001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4" authorId="0" shapeId="0" xr:uid="{00000000-0006-0000-0100-00001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4" authorId="0" shapeId="0" xr:uid="{00000000-0006-0000-0100-00001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4" authorId="0" shapeId="0" xr:uid="{00000000-0006-0000-0100-00001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4" authorId="0" shapeId="0" xr:uid="{00000000-0006-0000-0100-00002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4" authorId="0" shapeId="0" xr:uid="{00000000-0006-0000-0100-00002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4" authorId="0" shapeId="0" xr:uid="{00000000-0006-0000-0100-00002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4" authorId="0" shapeId="0" xr:uid="{00000000-0006-0000-0100-00002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4" authorId="0" shapeId="0" xr:uid="{00000000-0006-0000-0100-00002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4" authorId="0" shapeId="0" xr:uid="{00000000-0006-0000-0100-00002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4" authorId="0" shapeId="0" xr:uid="{00000000-0006-0000-0100-00002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4" authorId="0" shapeId="0" xr:uid="{00000000-0006-0000-0100-00002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4" authorId="0" shapeId="0" xr:uid="{00000000-0006-0000-0100-00002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4" authorId="0" shapeId="0" xr:uid="{00000000-0006-0000-0100-00002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4" authorId="0" shapeId="0" xr:uid="{00000000-0006-0000-0100-00002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4" authorId="0" shapeId="0" xr:uid="{00000000-0006-0000-0100-00002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4" authorId="0" shapeId="0" xr:uid="{00000000-0006-0000-0100-00002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4" authorId="0" shapeId="0" xr:uid="{00000000-0006-0000-0100-00002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4" authorId="0" shapeId="0" xr:uid="{00000000-0006-0000-0100-00002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5" authorId="0" shapeId="0" xr:uid="{00000000-0006-0000-0100-00002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5" authorId="0" shapeId="0" xr:uid="{00000000-0006-0000-0100-00003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5" authorId="0" shapeId="0" xr:uid="{00000000-0006-0000-0100-00003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5" authorId="0" shapeId="0" xr:uid="{00000000-0006-0000-0100-00003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5" authorId="0" shapeId="0" xr:uid="{00000000-0006-0000-0100-00003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15" authorId="0" shapeId="0" xr:uid="{00000000-0006-0000-0100-00003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15" authorId="0" shapeId="0" xr:uid="{00000000-0006-0000-0100-00003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5" authorId="0" shapeId="0" xr:uid="{00000000-0006-0000-0100-00003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5" authorId="0" shapeId="0" xr:uid="{00000000-0006-0000-0100-00003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5" authorId="0" shapeId="0" xr:uid="{00000000-0006-0000-0100-00003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5" authorId="0" shapeId="0" xr:uid="{00000000-0006-0000-0100-00003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5" authorId="0" shapeId="0" xr:uid="{00000000-0006-0000-0100-00003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5" authorId="0" shapeId="0" xr:uid="{00000000-0006-0000-0100-00003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15" authorId="0" shapeId="0" xr:uid="{00000000-0006-0000-0100-00003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15" authorId="0" shapeId="0" xr:uid="{00000000-0006-0000-0100-00003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15" authorId="0" shapeId="0" xr:uid="{00000000-0006-0000-0100-00003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5" authorId="0" shapeId="0" xr:uid="{00000000-0006-0000-0100-00003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5" authorId="0" shapeId="0" xr:uid="{00000000-0006-0000-0100-00004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5" authorId="0" shapeId="0" xr:uid="{00000000-0006-0000-0100-00004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5" authorId="0" shapeId="0" xr:uid="{00000000-0006-0000-0100-00004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5" authorId="0" shapeId="0" xr:uid="{00000000-0006-0000-0100-00004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5" authorId="0" shapeId="0" xr:uid="{00000000-0006-0000-0100-00004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5" authorId="0" shapeId="0" xr:uid="{00000000-0006-0000-0100-00004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5" authorId="0" shapeId="0" xr:uid="{00000000-0006-0000-0100-00004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15" authorId="0" shapeId="0" xr:uid="{00000000-0006-0000-0100-00004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5" authorId="0" shapeId="0" xr:uid="{00000000-0006-0000-0100-00004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5" authorId="0" shapeId="0" xr:uid="{00000000-0006-0000-0100-00004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5" authorId="0" shapeId="0" xr:uid="{00000000-0006-0000-0100-00004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15" authorId="0" shapeId="0" xr:uid="{00000000-0006-0000-0100-00004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5" authorId="0" shapeId="0" xr:uid="{00000000-0006-0000-0100-00004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5" authorId="0" shapeId="0" xr:uid="{00000000-0006-0000-0100-00004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5" authorId="0" shapeId="0" xr:uid="{00000000-0006-0000-0100-00004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5" authorId="0" shapeId="0" xr:uid="{00000000-0006-0000-0100-00004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5" authorId="0" shapeId="0" xr:uid="{00000000-0006-0000-0100-00005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5" authorId="0" shapeId="0" xr:uid="{00000000-0006-0000-0100-00005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5" authorId="0" shapeId="0" xr:uid="{00000000-0006-0000-0100-00005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5" authorId="0" shapeId="0" xr:uid="{00000000-0006-0000-0100-00005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5" authorId="0" shapeId="0" xr:uid="{00000000-0006-0000-0100-00005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5" authorId="0" shapeId="0" xr:uid="{00000000-0006-0000-0100-00005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5" authorId="0" shapeId="0" xr:uid="{00000000-0006-0000-0100-00005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5" authorId="0" shapeId="0" xr:uid="{00000000-0006-0000-0100-00005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5" authorId="0" shapeId="0" xr:uid="{00000000-0006-0000-0100-00005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5" authorId="0" shapeId="0" xr:uid="{00000000-0006-0000-0100-00005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5" authorId="0" shapeId="0" xr:uid="{00000000-0006-0000-0100-00005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5" authorId="0" shapeId="0" xr:uid="{00000000-0006-0000-0100-00005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5" authorId="0" shapeId="0" xr:uid="{00000000-0006-0000-0100-00005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5" authorId="0" shapeId="0" xr:uid="{00000000-0006-0000-0100-00005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15" authorId="0" shapeId="0" xr:uid="{00000000-0006-0000-0100-00005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5" authorId="0" shapeId="0" xr:uid="{00000000-0006-0000-0100-00005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5" authorId="0" shapeId="0" xr:uid="{00000000-0006-0000-0100-00006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5" authorId="0" shapeId="0" xr:uid="{00000000-0006-0000-0100-00006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5" authorId="0" shapeId="0" xr:uid="{00000000-0006-0000-0100-00006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5" authorId="0" shapeId="0" xr:uid="{00000000-0006-0000-0100-00006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5" authorId="0" shapeId="0" xr:uid="{00000000-0006-0000-0100-00006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5" authorId="0" shapeId="0" xr:uid="{00000000-0006-0000-0100-00006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5" authorId="0" shapeId="0" xr:uid="{00000000-0006-0000-0100-00006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5" authorId="0" shapeId="0" xr:uid="{00000000-0006-0000-0100-00006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5" authorId="0" shapeId="0" xr:uid="{00000000-0006-0000-0100-00006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5" authorId="0" shapeId="0" xr:uid="{00000000-0006-0000-0100-00006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5" authorId="0" shapeId="0" xr:uid="{00000000-0006-0000-0100-00006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5" authorId="0" shapeId="0" xr:uid="{00000000-0006-0000-0100-00006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5" authorId="0" shapeId="0" xr:uid="{00000000-0006-0000-0100-00006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5" authorId="0" shapeId="0" xr:uid="{00000000-0006-0000-0100-00006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5" authorId="0" shapeId="0" xr:uid="{00000000-0006-0000-0100-00006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5" authorId="0" shapeId="0" xr:uid="{00000000-0006-0000-0100-00006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5" authorId="0" shapeId="0" xr:uid="{00000000-0006-0000-0100-00007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5" authorId="0" shapeId="0" xr:uid="{00000000-0006-0000-0100-00007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6" authorId="0" shapeId="0" xr:uid="{00000000-0006-0000-0100-00007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16" authorId="0" shapeId="0" xr:uid="{00000000-0006-0000-0100-00007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6" authorId="0" shapeId="0" xr:uid="{00000000-0006-0000-0100-00007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6" authorId="0" shapeId="0" xr:uid="{00000000-0006-0000-0100-00007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6" authorId="0" shapeId="0" xr:uid="{00000000-0006-0000-0100-00007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6" authorId="0" shapeId="0" xr:uid="{00000000-0006-0000-0100-00007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6" authorId="0" shapeId="0" xr:uid="{00000000-0006-0000-0100-00007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6" authorId="0" shapeId="0" xr:uid="{00000000-0006-0000-0100-00007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6" authorId="0" shapeId="0" xr:uid="{00000000-0006-0000-0100-00007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6" authorId="0" shapeId="0" xr:uid="{00000000-0006-0000-0100-00007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6" authorId="0" shapeId="0" xr:uid="{00000000-0006-0000-0100-00007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6" authorId="0" shapeId="0" xr:uid="{00000000-0006-0000-0100-00007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6" authorId="0" shapeId="0" xr:uid="{00000000-0006-0000-0100-00007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6" authorId="0" shapeId="0" xr:uid="{00000000-0006-0000-0100-00007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6" authorId="0" shapeId="0" xr:uid="{00000000-0006-0000-0100-00008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6" authorId="0" shapeId="0" xr:uid="{00000000-0006-0000-0100-00008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16" authorId="0" shapeId="0" xr:uid="{00000000-0006-0000-0100-00008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6" authorId="0" shapeId="0" xr:uid="{00000000-0006-0000-0100-00008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6" authorId="0" shapeId="0" xr:uid="{00000000-0006-0000-0100-00008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6" authorId="0" shapeId="0" xr:uid="{00000000-0006-0000-0100-00008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6" authorId="0" shapeId="0" xr:uid="{00000000-0006-0000-0100-00008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6" authorId="0" shapeId="0" xr:uid="{00000000-0006-0000-0100-00008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16" authorId="0" shapeId="0" xr:uid="{00000000-0006-0000-0100-00008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16" authorId="0" shapeId="0" xr:uid="{00000000-0006-0000-0100-00008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6" authorId="0" shapeId="0" xr:uid="{00000000-0006-0000-0100-00008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6" authorId="0" shapeId="0" xr:uid="{00000000-0006-0000-0100-00008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16" authorId="0" shapeId="0" xr:uid="{00000000-0006-0000-0100-00008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6" authorId="0" shapeId="0" xr:uid="{00000000-0006-0000-0100-00008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6" authorId="0" shapeId="0" xr:uid="{00000000-0006-0000-0100-00008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6" authorId="0" shapeId="0" xr:uid="{00000000-0006-0000-0100-00008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6" authorId="0" shapeId="0" xr:uid="{00000000-0006-0000-0100-00009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6" authorId="0" shapeId="0" xr:uid="{00000000-0006-0000-0100-00009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6" authorId="0" shapeId="0" xr:uid="{00000000-0006-0000-0100-00009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6" authorId="0" shapeId="0" xr:uid="{00000000-0006-0000-0100-00009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6" authorId="0" shapeId="0" xr:uid="{00000000-0006-0000-0100-00009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6" authorId="0" shapeId="0" xr:uid="{00000000-0006-0000-0100-00009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16" authorId="0" shapeId="0" xr:uid="{00000000-0006-0000-0100-00009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6" authorId="0" shapeId="0" xr:uid="{00000000-0006-0000-0100-00009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16" authorId="0" shapeId="0" xr:uid="{00000000-0006-0000-0100-00009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6" authorId="0" shapeId="0" xr:uid="{00000000-0006-0000-0100-00009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6" authorId="0" shapeId="0" xr:uid="{00000000-0006-0000-0100-00009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6" authorId="0" shapeId="0" xr:uid="{00000000-0006-0000-0100-00009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6" authorId="0" shapeId="0" xr:uid="{00000000-0006-0000-0100-00009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6" authorId="0" shapeId="0" xr:uid="{00000000-0006-0000-0100-00009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6" authorId="0" shapeId="0" xr:uid="{00000000-0006-0000-0100-00009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6" authorId="0" shapeId="0" xr:uid="{00000000-0006-0000-0100-00009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6" authorId="0" shapeId="0" xr:uid="{00000000-0006-0000-0100-0000A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6" authorId="0" shapeId="0" xr:uid="{00000000-0006-0000-0100-0000A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6" authorId="0" shapeId="0" xr:uid="{00000000-0006-0000-0100-0000A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6" authorId="0" shapeId="0" xr:uid="{00000000-0006-0000-0100-0000A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6" authorId="0" shapeId="0" xr:uid="{00000000-0006-0000-0100-0000A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6" authorId="0" shapeId="0" xr:uid="{00000000-0006-0000-0100-0000A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6" authorId="0" shapeId="0" xr:uid="{00000000-0006-0000-0100-0000A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6" authorId="0" shapeId="0" xr:uid="{00000000-0006-0000-0100-0000A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6" authorId="0" shapeId="0" xr:uid="{00000000-0006-0000-0100-0000A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6" authorId="0" shapeId="0" xr:uid="{00000000-0006-0000-0100-0000A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6" authorId="0" shapeId="0" xr:uid="{00000000-0006-0000-0100-0000A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7" authorId="0" shapeId="0" xr:uid="{00000000-0006-0000-0100-0000A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7" authorId="0" shapeId="0" xr:uid="{00000000-0006-0000-0100-0000A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7" authorId="0" shapeId="0" xr:uid="{00000000-0006-0000-0100-0000A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7" authorId="0" shapeId="0" xr:uid="{00000000-0006-0000-0100-0000A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7" authorId="0" shapeId="0" xr:uid="{00000000-0006-0000-0100-0000A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7" authorId="0" shapeId="0" xr:uid="{00000000-0006-0000-0100-0000B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M17" authorId="0" shapeId="0" xr:uid="{00000000-0006-0000-0100-0000B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17" authorId="0" shapeId="0" xr:uid="{00000000-0006-0000-0100-0000B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7" authorId="0" shapeId="0" xr:uid="{00000000-0006-0000-0100-0000B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17" authorId="0" shapeId="0" xr:uid="{00000000-0006-0000-0100-0000B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7" authorId="0" shapeId="0" xr:uid="{00000000-0006-0000-0100-0000B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7" authorId="0" shapeId="0" xr:uid="{00000000-0006-0000-0100-0000B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7" authorId="0" shapeId="0" xr:uid="{00000000-0006-0000-0100-0000B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7" authorId="0" shapeId="0" xr:uid="{00000000-0006-0000-0100-0000B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7" authorId="0" shapeId="0" xr:uid="{00000000-0006-0000-0100-0000B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7" authorId="0" shapeId="0" xr:uid="{00000000-0006-0000-0100-0000B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7" authorId="0" shapeId="0" xr:uid="{00000000-0006-0000-0100-0000B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7" authorId="0" shapeId="0" xr:uid="{00000000-0006-0000-0100-0000B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7" authorId="0" shapeId="0" xr:uid="{00000000-0006-0000-0100-0000B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17" authorId="0" shapeId="0" xr:uid="{00000000-0006-0000-0100-0000B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7" authorId="0" shapeId="0" xr:uid="{00000000-0006-0000-0100-0000B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17" authorId="0" shapeId="0" xr:uid="{00000000-0006-0000-0100-0000C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A17" authorId="0" shapeId="0" xr:uid="{00000000-0006-0000-0100-0000C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17" authorId="0" shapeId="0" xr:uid="{00000000-0006-0000-0100-0000C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7" authorId="0" shapeId="0" xr:uid="{00000000-0006-0000-0100-0000C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7" authorId="0" shapeId="0" xr:uid="{00000000-0006-0000-0100-0000C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7" authorId="0" shapeId="0" xr:uid="{00000000-0006-0000-0100-0000C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7" authorId="0" shapeId="0" xr:uid="{00000000-0006-0000-0100-0000C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7" authorId="0" shapeId="0" xr:uid="{00000000-0006-0000-0100-0000C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7" authorId="0" shapeId="0" xr:uid="{00000000-0006-0000-0100-0000C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7" authorId="0" shapeId="0" xr:uid="{00000000-0006-0000-0100-0000C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7" authorId="0" shapeId="0" xr:uid="{00000000-0006-0000-0100-0000C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7" authorId="0" shapeId="0" xr:uid="{00000000-0006-0000-0100-0000C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7" authorId="0" shapeId="0" xr:uid="{00000000-0006-0000-0100-0000C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7" authorId="0" shapeId="0" xr:uid="{00000000-0006-0000-0100-0000C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7" authorId="0" shapeId="0" xr:uid="{00000000-0006-0000-0100-0000C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7" authorId="0" shapeId="0" xr:uid="{00000000-0006-0000-0100-0000C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7" authorId="0" shapeId="0" xr:uid="{00000000-0006-0000-0100-0000D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7" authorId="0" shapeId="0" xr:uid="{00000000-0006-0000-0100-0000D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7" authorId="0" shapeId="0" xr:uid="{00000000-0006-0000-0100-0000D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7" authorId="0" shapeId="0" xr:uid="{00000000-0006-0000-0100-0000D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J17" authorId="0" shapeId="0" xr:uid="{00000000-0006-0000-0100-0000D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7" authorId="0" shapeId="0" xr:uid="{00000000-0006-0000-0100-0000D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17" authorId="0" shapeId="0" xr:uid="{00000000-0006-0000-0100-0000D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17" authorId="0" shapeId="0" xr:uid="{00000000-0006-0000-0100-0000D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17" authorId="0" shapeId="0" xr:uid="{00000000-0006-0000-0100-0000D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7" authorId="0" shapeId="0" xr:uid="{00000000-0006-0000-0100-0000D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7" authorId="0" shapeId="0" xr:uid="{00000000-0006-0000-0100-0000D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7" authorId="0" shapeId="0" xr:uid="{00000000-0006-0000-0100-0000D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7" authorId="0" shapeId="0" xr:uid="{00000000-0006-0000-0100-0000D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17" authorId="0" shapeId="0" xr:uid="{00000000-0006-0000-0100-0000D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17" authorId="0" shapeId="0" xr:uid="{00000000-0006-0000-0100-0000D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7" authorId="0" shapeId="0" xr:uid="{00000000-0006-0000-0100-0000D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7" authorId="0" shapeId="0" xr:uid="{00000000-0006-0000-0100-0000E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7" authorId="0" shapeId="0" xr:uid="{00000000-0006-0000-0100-0000E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7" authorId="0" shapeId="0" xr:uid="{00000000-0006-0000-0100-0000E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7" authorId="0" shapeId="0" xr:uid="{00000000-0006-0000-0100-0000E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17" authorId="0" shapeId="0" xr:uid="{00000000-0006-0000-0100-0000E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17" authorId="0" shapeId="0" xr:uid="{00000000-0006-0000-0100-0000E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17" authorId="0" shapeId="0" xr:uid="{00000000-0006-0000-0100-0000E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17" authorId="0" shapeId="0" xr:uid="{00000000-0006-0000-0100-0000E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8" authorId="0" shapeId="0" xr:uid="{00000000-0006-0000-0100-0000E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18" authorId="0" shapeId="0" xr:uid="{00000000-0006-0000-0100-0000E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8" authorId="0" shapeId="0" xr:uid="{00000000-0006-0000-0100-0000E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8" authorId="0" shapeId="0" xr:uid="{00000000-0006-0000-0100-0000E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8" authorId="0" shapeId="0" xr:uid="{00000000-0006-0000-0100-0000E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18" authorId="0" shapeId="0" xr:uid="{00000000-0006-0000-0100-0000E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8" authorId="0" shapeId="0" xr:uid="{00000000-0006-0000-0100-0000E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8" authorId="0" shapeId="0" xr:uid="{00000000-0006-0000-0100-0000E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8" authorId="0" shapeId="0" xr:uid="{00000000-0006-0000-0100-0000F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18" authorId="0" shapeId="0" xr:uid="{00000000-0006-0000-0100-0000F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8" authorId="0" shapeId="0" xr:uid="{00000000-0006-0000-0100-0000F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8" authorId="0" shapeId="0" xr:uid="{00000000-0006-0000-0100-0000F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18" authorId="0" shapeId="0" xr:uid="{00000000-0006-0000-0100-0000F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8" authorId="0" shapeId="0" xr:uid="{00000000-0006-0000-0100-0000F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8" authorId="0" shapeId="0" xr:uid="{00000000-0006-0000-0100-0000F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8" authorId="0" shapeId="0" xr:uid="{00000000-0006-0000-0100-0000F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8" authorId="0" shapeId="0" xr:uid="{00000000-0006-0000-0100-0000F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18" authorId="0" shapeId="0" xr:uid="{00000000-0006-0000-0100-0000F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8" authorId="0" shapeId="0" xr:uid="{00000000-0006-0000-0100-0000F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8" authorId="0" shapeId="0" xr:uid="{00000000-0006-0000-0100-0000F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18" authorId="0" shapeId="0" xr:uid="{00000000-0006-0000-0100-0000F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8" authorId="0" shapeId="0" xr:uid="{00000000-0006-0000-0100-0000F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8" authorId="0" shapeId="0" xr:uid="{00000000-0006-0000-0100-0000F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8" authorId="0" shapeId="0" xr:uid="{00000000-0006-0000-0100-0000F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18" authorId="0" shapeId="0" xr:uid="{00000000-0006-0000-0100-00000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18" authorId="0" shapeId="0" xr:uid="{00000000-0006-0000-0100-00000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18" authorId="0" shapeId="0" xr:uid="{00000000-0006-0000-0100-00000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8" authorId="0" shapeId="0" xr:uid="{00000000-0006-0000-0100-00000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18" authorId="0" shapeId="0" xr:uid="{00000000-0006-0000-0100-00000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8" authorId="0" shapeId="0" xr:uid="{00000000-0006-0000-0100-00000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8" authorId="0" shapeId="0" xr:uid="{00000000-0006-0000-0100-00000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D18" authorId="0" shapeId="0" xr:uid="{00000000-0006-0000-0100-00000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8" authorId="0" shapeId="0" xr:uid="{00000000-0006-0000-0100-00000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8" authorId="0" shapeId="0" xr:uid="{00000000-0006-0000-0100-00000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8" authorId="0" shapeId="0" xr:uid="{00000000-0006-0000-0100-00000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8" authorId="0" shapeId="0" xr:uid="{00000000-0006-0000-0100-00000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8" authorId="0" shapeId="0" xr:uid="{00000000-0006-0000-0100-00000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18" authorId="0" shapeId="0" xr:uid="{00000000-0006-0000-0100-00000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8" authorId="0" shapeId="0" xr:uid="{00000000-0006-0000-0100-00000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8" authorId="0" shapeId="0" xr:uid="{00000000-0006-0000-0100-00000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8" authorId="0" shapeId="0" xr:uid="{00000000-0006-0000-0100-00001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8" authorId="0" shapeId="0" xr:uid="{00000000-0006-0000-0100-00001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18" authorId="0" shapeId="0" xr:uid="{00000000-0006-0000-0100-00001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18" authorId="0" shapeId="0" xr:uid="{00000000-0006-0000-0100-00001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8" authorId="0" shapeId="0" xr:uid="{00000000-0006-0000-0100-00001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18" authorId="0" shapeId="0" xr:uid="{00000000-0006-0000-0100-00001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8" authorId="0" shapeId="0" xr:uid="{00000000-0006-0000-0100-00001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8" authorId="0" shapeId="0" xr:uid="{00000000-0006-0000-0100-00001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18" authorId="0" shapeId="0" xr:uid="{00000000-0006-0000-0100-00001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8" authorId="0" shapeId="0" xr:uid="{00000000-0006-0000-0100-00001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8" authorId="0" shapeId="0" xr:uid="{00000000-0006-0000-0100-00001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8" authorId="0" shapeId="0" xr:uid="{00000000-0006-0000-0100-00001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8" authorId="0" shapeId="0" xr:uid="{00000000-0006-0000-0100-00001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8" authorId="0" shapeId="0" xr:uid="{00000000-0006-0000-0100-00001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P18" authorId="0" shapeId="0" xr:uid="{00000000-0006-0000-0100-00001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8" authorId="0" shapeId="0" xr:uid="{00000000-0006-0000-0100-00001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8" authorId="0" shapeId="0" xr:uid="{00000000-0006-0000-0100-00002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8" authorId="0" shapeId="0" xr:uid="{00000000-0006-0000-0100-00002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8" authorId="0" shapeId="0" xr:uid="{00000000-0006-0000-0100-00002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8" authorId="0" shapeId="0" xr:uid="{00000000-0006-0000-0100-00002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8" authorId="0" shapeId="0" xr:uid="{00000000-0006-0000-0100-00002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8" authorId="0" shapeId="0" xr:uid="{00000000-0006-0000-0100-00002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8" authorId="0" shapeId="0" xr:uid="{00000000-0006-0000-0100-00002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8" authorId="0" shapeId="0" xr:uid="{00000000-0006-0000-0100-00002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8" authorId="0" shapeId="0" xr:uid="{00000000-0006-0000-0100-00002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8" authorId="0" shapeId="0" xr:uid="{00000000-0006-0000-0100-00002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8" authorId="0" shapeId="0" xr:uid="{00000000-0006-0000-0100-00002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8" authorId="0" shapeId="0" xr:uid="{00000000-0006-0000-0100-00002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9" authorId="0" shapeId="0" xr:uid="{00000000-0006-0000-0100-00002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9" authorId="0" shapeId="0" xr:uid="{00000000-0006-0000-0100-00002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R19" authorId="0" shapeId="0" xr:uid="{00000000-0006-0000-0100-00002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19" authorId="0" shapeId="0" xr:uid="{00000000-0006-0000-0100-00002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9" authorId="0" shapeId="0" xr:uid="{00000000-0006-0000-0100-00003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9" authorId="0" shapeId="0" xr:uid="{00000000-0006-0000-0100-00003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9" authorId="0" shapeId="0" xr:uid="{00000000-0006-0000-0100-00003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19" authorId="0" shapeId="0" xr:uid="{00000000-0006-0000-0100-00003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9" authorId="0" shapeId="0" xr:uid="{00000000-0006-0000-0100-00003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19" authorId="0" shapeId="0" xr:uid="{00000000-0006-0000-0100-00003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9" authorId="0" shapeId="0" xr:uid="{00000000-0006-0000-0100-00003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9" authorId="0" shapeId="0" xr:uid="{00000000-0006-0000-0100-00003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9" authorId="0" shapeId="0" xr:uid="{00000000-0006-0000-0100-00003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19" authorId="0" shapeId="0" xr:uid="{00000000-0006-0000-0100-00003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19" authorId="0" shapeId="0" xr:uid="{00000000-0006-0000-0100-00003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9" authorId="0" shapeId="0" xr:uid="{00000000-0006-0000-0100-00003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9" authorId="0" shapeId="0" xr:uid="{00000000-0006-0000-0100-00003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19" authorId="0" shapeId="0" xr:uid="{00000000-0006-0000-0100-00003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9" authorId="0" shapeId="0" xr:uid="{00000000-0006-0000-0100-00003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9" authorId="0" shapeId="0" xr:uid="{00000000-0006-0000-0100-00003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19" authorId="0" shapeId="0" xr:uid="{00000000-0006-0000-0100-00004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9" authorId="0" shapeId="0" xr:uid="{00000000-0006-0000-0100-00004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9" authorId="0" shapeId="0" xr:uid="{00000000-0006-0000-0100-00004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19" authorId="0" shapeId="0" xr:uid="{00000000-0006-0000-0100-00004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19" authorId="0" shapeId="0" xr:uid="{00000000-0006-0000-0100-00004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9" authorId="0" shapeId="0" xr:uid="{00000000-0006-0000-0100-00004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19" authorId="0" shapeId="0" xr:uid="{00000000-0006-0000-0100-00004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9" authorId="0" shapeId="0" xr:uid="{00000000-0006-0000-0100-00004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9" authorId="0" shapeId="0" xr:uid="{00000000-0006-0000-0100-00004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19" authorId="0" shapeId="0" xr:uid="{00000000-0006-0000-0100-00004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19" authorId="0" shapeId="0" xr:uid="{00000000-0006-0000-0100-00004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19" authorId="0" shapeId="0" xr:uid="{00000000-0006-0000-0100-00004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19" authorId="0" shapeId="0" xr:uid="{00000000-0006-0000-0100-00004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9" authorId="0" shapeId="0" xr:uid="{00000000-0006-0000-0100-00004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9" authorId="0" shapeId="0" xr:uid="{00000000-0006-0000-0100-00004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19" authorId="0" shapeId="0" xr:uid="{00000000-0006-0000-0100-00004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19" authorId="0" shapeId="0" xr:uid="{00000000-0006-0000-0100-00005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9" authorId="0" shapeId="0" xr:uid="{00000000-0006-0000-0100-00005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9" authorId="0" shapeId="0" xr:uid="{00000000-0006-0000-0100-00005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9" authorId="0" shapeId="0" xr:uid="{00000000-0006-0000-0100-00005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19" authorId="0" shapeId="0" xr:uid="{00000000-0006-0000-0100-00005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19" authorId="0" shapeId="0" xr:uid="{00000000-0006-0000-0100-00005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19" authorId="0" shapeId="0" xr:uid="{00000000-0006-0000-0100-00005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19" authorId="0" shapeId="0" xr:uid="{00000000-0006-0000-0100-00005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19" authorId="0" shapeId="0" xr:uid="{00000000-0006-0000-0100-00005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9" authorId="0" shapeId="0" xr:uid="{00000000-0006-0000-0100-00005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19" authorId="0" shapeId="0" xr:uid="{00000000-0006-0000-0100-00005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9" authorId="0" shapeId="0" xr:uid="{00000000-0006-0000-0100-00005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9" authorId="0" shapeId="0" xr:uid="{00000000-0006-0000-0100-00005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19" authorId="0" shapeId="0" xr:uid="{00000000-0006-0000-0100-00005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9" authorId="0" shapeId="0" xr:uid="{00000000-0006-0000-0100-00005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9" authorId="0" shapeId="0" xr:uid="{00000000-0006-0000-0100-00005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9" authorId="0" shapeId="0" xr:uid="{00000000-0006-0000-0100-00006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9" authorId="0" shapeId="0" xr:uid="{00000000-0006-0000-0100-00006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9" authorId="0" shapeId="0" xr:uid="{00000000-0006-0000-0100-00006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19" authorId="0" shapeId="0" xr:uid="{00000000-0006-0000-0100-00006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9" authorId="0" shapeId="0" xr:uid="{00000000-0006-0000-0100-00006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9" authorId="0" shapeId="0" xr:uid="{00000000-0006-0000-0100-00006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19" authorId="0" shapeId="0" xr:uid="{00000000-0006-0000-0100-00006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19" authorId="0" shapeId="0" xr:uid="{00000000-0006-0000-0100-00006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9" authorId="0" shapeId="0" xr:uid="{00000000-0006-0000-0100-00006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19" authorId="0" shapeId="0" xr:uid="{00000000-0006-0000-0100-00006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0" authorId="0" shapeId="0" xr:uid="{00000000-0006-0000-0100-00006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0" authorId="0" shapeId="0" xr:uid="{00000000-0006-0000-0100-00006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20" authorId="0" shapeId="0" xr:uid="{00000000-0006-0000-0100-00006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0" authorId="0" shapeId="0" xr:uid="{00000000-0006-0000-0100-00006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0" authorId="0" shapeId="0" xr:uid="{00000000-0006-0000-0100-00006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0" authorId="0" shapeId="0" xr:uid="{00000000-0006-0000-0100-00006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0" authorId="0" shapeId="0" xr:uid="{00000000-0006-0000-0100-00007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0" authorId="0" shapeId="0" xr:uid="{00000000-0006-0000-0100-00007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0" authorId="0" shapeId="0" xr:uid="{00000000-0006-0000-0100-00007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20" authorId="0" shapeId="0" xr:uid="{00000000-0006-0000-0100-00007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20" authorId="0" shapeId="0" xr:uid="{00000000-0006-0000-0100-00007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20" authorId="0" shapeId="0" xr:uid="{00000000-0006-0000-0100-00007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0" authorId="0" shapeId="0" xr:uid="{00000000-0006-0000-0100-00007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0" authorId="0" shapeId="0" xr:uid="{00000000-0006-0000-0100-00007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20" authorId="0" shapeId="0" xr:uid="{00000000-0006-0000-0100-00007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0" authorId="0" shapeId="0" xr:uid="{00000000-0006-0000-0100-00007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0" authorId="0" shapeId="0" xr:uid="{00000000-0006-0000-0100-00007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0" authorId="0" shapeId="0" xr:uid="{00000000-0006-0000-0100-00007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0" authorId="0" shapeId="0" xr:uid="{00000000-0006-0000-0100-00007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0" authorId="0" shapeId="0" xr:uid="{00000000-0006-0000-0100-00007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0" authorId="0" shapeId="0" xr:uid="{00000000-0006-0000-0100-00007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0" authorId="0" shapeId="0" xr:uid="{00000000-0006-0000-0100-00007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0" authorId="0" shapeId="0" xr:uid="{00000000-0006-0000-0100-00008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0" authorId="0" shapeId="0" xr:uid="{00000000-0006-0000-0100-00008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0" authorId="0" shapeId="0" xr:uid="{00000000-0006-0000-0100-00008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0" authorId="0" shapeId="0" xr:uid="{00000000-0006-0000-0100-00008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0" authorId="0" shapeId="0" xr:uid="{00000000-0006-0000-0100-00008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0" authorId="0" shapeId="0" xr:uid="{00000000-0006-0000-0100-00008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0" authorId="0" shapeId="0" xr:uid="{00000000-0006-0000-0100-00008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V20" authorId="0" shapeId="0" xr:uid="{00000000-0006-0000-0100-00008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0" authorId="0" shapeId="0" xr:uid="{00000000-0006-0000-0100-00008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0" authorId="0" shapeId="0" xr:uid="{00000000-0006-0000-0100-00008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0" authorId="0" shapeId="0" xr:uid="{00000000-0006-0000-0100-00008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0" authorId="0" shapeId="0" xr:uid="{00000000-0006-0000-0100-00008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0" authorId="0" shapeId="0" xr:uid="{00000000-0006-0000-0100-00008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0" authorId="0" shapeId="0" xr:uid="{00000000-0006-0000-0100-00008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0" authorId="0" shapeId="0" xr:uid="{00000000-0006-0000-0100-00008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Z20" authorId="0" shapeId="0" xr:uid="{00000000-0006-0000-0100-00008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20" authorId="0" shapeId="0" xr:uid="{00000000-0006-0000-0100-00009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G20" authorId="0" shapeId="0" xr:uid="{00000000-0006-0000-0100-00009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H20" authorId="0" shapeId="0" xr:uid="{00000000-0006-0000-0100-00009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0" authorId="0" shapeId="0" xr:uid="{00000000-0006-0000-0100-00009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0" authorId="0" shapeId="0" xr:uid="{00000000-0006-0000-0100-00009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X20" authorId="0" shapeId="0" xr:uid="{00000000-0006-0000-0100-00009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0" authorId="0" shapeId="0" xr:uid="{00000000-0006-0000-0100-00009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0" authorId="0" shapeId="0" xr:uid="{00000000-0006-0000-0100-00009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0" authorId="0" shapeId="0" xr:uid="{00000000-0006-0000-0100-00009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0" authorId="0" shapeId="0" xr:uid="{00000000-0006-0000-0100-00009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F20" authorId="0" shapeId="0" xr:uid="{00000000-0006-0000-0100-00009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0" authorId="0" shapeId="0" xr:uid="{00000000-0006-0000-0100-00009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0" authorId="0" shapeId="0" xr:uid="{00000000-0006-0000-0100-00009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20" authorId="0" shapeId="0" xr:uid="{00000000-0006-0000-0100-00009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0" authorId="0" shapeId="0" xr:uid="{00000000-0006-0000-0100-00009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0" authorId="0" shapeId="0" xr:uid="{00000000-0006-0000-0100-00009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0" authorId="0" shapeId="0" xr:uid="{00000000-0006-0000-0100-0000A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0" authorId="0" shapeId="0" xr:uid="{00000000-0006-0000-0100-0000A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0" authorId="0" shapeId="0" xr:uid="{00000000-0006-0000-0100-0000A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0" authorId="0" shapeId="0" xr:uid="{00000000-0006-0000-0100-0000A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0" authorId="0" shapeId="0" xr:uid="{00000000-0006-0000-0100-0000A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0" authorId="0" shapeId="0" xr:uid="{00000000-0006-0000-0100-0000A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0" authorId="0" shapeId="0" xr:uid="{00000000-0006-0000-0100-0000A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0" authorId="0" shapeId="0" xr:uid="{00000000-0006-0000-0100-0000A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0" authorId="0" shapeId="0" xr:uid="{00000000-0006-0000-0100-0000A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0" authorId="0" shapeId="0" xr:uid="{00000000-0006-0000-0100-0000A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0" authorId="0" shapeId="0" xr:uid="{00000000-0006-0000-0100-0000A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0" authorId="0" shapeId="0" xr:uid="{00000000-0006-0000-0100-0000A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0" authorId="0" shapeId="0" xr:uid="{00000000-0006-0000-0100-0000A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0" authorId="0" shapeId="0" xr:uid="{00000000-0006-0000-0100-0000A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0" authorId="0" shapeId="0" xr:uid="{00000000-0006-0000-0100-0000A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J20" authorId="0" shapeId="0" xr:uid="{00000000-0006-0000-0100-0000A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0" authorId="0" shapeId="0" xr:uid="{00000000-0006-0000-0100-0000B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0" authorId="0" shapeId="0" xr:uid="{00000000-0006-0000-0100-0000B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0" authorId="0" shapeId="0" xr:uid="{00000000-0006-0000-0100-0000B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20" authorId="0" shapeId="0" xr:uid="{00000000-0006-0000-0100-0000B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21" authorId="0" shapeId="0" xr:uid="{00000000-0006-0000-0100-0000B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21" authorId="0" shapeId="0" xr:uid="{00000000-0006-0000-0100-0000B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1" authorId="0" shapeId="0" xr:uid="{00000000-0006-0000-0100-0000B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1" authorId="0" shapeId="0" xr:uid="{00000000-0006-0000-0100-0000B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1" authorId="0" shapeId="0" xr:uid="{00000000-0006-0000-0100-0000B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1" authorId="0" shapeId="0" xr:uid="{00000000-0006-0000-0100-0000B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1" authorId="0" shapeId="0" xr:uid="{00000000-0006-0000-0100-0000B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1" authorId="0" shapeId="0" xr:uid="{00000000-0006-0000-0100-0000B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21" authorId="0" shapeId="0" xr:uid="{00000000-0006-0000-0100-0000B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21" authorId="0" shapeId="0" xr:uid="{00000000-0006-0000-0100-0000B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1" authorId="0" shapeId="0" xr:uid="{00000000-0006-0000-0100-0000B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21" authorId="0" shapeId="0" xr:uid="{00000000-0006-0000-0100-0000B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1" authorId="0" shapeId="0" xr:uid="{00000000-0006-0000-0100-0000C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1" authorId="0" shapeId="0" xr:uid="{00000000-0006-0000-0100-0000C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21" authorId="0" shapeId="0" xr:uid="{00000000-0006-0000-0100-0000C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1" authorId="0" shapeId="0" xr:uid="{00000000-0006-0000-0100-0000C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1" authorId="0" shapeId="0" xr:uid="{00000000-0006-0000-0100-0000C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1" authorId="0" shapeId="0" xr:uid="{00000000-0006-0000-0100-0000C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1" authorId="0" shapeId="0" xr:uid="{00000000-0006-0000-0100-0000C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1" authorId="0" shapeId="0" xr:uid="{00000000-0006-0000-0100-0000C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1" authorId="0" shapeId="0" xr:uid="{00000000-0006-0000-0100-0000C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21" authorId="0" shapeId="0" xr:uid="{00000000-0006-0000-0100-0000C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1" authorId="0" shapeId="0" xr:uid="{00000000-0006-0000-0100-0000C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1" authorId="0" shapeId="0" xr:uid="{00000000-0006-0000-0100-0000C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1" authorId="0" shapeId="0" xr:uid="{00000000-0006-0000-0100-0000C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1" authorId="0" shapeId="0" xr:uid="{00000000-0006-0000-0100-0000C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1" authorId="0" shapeId="0" xr:uid="{00000000-0006-0000-0100-0000C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1" authorId="0" shapeId="0" xr:uid="{00000000-0006-0000-0100-0000C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1" authorId="0" shapeId="0" xr:uid="{00000000-0006-0000-0100-0000D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1" authorId="0" shapeId="0" xr:uid="{00000000-0006-0000-0100-0000D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1" authorId="0" shapeId="0" xr:uid="{00000000-0006-0000-0100-0000D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1" authorId="0" shapeId="0" xr:uid="{00000000-0006-0000-0100-0000D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1" authorId="0" shapeId="0" xr:uid="{00000000-0006-0000-0100-0000D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D21" authorId="0" shapeId="0" xr:uid="{00000000-0006-0000-0100-0000D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21" authorId="0" shapeId="0" xr:uid="{00000000-0006-0000-0100-0000D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1" authorId="0" shapeId="0" xr:uid="{00000000-0006-0000-0100-0000D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1" authorId="0" shapeId="0" xr:uid="{00000000-0006-0000-0100-0000D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1" authorId="0" shapeId="0" xr:uid="{00000000-0006-0000-0100-0000D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1" authorId="0" shapeId="0" xr:uid="{00000000-0006-0000-0100-0000D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21" authorId="0" shapeId="0" xr:uid="{00000000-0006-0000-0100-0000D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1" authorId="0" shapeId="0" xr:uid="{00000000-0006-0000-0100-0000D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1" authorId="0" shapeId="0" xr:uid="{00000000-0006-0000-0100-0000D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1" authorId="0" shapeId="0" xr:uid="{00000000-0006-0000-0100-0000D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1" authorId="0" shapeId="0" xr:uid="{00000000-0006-0000-0100-0000D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1" authorId="0" shapeId="0" xr:uid="{00000000-0006-0000-0100-0000E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1" authorId="0" shapeId="0" xr:uid="{00000000-0006-0000-0100-0000E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1" authorId="0" shapeId="0" xr:uid="{00000000-0006-0000-0100-0000E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21" authorId="0" shapeId="0" xr:uid="{00000000-0006-0000-0100-0000E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1" authorId="0" shapeId="0" xr:uid="{00000000-0006-0000-0100-0000E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1" authorId="0" shapeId="0" xr:uid="{00000000-0006-0000-0100-0000E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1" authorId="0" shapeId="0" xr:uid="{00000000-0006-0000-0100-0000E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1" authorId="0" shapeId="0" xr:uid="{00000000-0006-0000-0100-0000E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1" authorId="0" shapeId="0" xr:uid="{00000000-0006-0000-0100-0000E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1" authorId="0" shapeId="0" xr:uid="{00000000-0006-0000-0100-0000E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1" authorId="0" shapeId="0" xr:uid="{00000000-0006-0000-0100-0000E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1" authorId="0" shapeId="0" xr:uid="{00000000-0006-0000-0100-0000E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1" authorId="0" shapeId="0" xr:uid="{00000000-0006-0000-0100-0000E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1" authorId="0" shapeId="0" xr:uid="{00000000-0006-0000-0100-0000E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1" authorId="0" shapeId="0" xr:uid="{00000000-0006-0000-0100-0000E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1" authorId="0" shapeId="0" xr:uid="{00000000-0006-0000-0100-0000E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1" authorId="0" shapeId="0" xr:uid="{00000000-0006-0000-0100-0000F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1" authorId="0" shapeId="0" xr:uid="{00000000-0006-0000-0100-0000F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1" authorId="0" shapeId="0" xr:uid="{00000000-0006-0000-0100-0000F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1" authorId="0" shapeId="0" xr:uid="{00000000-0006-0000-0100-0000F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21" authorId="0" shapeId="0" xr:uid="{00000000-0006-0000-0100-0000F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1" authorId="0" shapeId="0" xr:uid="{00000000-0006-0000-0100-0000F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1" authorId="0" shapeId="0" xr:uid="{00000000-0006-0000-0100-0000F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21" authorId="0" shapeId="0" xr:uid="{00000000-0006-0000-0100-0000F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1" authorId="0" shapeId="0" xr:uid="{00000000-0006-0000-0100-0000F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1" authorId="0" shapeId="0" xr:uid="{00000000-0006-0000-0100-0000F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1" authorId="0" shapeId="0" xr:uid="{00000000-0006-0000-0100-0000F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1" authorId="0" shapeId="0" xr:uid="{00000000-0006-0000-0100-0000F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1" authorId="0" shapeId="0" xr:uid="{00000000-0006-0000-0100-0000F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J21" authorId="0" shapeId="0" xr:uid="{00000000-0006-0000-0100-0000F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1" authorId="0" shapeId="0" xr:uid="{00000000-0006-0000-0100-0000F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1" authorId="0" shapeId="0" xr:uid="{00000000-0006-0000-0100-0000F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21" authorId="0" shapeId="0" xr:uid="{00000000-0006-0000-0100-00000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21" authorId="0" shapeId="0" xr:uid="{00000000-0006-0000-0100-00000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2" authorId="0" shapeId="0" xr:uid="{00000000-0006-0000-0100-00000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22" authorId="0" shapeId="0" xr:uid="{00000000-0006-0000-0100-00000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2" authorId="0" shapeId="0" xr:uid="{00000000-0006-0000-0100-00000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22" authorId="0" shapeId="0" xr:uid="{00000000-0006-0000-0100-00000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22" authorId="0" shapeId="0" xr:uid="{00000000-0006-0000-0100-00000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2" authorId="0" shapeId="0" xr:uid="{00000000-0006-0000-0100-00000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2" authorId="0" shapeId="0" xr:uid="{00000000-0006-0000-0100-00000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2" authorId="0" shapeId="0" xr:uid="{00000000-0006-0000-0100-00000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2" authorId="0" shapeId="0" xr:uid="{00000000-0006-0000-0100-00000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2" authorId="0" shapeId="0" xr:uid="{00000000-0006-0000-0100-00000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2" authorId="0" shapeId="0" xr:uid="{00000000-0006-0000-0100-00000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2" authorId="0" shapeId="0" xr:uid="{00000000-0006-0000-0100-00000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2" authorId="0" shapeId="0" xr:uid="{00000000-0006-0000-0100-00000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2" authorId="0" shapeId="0" xr:uid="{00000000-0006-0000-0100-00000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22" authorId="0" shapeId="0" xr:uid="{00000000-0006-0000-0100-00001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2" authorId="0" shapeId="0" xr:uid="{00000000-0006-0000-0100-00001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2" authorId="0" shapeId="0" xr:uid="{00000000-0006-0000-0100-00001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2" authorId="0" shapeId="0" xr:uid="{00000000-0006-0000-0100-00001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22" authorId="0" shapeId="0" xr:uid="{00000000-0006-0000-0100-00001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2" authorId="0" shapeId="0" xr:uid="{00000000-0006-0000-0100-00001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2" authorId="0" shapeId="0" xr:uid="{00000000-0006-0000-0100-00001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2" authorId="0" shapeId="0" xr:uid="{00000000-0006-0000-0100-00001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2" authorId="0" shapeId="0" xr:uid="{00000000-0006-0000-0100-00001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2" authorId="0" shapeId="0" xr:uid="{00000000-0006-0000-0100-00001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2" authorId="0" shapeId="0" xr:uid="{00000000-0006-0000-0100-00001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2" authorId="0" shapeId="0" xr:uid="{00000000-0006-0000-0100-00001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2" authorId="0" shapeId="0" xr:uid="{00000000-0006-0000-0100-00001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2" authorId="0" shapeId="0" xr:uid="{00000000-0006-0000-0100-00001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2" authorId="0" shapeId="0" xr:uid="{00000000-0006-0000-0100-00001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E22" authorId="0" shapeId="0" xr:uid="{00000000-0006-0000-0100-00001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2" authorId="0" shapeId="0" xr:uid="{00000000-0006-0000-0100-00002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2" authorId="0" shapeId="0" xr:uid="{00000000-0006-0000-0100-00002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2" authorId="0" shapeId="0" xr:uid="{00000000-0006-0000-0100-00002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2" authorId="0" shapeId="0" xr:uid="{00000000-0006-0000-0100-00002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2" authorId="0" shapeId="0" xr:uid="{00000000-0006-0000-0100-00002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2" authorId="0" shapeId="0" xr:uid="{00000000-0006-0000-0100-00002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2" authorId="0" shapeId="0" xr:uid="{00000000-0006-0000-0100-00002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2" authorId="0" shapeId="0" xr:uid="{00000000-0006-0000-0100-00002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2" authorId="0" shapeId="0" xr:uid="{00000000-0006-0000-0100-00002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2" authorId="0" shapeId="0" xr:uid="{00000000-0006-0000-0100-00002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22" authorId="0" shapeId="0" xr:uid="{00000000-0006-0000-0100-00002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2" authorId="0" shapeId="0" xr:uid="{00000000-0006-0000-0100-00002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2" authorId="0" shapeId="0" xr:uid="{00000000-0006-0000-0100-00002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22" authorId="0" shapeId="0" xr:uid="{00000000-0006-0000-0100-00002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2" authorId="0" shapeId="0" xr:uid="{00000000-0006-0000-0100-00002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2" authorId="0" shapeId="0" xr:uid="{00000000-0006-0000-0100-00002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2" authorId="0" shapeId="0" xr:uid="{00000000-0006-0000-0100-00003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2" authorId="0" shapeId="0" xr:uid="{00000000-0006-0000-0100-00003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2" authorId="0" shapeId="0" xr:uid="{00000000-0006-0000-0100-00003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2" authorId="0" shapeId="0" xr:uid="{00000000-0006-0000-0100-00003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2" authorId="0" shapeId="0" xr:uid="{00000000-0006-0000-0100-00003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2" authorId="0" shapeId="0" xr:uid="{00000000-0006-0000-0100-00003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2" authorId="0" shapeId="0" xr:uid="{00000000-0006-0000-0100-00003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2" authorId="0" shapeId="0" xr:uid="{00000000-0006-0000-0100-00003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22" authorId="0" shapeId="0" xr:uid="{00000000-0006-0000-0100-00003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2" authorId="0" shapeId="0" xr:uid="{00000000-0006-0000-0100-00003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2" authorId="0" shapeId="0" xr:uid="{00000000-0006-0000-0100-00003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2" authorId="0" shapeId="0" xr:uid="{00000000-0006-0000-0100-00003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22" authorId="0" shapeId="0" xr:uid="{00000000-0006-0000-0100-00003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2" authorId="0" shapeId="0" xr:uid="{00000000-0006-0000-0100-00003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2" authorId="0" shapeId="0" xr:uid="{00000000-0006-0000-0100-00003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22" authorId="0" shapeId="0" xr:uid="{00000000-0006-0000-0100-00003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2" authorId="0" shapeId="0" xr:uid="{00000000-0006-0000-0100-00004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2" authorId="0" shapeId="0" xr:uid="{00000000-0006-0000-0100-00004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2" authorId="0" shapeId="0" xr:uid="{00000000-0006-0000-0100-00004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2" authorId="0" shapeId="0" xr:uid="{00000000-0006-0000-0100-00004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2" authorId="0" shapeId="0" xr:uid="{00000000-0006-0000-0100-00004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2" authorId="0" shapeId="0" xr:uid="{00000000-0006-0000-0100-00004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2" authorId="0" shapeId="0" xr:uid="{00000000-0006-0000-0100-00004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2" authorId="0" shapeId="0" xr:uid="{00000000-0006-0000-0100-00004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22" authorId="0" shapeId="0" xr:uid="{00000000-0006-0000-0100-00004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3" authorId="0" shapeId="0" xr:uid="{00000000-0006-0000-0100-00004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23" authorId="0" shapeId="0" xr:uid="{00000000-0006-0000-0100-00004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3" authorId="0" shapeId="0" xr:uid="{00000000-0006-0000-0100-00004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3" authorId="0" shapeId="0" xr:uid="{00000000-0006-0000-0100-00004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23" authorId="0" shapeId="0" xr:uid="{00000000-0006-0000-0100-00004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3" authorId="0" shapeId="0" xr:uid="{00000000-0006-0000-0100-00004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3" authorId="0" shapeId="0" xr:uid="{00000000-0006-0000-0100-00004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3" authorId="0" shapeId="0" xr:uid="{00000000-0006-0000-0100-00005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3" authorId="0" shapeId="0" xr:uid="{00000000-0006-0000-0100-00005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3" authorId="0" shapeId="0" xr:uid="{00000000-0006-0000-0100-00005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3" authorId="0" shapeId="0" xr:uid="{00000000-0006-0000-0100-00005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P23" authorId="0" shapeId="0" xr:uid="{00000000-0006-0000-0100-00005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3" authorId="0" shapeId="0" xr:uid="{00000000-0006-0000-0100-00005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3" authorId="0" shapeId="0" xr:uid="{00000000-0006-0000-0100-00005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3" authorId="0" shapeId="0" xr:uid="{00000000-0006-0000-0100-00005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3" authorId="0" shapeId="0" xr:uid="{00000000-0006-0000-0100-00005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D23" authorId="0" shapeId="0" xr:uid="{00000000-0006-0000-0100-00005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3" authorId="0" shapeId="0" xr:uid="{00000000-0006-0000-0100-00005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I23" authorId="0" shapeId="0" xr:uid="{00000000-0006-0000-0100-00005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3" authorId="0" shapeId="0" xr:uid="{00000000-0006-0000-0100-00005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3" authorId="0" shapeId="0" xr:uid="{00000000-0006-0000-0100-00005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3" authorId="0" shapeId="0" xr:uid="{00000000-0006-0000-0100-00005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3" authorId="0" shapeId="0" xr:uid="{00000000-0006-0000-0100-00005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3" authorId="0" shapeId="0" xr:uid="{00000000-0006-0000-0100-00006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D23" authorId="0" shapeId="0" xr:uid="{00000000-0006-0000-0100-00006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3" authorId="0" shapeId="0" xr:uid="{00000000-0006-0000-0100-00006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3" authorId="0" shapeId="0" xr:uid="{00000000-0006-0000-0100-00006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3" authorId="0" shapeId="0" xr:uid="{00000000-0006-0000-0100-00006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E23" authorId="0" shapeId="0" xr:uid="{00000000-0006-0000-0100-00006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3" authorId="0" shapeId="0" xr:uid="{00000000-0006-0000-0100-00006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3" authorId="0" shapeId="0" xr:uid="{00000000-0006-0000-0100-00006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3" authorId="0" shapeId="0" xr:uid="{00000000-0006-0000-0100-00006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23" authorId="0" shapeId="0" xr:uid="{00000000-0006-0000-0100-00006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23" authorId="0" shapeId="0" xr:uid="{00000000-0006-0000-0100-00006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3" authorId="0" shapeId="0" xr:uid="{00000000-0006-0000-0100-00006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3" authorId="0" shapeId="0" xr:uid="{00000000-0006-0000-0100-00006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3" authorId="0" shapeId="0" xr:uid="{00000000-0006-0000-0100-00006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3" authorId="0" shapeId="0" xr:uid="{00000000-0006-0000-0100-00006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3" authorId="0" shapeId="0" xr:uid="{00000000-0006-0000-0100-00006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3" authorId="0" shapeId="0" xr:uid="{00000000-0006-0000-0100-00007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3" authorId="0" shapeId="0" xr:uid="{00000000-0006-0000-0100-00007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3" authorId="0" shapeId="0" xr:uid="{00000000-0006-0000-0100-00007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3" authorId="0" shapeId="0" xr:uid="{00000000-0006-0000-0100-00007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3" authorId="0" shapeId="0" xr:uid="{00000000-0006-0000-0100-00007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3" authorId="0" shapeId="0" xr:uid="{00000000-0006-0000-0100-00007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3" authorId="0" shapeId="0" xr:uid="{00000000-0006-0000-0100-00007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23" authorId="0" shapeId="0" xr:uid="{00000000-0006-0000-0100-00007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23" authorId="0" shapeId="0" xr:uid="{00000000-0006-0000-0100-00007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3" authorId="0" shapeId="0" xr:uid="{00000000-0006-0000-0100-00007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3" authorId="0" shapeId="0" xr:uid="{00000000-0006-0000-0100-00007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3" authorId="0" shapeId="0" xr:uid="{00000000-0006-0000-0100-00007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3" authorId="0" shapeId="0" xr:uid="{00000000-0006-0000-0100-00007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23" authorId="0" shapeId="0" xr:uid="{00000000-0006-0000-0100-00007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3" authorId="0" shapeId="0" xr:uid="{00000000-0006-0000-0100-00007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3" authorId="0" shapeId="0" xr:uid="{00000000-0006-0000-0100-00007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3" authorId="0" shapeId="0" xr:uid="{00000000-0006-0000-0100-00008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3" authorId="0" shapeId="0" xr:uid="{00000000-0006-0000-0100-00008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3" authorId="0" shapeId="0" xr:uid="{00000000-0006-0000-0100-00008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3" authorId="0" shapeId="0" xr:uid="{00000000-0006-0000-0100-00008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3" authorId="0" shapeId="0" xr:uid="{00000000-0006-0000-0100-00008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3" authorId="0" shapeId="0" xr:uid="{00000000-0006-0000-0100-00008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3" authorId="0" shapeId="0" xr:uid="{00000000-0006-0000-0100-00008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3" authorId="0" shapeId="0" xr:uid="{00000000-0006-0000-0100-00008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3" authorId="0" shapeId="0" xr:uid="{00000000-0006-0000-0100-00008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3" authorId="0" shapeId="0" xr:uid="{00000000-0006-0000-0100-00008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3" authorId="0" shapeId="0" xr:uid="{00000000-0006-0000-0100-00008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4" authorId="0" shapeId="0" xr:uid="{00000000-0006-0000-0100-00008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24" authorId="0" shapeId="0" xr:uid="{00000000-0006-0000-0100-00008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24" authorId="0" shapeId="0" xr:uid="{00000000-0006-0000-0100-00008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4" authorId="0" shapeId="0" xr:uid="{00000000-0006-0000-0100-00008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4" authorId="0" shapeId="0" xr:uid="{00000000-0006-0000-0100-00008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24" authorId="0" shapeId="0" xr:uid="{00000000-0006-0000-0100-00009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4" authorId="0" shapeId="0" xr:uid="{00000000-0006-0000-0100-00009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4" authorId="0" shapeId="0" xr:uid="{00000000-0006-0000-0100-00009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4" authorId="0" shapeId="0" xr:uid="{00000000-0006-0000-0100-00009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4" authorId="0" shapeId="0" xr:uid="{00000000-0006-0000-0100-00009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4" authorId="0" shapeId="0" xr:uid="{00000000-0006-0000-0100-00009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4" authorId="0" shapeId="0" xr:uid="{00000000-0006-0000-0100-00009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4" authorId="0" shapeId="0" xr:uid="{00000000-0006-0000-0100-00009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4" authorId="0" shapeId="0" xr:uid="{00000000-0006-0000-0100-00009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4" authorId="0" shapeId="0" xr:uid="{00000000-0006-0000-0100-00009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4" authorId="0" shapeId="0" xr:uid="{00000000-0006-0000-0100-00009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4" authorId="0" shapeId="0" xr:uid="{00000000-0006-0000-0100-00009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4" authorId="0" shapeId="0" xr:uid="{00000000-0006-0000-0100-00009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24" authorId="0" shapeId="0" xr:uid="{00000000-0006-0000-0100-00009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4" authorId="0" shapeId="0" xr:uid="{00000000-0006-0000-0100-00009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4" authorId="0" shapeId="0" xr:uid="{00000000-0006-0000-0100-00009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4" authorId="0" shapeId="0" xr:uid="{00000000-0006-0000-0100-0000A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4" authorId="0" shapeId="0" xr:uid="{00000000-0006-0000-0100-0000A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4" authorId="0" shapeId="0" xr:uid="{00000000-0006-0000-0100-0000A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4" authorId="0" shapeId="0" xr:uid="{00000000-0006-0000-0100-0000A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4" authorId="0" shapeId="0" xr:uid="{00000000-0006-0000-0100-0000A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4" authorId="0" shapeId="0" xr:uid="{00000000-0006-0000-0100-0000A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4" authorId="0" shapeId="0" xr:uid="{00000000-0006-0000-0100-0000A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4" authorId="0" shapeId="0" xr:uid="{00000000-0006-0000-0100-0000A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Y24" authorId="0" shapeId="0" xr:uid="{00000000-0006-0000-0100-0000A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24" authorId="0" shapeId="0" xr:uid="{00000000-0006-0000-0100-0000A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4" authorId="0" shapeId="0" xr:uid="{00000000-0006-0000-0100-0000A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4" authorId="0" shapeId="0" xr:uid="{00000000-0006-0000-0100-0000A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24" authorId="0" shapeId="0" xr:uid="{00000000-0006-0000-0100-0000A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24" authorId="0" shapeId="0" xr:uid="{00000000-0006-0000-0100-0000A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4" authorId="0" shapeId="0" xr:uid="{00000000-0006-0000-0100-0000A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4" authorId="0" shapeId="0" xr:uid="{00000000-0006-0000-0100-0000A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4" authorId="0" shapeId="0" xr:uid="{00000000-0006-0000-0100-0000B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4" authorId="0" shapeId="0" xr:uid="{00000000-0006-0000-0100-0000B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4" authorId="0" shapeId="0" xr:uid="{00000000-0006-0000-0100-0000B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24" authorId="0" shapeId="0" xr:uid="{00000000-0006-0000-0100-0000B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4" authorId="0" shapeId="0" xr:uid="{00000000-0006-0000-0100-0000B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4" authorId="0" shapeId="0" xr:uid="{00000000-0006-0000-0100-0000B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4" authorId="0" shapeId="0" xr:uid="{00000000-0006-0000-0100-0000B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4" authorId="0" shapeId="0" xr:uid="{00000000-0006-0000-0100-0000B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4" authorId="0" shapeId="0" xr:uid="{00000000-0006-0000-0100-0000B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4" authorId="0" shapeId="0" xr:uid="{00000000-0006-0000-0100-0000B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X24" authorId="0" shapeId="0" xr:uid="{00000000-0006-0000-0100-0000B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4" authorId="0" shapeId="0" xr:uid="{00000000-0006-0000-0100-0000B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J24" authorId="0" shapeId="0" xr:uid="{00000000-0006-0000-0100-0000B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4" authorId="0" shapeId="0" xr:uid="{00000000-0006-0000-0100-0000B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4" authorId="0" shapeId="0" xr:uid="{00000000-0006-0000-0100-0000B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4" authorId="0" shapeId="0" xr:uid="{00000000-0006-0000-0100-0000B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4" authorId="0" shapeId="0" xr:uid="{00000000-0006-0000-0100-0000C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4" authorId="0" shapeId="0" xr:uid="{00000000-0006-0000-0100-0000C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4" authorId="0" shapeId="0" xr:uid="{00000000-0006-0000-0100-0000C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4" authorId="0" shapeId="0" xr:uid="{00000000-0006-0000-0100-0000C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4" authorId="0" shapeId="0" xr:uid="{00000000-0006-0000-0100-0000C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4" authorId="0" shapeId="0" xr:uid="{00000000-0006-0000-0100-0000C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4" authorId="0" shapeId="0" xr:uid="{00000000-0006-0000-0100-0000C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4" authorId="0" shapeId="0" xr:uid="{00000000-0006-0000-0100-0000C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4" authorId="0" shapeId="0" xr:uid="{00000000-0006-0000-0100-0000C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4" authorId="0" shapeId="0" xr:uid="{00000000-0006-0000-0100-0000C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4" authorId="0" shapeId="0" xr:uid="{00000000-0006-0000-0100-0000C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4" authorId="0" shapeId="0" xr:uid="{00000000-0006-0000-0100-0000C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4" authorId="0" shapeId="0" xr:uid="{00000000-0006-0000-0100-0000C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4" authorId="0" shapeId="0" xr:uid="{00000000-0006-0000-0100-0000C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4" authorId="0" shapeId="0" xr:uid="{00000000-0006-0000-0100-0000C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4" authorId="0" shapeId="0" xr:uid="{00000000-0006-0000-0100-0000C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5" authorId="0" shapeId="0" xr:uid="{00000000-0006-0000-0100-0000D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5" authorId="0" shapeId="0" xr:uid="{00000000-0006-0000-0100-0000D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25" authorId="0" shapeId="0" xr:uid="{00000000-0006-0000-0100-0000D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25" authorId="0" shapeId="0" xr:uid="{00000000-0006-0000-0100-0000D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5" authorId="0" shapeId="0" xr:uid="{00000000-0006-0000-0100-0000D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5" authorId="0" shapeId="0" xr:uid="{00000000-0006-0000-0100-0000D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5" authorId="0" shapeId="0" xr:uid="{00000000-0006-0000-0100-0000D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5" authorId="0" shapeId="0" xr:uid="{00000000-0006-0000-0100-0000D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5" authorId="0" shapeId="0" xr:uid="{00000000-0006-0000-0100-0000D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5" authorId="0" shapeId="0" xr:uid="{00000000-0006-0000-0100-0000D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5" authorId="0" shapeId="0" xr:uid="{00000000-0006-0000-0100-0000D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5" authorId="0" shapeId="0" xr:uid="{00000000-0006-0000-0100-0000D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5" authorId="0" shapeId="0" xr:uid="{00000000-0006-0000-0100-0000D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25" authorId="0" shapeId="0" xr:uid="{00000000-0006-0000-0100-0000D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5" authorId="0" shapeId="0" xr:uid="{00000000-0006-0000-0100-0000D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5" authorId="0" shapeId="0" xr:uid="{00000000-0006-0000-0100-0000D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B25" authorId="0" shapeId="0" xr:uid="{00000000-0006-0000-0100-0000E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5" authorId="0" shapeId="0" xr:uid="{00000000-0006-0000-0100-0000E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5" authorId="0" shapeId="0" xr:uid="{00000000-0006-0000-0100-0000E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5" authorId="0" shapeId="0" xr:uid="{00000000-0006-0000-0100-0000E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H25" authorId="0" shapeId="0" xr:uid="{00000000-0006-0000-0100-0000E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5" authorId="0" shapeId="0" xr:uid="{00000000-0006-0000-0100-0000E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5" authorId="0" shapeId="0" xr:uid="{00000000-0006-0000-0100-0000E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5" authorId="0" shapeId="0" xr:uid="{00000000-0006-0000-0100-0000E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5" authorId="0" shapeId="0" xr:uid="{00000000-0006-0000-0100-0000E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5" authorId="0" shapeId="0" xr:uid="{00000000-0006-0000-0100-0000E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5" authorId="0" shapeId="0" xr:uid="{00000000-0006-0000-0100-0000E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5" authorId="0" shapeId="0" xr:uid="{00000000-0006-0000-0100-0000E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5" authorId="0" shapeId="0" xr:uid="{00000000-0006-0000-0100-0000E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5" authorId="0" shapeId="0" xr:uid="{00000000-0006-0000-0100-0000E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25" authorId="0" shapeId="0" xr:uid="{00000000-0006-0000-0100-0000E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5" authorId="0" shapeId="0" xr:uid="{00000000-0006-0000-0100-0000E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5" authorId="0" shapeId="0" xr:uid="{00000000-0006-0000-0100-0000F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5" authorId="0" shapeId="0" xr:uid="{00000000-0006-0000-0100-0000F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5" authorId="0" shapeId="0" xr:uid="{00000000-0006-0000-0100-0000F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5" authorId="0" shapeId="0" xr:uid="{00000000-0006-0000-0100-0000F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5" authorId="0" shapeId="0" xr:uid="{00000000-0006-0000-0100-0000F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5" authorId="0" shapeId="0" xr:uid="{00000000-0006-0000-0100-0000F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5" authorId="0" shapeId="0" xr:uid="{00000000-0006-0000-0100-0000F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5" authorId="0" shapeId="0" xr:uid="{00000000-0006-0000-0100-0000F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5" authorId="0" shapeId="0" xr:uid="{00000000-0006-0000-0100-0000F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5" authorId="0" shapeId="0" xr:uid="{00000000-0006-0000-0100-0000F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5" authorId="0" shapeId="0" xr:uid="{00000000-0006-0000-0100-0000F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5" authorId="0" shapeId="0" xr:uid="{00000000-0006-0000-0100-0000F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5" authorId="0" shapeId="0" xr:uid="{00000000-0006-0000-0100-0000F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5" authorId="0" shapeId="0" xr:uid="{00000000-0006-0000-0100-0000F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5" authorId="0" shapeId="0" xr:uid="{00000000-0006-0000-0100-0000F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5" authorId="0" shapeId="0" xr:uid="{00000000-0006-0000-0100-0000F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5" authorId="0" shapeId="0" xr:uid="{00000000-0006-0000-0100-00000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5" authorId="0" shapeId="0" xr:uid="{00000000-0006-0000-0100-00000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5" authorId="0" shapeId="0" xr:uid="{00000000-0006-0000-0100-00000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5" authorId="0" shapeId="0" xr:uid="{00000000-0006-0000-0100-00000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5" authorId="0" shapeId="0" xr:uid="{00000000-0006-0000-0100-00000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5" authorId="0" shapeId="0" xr:uid="{00000000-0006-0000-0100-00000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25" authorId="0" shapeId="0" xr:uid="{00000000-0006-0000-0100-00000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5" authorId="0" shapeId="0" xr:uid="{00000000-0006-0000-0100-00000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5" authorId="0" shapeId="0" xr:uid="{00000000-0006-0000-0100-00000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5" authorId="0" shapeId="0" xr:uid="{00000000-0006-0000-0100-00000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5" authorId="0" shapeId="0" xr:uid="{00000000-0006-0000-0100-00000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5" authorId="0" shapeId="0" xr:uid="{00000000-0006-0000-0100-00000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5" authorId="0" shapeId="0" xr:uid="{00000000-0006-0000-0100-00000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5" authorId="0" shapeId="0" xr:uid="{00000000-0006-0000-0100-00000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5" authorId="0" shapeId="0" xr:uid="{00000000-0006-0000-0100-00000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25" authorId="0" shapeId="0" xr:uid="{00000000-0006-0000-0100-00000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5" authorId="0" shapeId="0" xr:uid="{00000000-0006-0000-0100-00001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25" authorId="0" shapeId="0" xr:uid="{00000000-0006-0000-0100-00001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6" authorId="0" shapeId="0" xr:uid="{00000000-0006-0000-0100-00001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6" authorId="0" shapeId="0" xr:uid="{00000000-0006-0000-0100-00001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26" authorId="0" shapeId="0" xr:uid="{00000000-0006-0000-0100-00001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26" authorId="0" shapeId="0" xr:uid="{00000000-0006-0000-0100-00001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26" authorId="0" shapeId="0" xr:uid="{00000000-0006-0000-0100-00001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6" authorId="0" shapeId="0" xr:uid="{00000000-0006-0000-0100-00001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Z26" authorId="0" shapeId="0" xr:uid="{00000000-0006-0000-0100-00001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6" authorId="0" shapeId="0" xr:uid="{00000000-0006-0000-0100-00001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6" authorId="0" shapeId="0" xr:uid="{00000000-0006-0000-0100-00001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6" authorId="0" shapeId="0" xr:uid="{00000000-0006-0000-0100-00001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6" authorId="0" shapeId="0" xr:uid="{00000000-0006-0000-0100-00001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26" authorId="0" shapeId="0" xr:uid="{00000000-0006-0000-0100-00001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26" authorId="0" shapeId="0" xr:uid="{00000000-0006-0000-0100-00001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6" authorId="0" shapeId="0" xr:uid="{00000000-0006-0000-0100-00001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26" authorId="0" shapeId="0" xr:uid="{00000000-0006-0000-0100-00002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6" authorId="0" shapeId="0" xr:uid="{00000000-0006-0000-0100-00002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6" authorId="0" shapeId="0" xr:uid="{00000000-0006-0000-0100-00002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6" authorId="0" shapeId="0" xr:uid="{00000000-0006-0000-0100-00002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6" authorId="0" shapeId="0" xr:uid="{00000000-0006-0000-0100-00002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6" authorId="0" shapeId="0" xr:uid="{00000000-0006-0000-0100-00002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6" authorId="0" shapeId="0" xr:uid="{00000000-0006-0000-0100-00002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6" authorId="0" shapeId="0" xr:uid="{00000000-0006-0000-0100-00002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26" authorId="0" shapeId="0" xr:uid="{00000000-0006-0000-0100-00002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6" authorId="0" shapeId="0" xr:uid="{00000000-0006-0000-0100-00002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6" authorId="0" shapeId="0" xr:uid="{00000000-0006-0000-0100-00002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6" authorId="0" shapeId="0" xr:uid="{00000000-0006-0000-0100-00002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6" authorId="0" shapeId="0" xr:uid="{00000000-0006-0000-0100-00002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6" authorId="0" shapeId="0" xr:uid="{00000000-0006-0000-0100-00002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6" authorId="0" shapeId="0" xr:uid="{00000000-0006-0000-0100-00002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Z26" authorId="0" shapeId="0" xr:uid="{00000000-0006-0000-0100-00002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26" authorId="0" shapeId="0" xr:uid="{00000000-0006-0000-0100-00003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26" authorId="0" shapeId="0" xr:uid="{00000000-0006-0000-0100-00003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6" authorId="0" shapeId="0" xr:uid="{00000000-0006-0000-0100-00003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6" authorId="0" shapeId="0" xr:uid="{00000000-0006-0000-0100-00003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6" authorId="0" shapeId="0" xr:uid="{00000000-0006-0000-0100-00003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6" authorId="0" shapeId="0" xr:uid="{00000000-0006-0000-0100-00003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6" authorId="0" shapeId="0" xr:uid="{00000000-0006-0000-0100-00003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6" authorId="0" shapeId="0" xr:uid="{00000000-0006-0000-0100-00003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6" authorId="0" shapeId="0" xr:uid="{00000000-0006-0000-0100-00003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6" authorId="0" shapeId="0" xr:uid="{00000000-0006-0000-0100-00003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6" authorId="0" shapeId="0" xr:uid="{00000000-0006-0000-0100-00003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O26" authorId="0" shapeId="0" xr:uid="{00000000-0006-0000-0100-00003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6" authorId="0" shapeId="0" xr:uid="{00000000-0006-0000-0100-00003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6" authorId="0" shapeId="0" xr:uid="{00000000-0006-0000-0100-00003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6" authorId="0" shapeId="0" xr:uid="{00000000-0006-0000-0100-00003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6" authorId="0" shapeId="0" xr:uid="{00000000-0006-0000-0100-00003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6" authorId="0" shapeId="0" xr:uid="{00000000-0006-0000-0100-00004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6" authorId="0" shapeId="0" xr:uid="{00000000-0006-0000-0100-00004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6" authorId="0" shapeId="0" xr:uid="{00000000-0006-0000-0100-00004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S26" authorId="0" shapeId="0" xr:uid="{00000000-0006-0000-0100-00004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6" authorId="0" shapeId="0" xr:uid="{00000000-0006-0000-0100-00004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6" authorId="0" shapeId="0" xr:uid="{00000000-0006-0000-0100-00004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6" authorId="0" shapeId="0" xr:uid="{00000000-0006-0000-0100-00004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6" authorId="0" shapeId="0" xr:uid="{00000000-0006-0000-0100-00004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6" authorId="0" shapeId="0" xr:uid="{00000000-0006-0000-0100-00004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6" authorId="0" shapeId="0" xr:uid="{00000000-0006-0000-0100-00004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6" authorId="0" shapeId="0" xr:uid="{00000000-0006-0000-0100-00004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6" authorId="0" shapeId="0" xr:uid="{00000000-0006-0000-0100-00004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6" authorId="0" shapeId="0" xr:uid="{00000000-0006-0000-0100-00004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6" authorId="0" shapeId="0" xr:uid="{00000000-0006-0000-0100-00004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6" authorId="0" shapeId="0" xr:uid="{00000000-0006-0000-0100-00004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26" authorId="0" shapeId="0" xr:uid="{00000000-0006-0000-0100-00004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6" authorId="0" shapeId="0" xr:uid="{00000000-0006-0000-0100-00005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26" authorId="0" shapeId="0" xr:uid="{00000000-0006-0000-0100-00005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26" authorId="0" shapeId="0" xr:uid="{00000000-0006-0000-0100-00005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7" authorId="0" shapeId="0" xr:uid="{00000000-0006-0000-0100-00005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7" authorId="0" shapeId="0" xr:uid="{00000000-0006-0000-0100-00005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27" authorId="0" shapeId="0" xr:uid="{00000000-0006-0000-0100-00005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27" authorId="0" shapeId="0" xr:uid="{00000000-0006-0000-0100-00005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7" authorId="0" shapeId="0" xr:uid="{00000000-0006-0000-0100-00005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7" authorId="0" shapeId="0" xr:uid="{00000000-0006-0000-0100-00005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27" authorId="0" shapeId="0" xr:uid="{00000000-0006-0000-0100-00005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7" authorId="0" shapeId="0" xr:uid="{00000000-0006-0000-0100-00005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7" authorId="0" shapeId="0" xr:uid="{00000000-0006-0000-0100-00005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7" authorId="0" shapeId="0" xr:uid="{00000000-0006-0000-0100-00005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7" authorId="0" shapeId="0" xr:uid="{00000000-0006-0000-0100-00005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27" authorId="0" shapeId="0" xr:uid="{00000000-0006-0000-0100-00005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27" authorId="0" shapeId="0" xr:uid="{00000000-0006-0000-0100-00005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27" authorId="0" shapeId="0" xr:uid="{00000000-0006-0000-0100-00006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E27" authorId="0" shapeId="0" xr:uid="{00000000-0006-0000-0100-00006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27" authorId="0" shapeId="0" xr:uid="{00000000-0006-0000-0100-00006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27" authorId="0" shapeId="0" xr:uid="{00000000-0006-0000-0100-00006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7" authorId="0" shapeId="0" xr:uid="{00000000-0006-0000-0100-00006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7" authorId="0" shapeId="0" xr:uid="{00000000-0006-0000-0100-00006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7" authorId="0" shapeId="0" xr:uid="{00000000-0006-0000-0100-00006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27" authorId="0" shapeId="0" xr:uid="{00000000-0006-0000-0100-00006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C27" authorId="0" shapeId="0" xr:uid="{00000000-0006-0000-0100-00006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7" authorId="0" shapeId="0" xr:uid="{00000000-0006-0000-0100-00006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7" authorId="0" shapeId="0" xr:uid="{00000000-0006-0000-0100-00006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27" authorId="0" shapeId="0" xr:uid="{00000000-0006-0000-0100-00006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7" authorId="0" shapeId="0" xr:uid="{00000000-0006-0000-0100-00006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7" authorId="0" shapeId="0" xr:uid="{00000000-0006-0000-0100-00006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7" authorId="0" shapeId="0" xr:uid="{00000000-0006-0000-0100-00006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7" authorId="0" shapeId="0" xr:uid="{00000000-0006-0000-0100-00006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7" authorId="0" shapeId="0" xr:uid="{00000000-0006-0000-0100-00007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D27" authorId="0" shapeId="0" xr:uid="{00000000-0006-0000-0100-00007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7" authorId="0" shapeId="0" xr:uid="{00000000-0006-0000-0100-00007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7" authorId="0" shapeId="0" xr:uid="{00000000-0006-0000-0100-00007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7" authorId="0" shapeId="0" xr:uid="{00000000-0006-0000-0100-00007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7" authorId="0" shapeId="0" xr:uid="{00000000-0006-0000-0100-00007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7" authorId="0" shapeId="0" xr:uid="{00000000-0006-0000-0100-00007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7" authorId="0" shapeId="0" xr:uid="{00000000-0006-0000-0100-00007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7" authorId="0" shapeId="0" xr:uid="{00000000-0006-0000-0100-00007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27" authorId="0" shapeId="0" xr:uid="{00000000-0006-0000-0100-00007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7" authorId="0" shapeId="0" xr:uid="{00000000-0006-0000-0100-00007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7" authorId="0" shapeId="0" xr:uid="{00000000-0006-0000-0100-00007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7" authorId="0" shapeId="0" xr:uid="{00000000-0006-0000-0100-00007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7" authorId="0" shapeId="0" xr:uid="{00000000-0006-0000-0100-00007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7" authorId="0" shapeId="0" xr:uid="{00000000-0006-0000-0100-00007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7" authorId="0" shapeId="0" xr:uid="{00000000-0006-0000-0100-00007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7" authorId="0" shapeId="0" xr:uid="{00000000-0006-0000-0100-00008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Y27" authorId="0" shapeId="0" xr:uid="{00000000-0006-0000-0100-00008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L27" authorId="0" shapeId="0" xr:uid="{00000000-0006-0000-0100-00008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7" authorId="0" shapeId="0" xr:uid="{00000000-0006-0000-0100-00008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7" authorId="0" shapeId="0" xr:uid="{00000000-0006-0000-0100-00008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7" authorId="0" shapeId="0" xr:uid="{00000000-0006-0000-0100-00008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7" authorId="0" shapeId="0" xr:uid="{00000000-0006-0000-0100-00008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7" authorId="0" shapeId="0" xr:uid="{00000000-0006-0000-0100-00008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7" authorId="0" shapeId="0" xr:uid="{00000000-0006-0000-0100-00008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7" authorId="0" shapeId="0" xr:uid="{00000000-0006-0000-0100-00008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27" authorId="0" shapeId="0" xr:uid="{00000000-0006-0000-0100-00008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7" authorId="0" shapeId="0" xr:uid="{00000000-0006-0000-0100-00008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7" authorId="0" shapeId="0" xr:uid="{00000000-0006-0000-0100-00008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7" authorId="0" shapeId="0" xr:uid="{00000000-0006-0000-0100-00008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7" authorId="0" shapeId="0" xr:uid="{00000000-0006-0000-0100-00008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7" authorId="0" shapeId="0" xr:uid="{00000000-0006-0000-0100-00008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7" authorId="0" shapeId="0" xr:uid="{00000000-0006-0000-0100-00009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K27" authorId="0" shapeId="0" xr:uid="{00000000-0006-0000-0100-00009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M27" authorId="0" shapeId="0" xr:uid="{00000000-0006-0000-0100-00009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O27" authorId="0" shapeId="0" xr:uid="{00000000-0006-0000-0100-00009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27" authorId="0" shapeId="0" xr:uid="{00000000-0006-0000-0100-00009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8" authorId="0" shapeId="0" xr:uid="{00000000-0006-0000-0100-00009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K28" authorId="0" shapeId="0" xr:uid="{00000000-0006-0000-0100-00009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28" authorId="0" shapeId="0" xr:uid="{00000000-0006-0000-0100-00009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8" authorId="0" shapeId="0" xr:uid="{00000000-0006-0000-0100-00009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8" authorId="0" shapeId="0" xr:uid="{00000000-0006-0000-0100-00009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8" authorId="0" shapeId="0" xr:uid="{00000000-0006-0000-0100-00009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8" authorId="0" shapeId="0" xr:uid="{00000000-0006-0000-0100-00009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8" authorId="0" shapeId="0" xr:uid="{00000000-0006-0000-0100-00009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8" authorId="0" shapeId="0" xr:uid="{00000000-0006-0000-0100-00009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X28" authorId="0" shapeId="0" xr:uid="{00000000-0006-0000-0100-00009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28" authorId="0" shapeId="0" xr:uid="{00000000-0006-0000-0100-00009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28" authorId="0" shapeId="0" xr:uid="{00000000-0006-0000-0100-0000A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D28" authorId="0" shapeId="0" xr:uid="{00000000-0006-0000-0100-0000A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8" authorId="0" shapeId="0" xr:uid="{00000000-0006-0000-0100-0000A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28" authorId="0" shapeId="0" xr:uid="{00000000-0006-0000-0100-0000A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8" authorId="0" shapeId="0" xr:uid="{00000000-0006-0000-0100-0000A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8" authorId="0" shapeId="0" xr:uid="{00000000-0006-0000-0100-0000A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8" authorId="0" shapeId="0" xr:uid="{00000000-0006-0000-0100-0000A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8" authorId="0" shapeId="0" xr:uid="{00000000-0006-0000-0100-0000A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8" authorId="0" shapeId="0" xr:uid="{00000000-0006-0000-0100-0000A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8" authorId="0" shapeId="0" xr:uid="{00000000-0006-0000-0100-0000A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8" authorId="0" shapeId="0" xr:uid="{00000000-0006-0000-0100-0000A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8" authorId="0" shapeId="0" xr:uid="{00000000-0006-0000-0100-0000A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8" authorId="0" shapeId="0" xr:uid="{00000000-0006-0000-0100-0000A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8" authorId="0" shapeId="0" xr:uid="{00000000-0006-0000-0100-0000A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8" authorId="0" shapeId="0" xr:uid="{00000000-0006-0000-0100-0000A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28" authorId="0" shapeId="0" xr:uid="{00000000-0006-0000-0100-0000A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28" authorId="0" shapeId="0" xr:uid="{00000000-0006-0000-0100-0000B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8" authorId="0" shapeId="0" xr:uid="{00000000-0006-0000-0100-0000B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8" authorId="0" shapeId="0" xr:uid="{00000000-0006-0000-0100-0000B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J28" authorId="0" shapeId="0" xr:uid="{00000000-0006-0000-0100-0000B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8" authorId="0" shapeId="0" xr:uid="{00000000-0006-0000-0100-0000B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8" authorId="0" shapeId="0" xr:uid="{00000000-0006-0000-0100-0000B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28" authorId="0" shapeId="0" xr:uid="{00000000-0006-0000-0100-0000B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8" authorId="0" shapeId="0" xr:uid="{00000000-0006-0000-0100-0000B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8" authorId="0" shapeId="0" xr:uid="{00000000-0006-0000-0100-0000B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8" authorId="0" shapeId="0" xr:uid="{00000000-0006-0000-0100-0000B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28" authorId="0" shapeId="0" xr:uid="{00000000-0006-0000-0100-0000B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28" authorId="0" shapeId="0" xr:uid="{00000000-0006-0000-0100-0000B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8" authorId="0" shapeId="0" xr:uid="{00000000-0006-0000-0100-0000B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8" authorId="0" shapeId="0" xr:uid="{00000000-0006-0000-0100-0000B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Y28" authorId="0" shapeId="0" xr:uid="{00000000-0006-0000-0100-0000B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A28" authorId="0" shapeId="0" xr:uid="{00000000-0006-0000-0100-0000B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C28" authorId="0" shapeId="0" xr:uid="{00000000-0006-0000-0100-0000C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8" authorId="0" shapeId="0" xr:uid="{00000000-0006-0000-0100-0000C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28" authorId="0" shapeId="0" xr:uid="{00000000-0006-0000-0100-0000C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H28" authorId="0" shapeId="0" xr:uid="{00000000-0006-0000-0100-0000C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8" authorId="0" shapeId="0" xr:uid="{00000000-0006-0000-0100-0000C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8" authorId="0" shapeId="0" xr:uid="{00000000-0006-0000-0100-0000C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N28" authorId="0" shapeId="0" xr:uid="{00000000-0006-0000-0100-0000C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8" authorId="0" shapeId="0" xr:uid="{00000000-0006-0000-0100-0000C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28" authorId="0" shapeId="0" xr:uid="{00000000-0006-0000-0100-0000C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8" authorId="0" shapeId="0" xr:uid="{00000000-0006-0000-0100-0000C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8" authorId="0" shapeId="0" xr:uid="{00000000-0006-0000-0100-0000C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8" authorId="0" shapeId="0" xr:uid="{00000000-0006-0000-0100-0000C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8" authorId="0" shapeId="0" xr:uid="{00000000-0006-0000-0100-0000C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8" authorId="0" shapeId="0" xr:uid="{00000000-0006-0000-0100-0000C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8" authorId="0" shapeId="0" xr:uid="{00000000-0006-0000-0100-0000C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8" authorId="0" shapeId="0" xr:uid="{00000000-0006-0000-0100-0000C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8" authorId="0" shapeId="0" xr:uid="{00000000-0006-0000-0100-0000D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8" authorId="0" shapeId="0" xr:uid="{00000000-0006-0000-0100-0000D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8" authorId="0" shapeId="0" xr:uid="{00000000-0006-0000-0100-0000D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28" authorId="0" shapeId="0" xr:uid="{00000000-0006-0000-0100-0000D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8" authorId="0" shapeId="0" xr:uid="{00000000-0006-0000-0100-0000D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8" authorId="0" shapeId="0" xr:uid="{00000000-0006-0000-0100-0000D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8" authorId="0" shapeId="0" xr:uid="{00000000-0006-0000-0100-0000D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8" authorId="0" shapeId="0" xr:uid="{00000000-0006-0000-0100-0000D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8" authorId="0" shapeId="0" xr:uid="{00000000-0006-0000-0100-0000D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W28" authorId="0" shapeId="0" xr:uid="{00000000-0006-0000-0100-0000D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8" authorId="0" shapeId="0" xr:uid="{00000000-0006-0000-0100-0000D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28" authorId="0" shapeId="0" xr:uid="{00000000-0006-0000-0100-0000D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28" authorId="0" shapeId="0" xr:uid="{00000000-0006-0000-0100-0000D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8" authorId="0" shapeId="0" xr:uid="{00000000-0006-0000-0100-0000D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28" authorId="0" shapeId="0" xr:uid="{00000000-0006-0000-0100-0000D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28" authorId="0" shapeId="0" xr:uid="{00000000-0006-0000-0100-0000D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8" authorId="0" shapeId="0" xr:uid="{00000000-0006-0000-0100-0000E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P28" authorId="0" shapeId="0" xr:uid="{00000000-0006-0000-0100-0000E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9" authorId="0" shapeId="0" xr:uid="{00000000-0006-0000-0100-0000E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29" authorId="0" shapeId="0" xr:uid="{00000000-0006-0000-0100-0000E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J29" authorId="0" shapeId="0" xr:uid="{00000000-0006-0000-0100-0000E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29" authorId="0" shapeId="0" xr:uid="{00000000-0006-0000-0100-0000E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9" authorId="0" shapeId="0" xr:uid="{00000000-0006-0000-0100-0000E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9" authorId="0" shapeId="0" xr:uid="{00000000-0006-0000-0100-0000E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9" authorId="0" shapeId="0" xr:uid="{00000000-0006-0000-0100-0000E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29" authorId="0" shapeId="0" xr:uid="{00000000-0006-0000-0100-0000E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9" authorId="0" shapeId="0" xr:uid="{00000000-0006-0000-0100-0000E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9" authorId="0" shapeId="0" xr:uid="{00000000-0006-0000-0100-0000E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G29" authorId="0" shapeId="0" xr:uid="{00000000-0006-0000-0100-0000E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29" authorId="0" shapeId="0" xr:uid="{00000000-0006-0000-0100-0000E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9" authorId="0" shapeId="0" xr:uid="{00000000-0006-0000-0100-0000E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29" authorId="0" shapeId="0" xr:uid="{00000000-0006-0000-0100-0000E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9" authorId="0" shapeId="0" xr:uid="{00000000-0006-0000-0100-0000F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9" authorId="0" shapeId="0" xr:uid="{00000000-0006-0000-0100-0000F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29" authorId="0" shapeId="0" xr:uid="{00000000-0006-0000-0100-0000F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E29" authorId="0" shapeId="0" xr:uid="{00000000-0006-0000-0100-0000F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29" authorId="0" shapeId="0" xr:uid="{00000000-0006-0000-0100-0000F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9" authorId="0" shapeId="0" xr:uid="{00000000-0006-0000-0100-0000F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L29" authorId="0" shapeId="0" xr:uid="{00000000-0006-0000-0100-0000F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9" authorId="0" shapeId="0" xr:uid="{00000000-0006-0000-0100-0000F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29" authorId="0" shapeId="0" xr:uid="{00000000-0006-0000-0100-0000F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9" authorId="0" shapeId="0" xr:uid="{00000000-0006-0000-0100-0000F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29" authorId="0" shapeId="0" xr:uid="{00000000-0006-0000-0100-0000F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29" authorId="0" shapeId="0" xr:uid="{00000000-0006-0000-0100-0000F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9" authorId="0" shapeId="0" xr:uid="{00000000-0006-0000-0100-0000F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29" authorId="0" shapeId="0" xr:uid="{00000000-0006-0000-0100-0000F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9" authorId="0" shapeId="0" xr:uid="{00000000-0006-0000-0100-0000F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29" authorId="0" shapeId="0" xr:uid="{00000000-0006-0000-0100-0000F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9" authorId="0" shapeId="0" xr:uid="{00000000-0006-0000-0100-00000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P29" authorId="0" shapeId="0" xr:uid="{00000000-0006-0000-0100-00000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S29" authorId="0" shapeId="0" xr:uid="{00000000-0006-0000-0100-00000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29" authorId="0" shapeId="0" xr:uid="{00000000-0006-0000-0100-00000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29" authorId="0" shapeId="0" xr:uid="{00000000-0006-0000-0100-00000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29" authorId="0" shapeId="0" xr:uid="{00000000-0006-0000-0100-000005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29" authorId="0" shapeId="0" xr:uid="{00000000-0006-0000-0100-00000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29" authorId="0" shapeId="0" xr:uid="{00000000-0006-0000-0100-00000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9" authorId="0" shapeId="0" xr:uid="{00000000-0006-0000-0100-000008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F29" authorId="0" shapeId="0" xr:uid="{00000000-0006-0000-0100-00000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9" authorId="0" shapeId="0" xr:uid="{00000000-0006-0000-0100-00000A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9" authorId="0" shapeId="0" xr:uid="{00000000-0006-0000-0100-00000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N29" authorId="0" shapeId="0" xr:uid="{00000000-0006-0000-0100-00000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29" authorId="0" shapeId="0" xr:uid="{00000000-0006-0000-0100-00000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V29" authorId="0" shapeId="0" xr:uid="{00000000-0006-0000-0100-00000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29" authorId="0" shapeId="0" xr:uid="{00000000-0006-0000-0100-00000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29" authorId="0" shapeId="0" xr:uid="{00000000-0006-0000-0100-000010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29" authorId="0" shapeId="0" xr:uid="{00000000-0006-0000-0100-000011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29" authorId="0" shapeId="0" xr:uid="{00000000-0006-0000-0100-00001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9" authorId="0" shapeId="0" xr:uid="{00000000-0006-0000-0100-000013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29" authorId="0" shapeId="0" xr:uid="{00000000-0006-0000-0100-00001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29" authorId="0" shapeId="0" xr:uid="{00000000-0006-0000-0100-00001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29" authorId="0" shapeId="0" xr:uid="{00000000-0006-0000-0100-000016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29" authorId="0" shapeId="0" xr:uid="{00000000-0006-0000-0100-00001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9" authorId="0" shapeId="0" xr:uid="{00000000-0006-0000-0100-00001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29" authorId="0" shapeId="0" xr:uid="{00000000-0006-0000-0100-00001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9" authorId="0" shapeId="0" xr:uid="{00000000-0006-0000-0100-00001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9" authorId="0" shapeId="0" xr:uid="{00000000-0006-0000-0100-00001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9" authorId="0" shapeId="0" xr:uid="{00000000-0006-0000-0100-00001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29" authorId="0" shapeId="0" xr:uid="{00000000-0006-0000-0100-00001D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Y29" authorId="0" shapeId="0" xr:uid="{00000000-0006-0000-0100-00001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29" authorId="0" shapeId="0" xr:uid="{00000000-0006-0000-0100-00001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9" authorId="0" shapeId="0" xr:uid="{00000000-0006-0000-0100-00002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H29" authorId="0" shapeId="0" xr:uid="{00000000-0006-0000-0100-000021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29" authorId="0" shapeId="0" xr:uid="{00000000-0006-0000-0100-00002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29" authorId="0" shapeId="0" xr:uid="{00000000-0006-0000-0100-000023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29" authorId="0" shapeId="0" xr:uid="{00000000-0006-0000-0100-00002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P29" authorId="0" shapeId="0" xr:uid="{00000000-0006-0000-0100-00002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30" authorId="0" shapeId="0" xr:uid="{00000000-0006-0000-0100-00002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30" authorId="0" shapeId="0" xr:uid="{00000000-0006-0000-0100-000027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K30" authorId="0" shapeId="0" xr:uid="{00000000-0006-0000-0100-00002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30" authorId="0" shapeId="0" xr:uid="{00000000-0006-0000-0100-000029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0" authorId="0" shapeId="0" xr:uid="{00000000-0006-0000-0100-00002A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0" authorId="0" shapeId="0" xr:uid="{00000000-0006-0000-0100-00002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Z30" authorId="0" shapeId="0" xr:uid="{00000000-0006-0000-0100-00002C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0" authorId="0" shapeId="0" xr:uid="{00000000-0006-0000-0100-00002D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0" authorId="0" shapeId="0" xr:uid="{00000000-0006-0000-0100-00002E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H30" authorId="0" shapeId="0" xr:uid="{00000000-0006-0000-0100-00002F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30" authorId="0" shapeId="0" xr:uid="{00000000-0006-0000-0100-00003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O30" authorId="0" shapeId="0" xr:uid="{00000000-0006-0000-0100-00003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P30" authorId="0" shapeId="0" xr:uid="{00000000-0006-0000-0100-00003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30" authorId="0" shapeId="0" xr:uid="{00000000-0006-0000-0100-00003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X30" authorId="0" shapeId="0" xr:uid="{00000000-0006-0000-0100-00003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A30" authorId="0" shapeId="0" xr:uid="{00000000-0006-0000-0100-00003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C30" authorId="0" shapeId="0" xr:uid="{00000000-0006-0000-0100-000036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E30" authorId="0" shapeId="0" xr:uid="{00000000-0006-0000-0100-000037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30" authorId="0" shapeId="0" xr:uid="{00000000-0006-0000-0100-00003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30" authorId="0" shapeId="0" xr:uid="{00000000-0006-0000-0100-00003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30" authorId="0" shapeId="0" xr:uid="{00000000-0006-0000-0100-00003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D30" authorId="0" shapeId="0" xr:uid="{00000000-0006-0000-0100-00003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L30" authorId="0" shapeId="0" xr:uid="{00000000-0006-0000-0100-00003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0" authorId="0" shapeId="0" xr:uid="{00000000-0006-0000-0100-00003D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30" authorId="0" shapeId="0" xr:uid="{00000000-0006-0000-0100-00003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W30" authorId="0" shapeId="0" xr:uid="{00000000-0006-0000-0100-00003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Y30" authorId="0" shapeId="0" xr:uid="{00000000-0006-0000-0100-00004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30" authorId="0" shapeId="0" xr:uid="{00000000-0006-0000-0100-00004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J30" authorId="0" shapeId="0" xr:uid="{00000000-0006-0000-0100-00004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30" authorId="0" shapeId="0" xr:uid="{00000000-0006-0000-0100-00004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0" authorId="0" shapeId="0" xr:uid="{00000000-0006-0000-0100-00004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30" authorId="0" shapeId="0" xr:uid="{00000000-0006-0000-0100-00004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30" authorId="0" shapeId="0" xr:uid="{00000000-0006-0000-0100-000046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H30" authorId="0" shapeId="0" xr:uid="{00000000-0006-0000-0100-000047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0" authorId="0" shapeId="0" xr:uid="{00000000-0006-0000-0100-00004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30" authorId="0" shapeId="0" xr:uid="{00000000-0006-0000-0100-000049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Y30" authorId="0" shapeId="0" xr:uid="{00000000-0006-0000-0100-00004A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30" authorId="0" shapeId="0" xr:uid="{00000000-0006-0000-0100-00004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30" authorId="0" shapeId="0" xr:uid="{00000000-0006-0000-0100-00004C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0" authorId="0" shapeId="0" xr:uid="{00000000-0006-0000-0100-00004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30" authorId="0" shapeId="0" xr:uid="{00000000-0006-0000-0100-00004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O30" authorId="0" shapeId="0" xr:uid="{00000000-0006-0000-0100-00004F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30" authorId="0" shapeId="0" xr:uid="{00000000-0006-0000-0100-000050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30" authorId="0" shapeId="0" xr:uid="{00000000-0006-0000-0100-00005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V30" authorId="0" shapeId="0" xr:uid="{00000000-0006-0000-0100-00005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W30" authorId="0" shapeId="0" xr:uid="{00000000-0006-0000-0100-00005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X30" authorId="0" shapeId="0" xr:uid="{00000000-0006-0000-0100-00005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Y30" authorId="0" shapeId="0" xr:uid="{00000000-0006-0000-0100-000055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L30" authorId="0" shapeId="0" xr:uid="{00000000-0006-0000-0100-00005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0" authorId="0" shapeId="0" xr:uid="{00000000-0006-0000-0100-00005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30" authorId="0" shapeId="0" xr:uid="{00000000-0006-0000-0100-00005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30" authorId="0" shapeId="0" xr:uid="{00000000-0006-0000-0100-00005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30" authorId="0" shapeId="0" xr:uid="{00000000-0006-0000-0100-00005A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30" authorId="0" shapeId="0" xr:uid="{00000000-0006-0000-0100-00005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P30" authorId="0" shapeId="0" xr:uid="{00000000-0006-0000-0100-00005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0" authorId="0" shapeId="0" xr:uid="{00000000-0006-0000-0100-00005D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0" authorId="0" shapeId="0" xr:uid="{00000000-0006-0000-0100-00005E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0" authorId="0" shapeId="0" xr:uid="{00000000-0006-0000-0100-00005F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0" authorId="0" shapeId="0" xr:uid="{00000000-0006-0000-0100-00006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30" authorId="0" shapeId="0" xr:uid="{00000000-0006-0000-0100-00006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30" authorId="0" shapeId="0" xr:uid="{00000000-0006-0000-0100-00006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30" authorId="0" shapeId="0" xr:uid="{00000000-0006-0000-0100-000063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30" authorId="0" shapeId="0" xr:uid="{00000000-0006-0000-0100-00006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0" authorId="0" shapeId="0" xr:uid="{00000000-0006-0000-0100-000065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H30" authorId="0" shapeId="0" xr:uid="{00000000-0006-0000-0100-00006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30" authorId="0" shapeId="0" xr:uid="{00000000-0006-0000-0100-00006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30" authorId="0" shapeId="0" xr:uid="{00000000-0006-0000-0100-00006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O30" authorId="0" shapeId="0" xr:uid="{00000000-0006-0000-0100-00006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H11" authorId="0" shapeId="0" xr:uid="{00000000-0006-0000-02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1" authorId="0" shapeId="0" xr:uid="{00000000-0006-0000-0200-00000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1" authorId="0" shapeId="0" xr:uid="{00000000-0006-0000-02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1" authorId="0" shapeId="0" xr:uid="{00000000-0006-0000-02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1" authorId="0" shapeId="0" xr:uid="{00000000-0006-0000-0200-00000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1" authorId="0" shapeId="0" xr:uid="{00000000-0006-0000-0200-00000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1" authorId="0" shapeId="0" xr:uid="{00000000-0006-0000-0200-00000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1" authorId="0" shapeId="0" xr:uid="{00000000-0006-0000-02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1" authorId="0" shapeId="0" xr:uid="{00000000-0006-0000-0200-00000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1" authorId="0" shapeId="0" xr:uid="{00000000-0006-0000-02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1" authorId="0" shapeId="0" xr:uid="{00000000-0006-0000-02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1" authorId="0" shapeId="0" xr:uid="{00000000-0006-0000-0200-00000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1" authorId="0" shapeId="0" xr:uid="{00000000-0006-0000-02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1" authorId="0" shapeId="0" xr:uid="{00000000-0006-0000-02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1" authorId="0" shapeId="0" xr:uid="{00000000-0006-0000-02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1" authorId="0" shapeId="0" xr:uid="{00000000-0006-0000-02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1" authorId="0" shapeId="0" xr:uid="{00000000-0006-0000-0200-00001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F11" authorId="0" shapeId="0" xr:uid="{00000000-0006-0000-02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1" authorId="0" shapeId="0" xr:uid="{00000000-0006-0000-0200-00001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1" authorId="0" shapeId="0" xr:uid="{00000000-0006-0000-02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1" authorId="0" shapeId="0" xr:uid="{00000000-0006-0000-0200-00001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1" authorId="0" shapeId="0" xr:uid="{00000000-0006-0000-0200-00001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1" authorId="0" shapeId="0" xr:uid="{00000000-0006-0000-0200-00001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1" authorId="0" shapeId="0" xr:uid="{00000000-0006-0000-02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1" authorId="0" shapeId="0" xr:uid="{00000000-0006-0000-0200-00001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1" authorId="0" shapeId="0" xr:uid="{00000000-0006-0000-0200-00001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1" authorId="0" shapeId="0" xr:uid="{00000000-0006-0000-0200-00001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1" authorId="0" shapeId="0" xr:uid="{00000000-0006-0000-02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1" authorId="0" shapeId="0" xr:uid="{00000000-0006-0000-0200-00001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1" authorId="0" shapeId="0" xr:uid="{00000000-0006-0000-02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1" authorId="0" shapeId="0" xr:uid="{00000000-0006-0000-02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1" authorId="0" shapeId="0" xr:uid="{00000000-0006-0000-02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1" authorId="0" shapeId="0" xr:uid="{00000000-0006-0000-0200-00002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1" authorId="0" shapeId="0" xr:uid="{00000000-0006-0000-0200-00002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1" authorId="0" shapeId="0" xr:uid="{00000000-0006-0000-0200-00002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1" authorId="0" shapeId="0" xr:uid="{00000000-0006-0000-0200-00002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1" authorId="0" shapeId="0" xr:uid="{00000000-0006-0000-0200-00002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11" authorId="0" shapeId="0" xr:uid="{00000000-0006-0000-02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1" authorId="0" shapeId="0" xr:uid="{00000000-0006-0000-02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1" authorId="0" shapeId="0" xr:uid="{00000000-0006-0000-0200-00002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1" authorId="0" shapeId="0" xr:uid="{00000000-0006-0000-0200-00002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1" authorId="0" shapeId="0" xr:uid="{00000000-0006-0000-0200-00002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1" authorId="0" shapeId="0" xr:uid="{00000000-0006-0000-0200-00002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1" authorId="0" shapeId="0" xr:uid="{00000000-0006-0000-0200-00002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1" authorId="0" shapeId="0" xr:uid="{00000000-0006-0000-0200-00002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1" authorId="0" shapeId="0" xr:uid="{00000000-0006-0000-0200-00002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1" authorId="0" shapeId="0" xr:uid="{00000000-0006-0000-0200-00003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N11" authorId="0" shapeId="0" xr:uid="{00000000-0006-0000-0200-00003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1" authorId="0" shapeId="0" xr:uid="{00000000-0006-0000-02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1" authorId="0" shapeId="0" xr:uid="{00000000-0006-0000-0200-00003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1" authorId="0" shapeId="0" xr:uid="{00000000-0006-0000-0200-00003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1" authorId="0" shapeId="0" xr:uid="{00000000-0006-0000-0200-00003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1" authorId="0" shapeId="0" xr:uid="{00000000-0006-0000-02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1" authorId="0" shapeId="0" xr:uid="{00000000-0006-0000-0200-00003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1" authorId="0" shapeId="0" xr:uid="{00000000-0006-0000-0200-00003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Q11" authorId="0" shapeId="0" xr:uid="{00000000-0006-0000-0200-00003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1" authorId="0" shapeId="0" xr:uid="{00000000-0006-0000-0200-00003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1" authorId="0" shapeId="0" xr:uid="{00000000-0006-0000-0200-00003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1" authorId="0" shapeId="0" xr:uid="{00000000-0006-0000-0200-00003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1" authorId="0" shapeId="0" xr:uid="{00000000-0006-0000-0200-00003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1" authorId="0" shapeId="0" xr:uid="{00000000-0006-0000-0200-00003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1" authorId="0" shapeId="0" xr:uid="{00000000-0006-0000-0200-00003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1" authorId="0" shapeId="0" xr:uid="{00000000-0006-0000-0200-00004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11" authorId="0" shapeId="0" xr:uid="{00000000-0006-0000-0200-00004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11" authorId="0" shapeId="0" xr:uid="{00000000-0006-0000-0200-00004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1" authorId="0" shapeId="0" xr:uid="{00000000-0006-0000-0200-00004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1" authorId="0" shapeId="0" xr:uid="{00000000-0006-0000-0200-00004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11" authorId="0" shapeId="0" xr:uid="{00000000-0006-0000-0200-00004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11" authorId="0" shapeId="0" xr:uid="{00000000-0006-0000-02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1" authorId="0" shapeId="0" xr:uid="{00000000-0006-0000-0200-00004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1" authorId="0" shapeId="0" xr:uid="{00000000-0006-0000-02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1" authorId="0" shapeId="0" xr:uid="{00000000-0006-0000-02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1" authorId="0" shapeId="0" xr:uid="{00000000-0006-0000-0200-00004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1" authorId="0" shapeId="0" xr:uid="{00000000-0006-0000-0200-00004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1" authorId="0" shapeId="0" xr:uid="{00000000-0006-0000-02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1" authorId="0" shapeId="0" xr:uid="{00000000-0006-0000-0200-00004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11" authorId="0" shapeId="0" xr:uid="{00000000-0006-0000-0200-00004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1" authorId="0" shapeId="0" xr:uid="{00000000-0006-0000-0200-00004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1" authorId="0" shapeId="0" xr:uid="{00000000-0006-0000-0200-00005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11" authorId="0" shapeId="0" xr:uid="{00000000-0006-0000-0200-00005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1" authorId="0" shapeId="0" xr:uid="{00000000-0006-0000-0200-00005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11" authorId="0" shapeId="0" xr:uid="{00000000-0006-0000-0200-00005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11" authorId="0" shapeId="0" xr:uid="{00000000-0006-0000-02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1" authorId="0" shapeId="0" xr:uid="{00000000-0006-0000-02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11" authorId="0" shapeId="0" xr:uid="{00000000-0006-0000-0200-00005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Z11" authorId="0" shapeId="0" xr:uid="{00000000-0006-0000-0200-00005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11" authorId="0" shapeId="0" xr:uid="{00000000-0006-0000-0200-00005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1" authorId="0" shapeId="0" xr:uid="{00000000-0006-0000-02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12" authorId="0" shapeId="0" xr:uid="{00000000-0006-0000-0200-00005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2" authorId="0" shapeId="0" xr:uid="{00000000-0006-0000-0200-00005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2" authorId="0" shapeId="0" xr:uid="{00000000-0006-0000-0200-00005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2" authorId="0" shapeId="0" xr:uid="{00000000-0006-0000-0200-00005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2" authorId="0" shapeId="0" xr:uid="{00000000-0006-0000-0200-00005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2" authorId="0" shapeId="0" xr:uid="{00000000-0006-0000-02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2" authorId="0" shapeId="0" xr:uid="{00000000-0006-0000-02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2" authorId="0" shapeId="0" xr:uid="{00000000-0006-0000-02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2" authorId="0" shapeId="0" xr:uid="{00000000-0006-0000-0200-00006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2" authorId="0" shapeId="0" xr:uid="{00000000-0006-0000-0200-00006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2" authorId="0" shapeId="0" xr:uid="{00000000-0006-0000-02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2" authorId="0" shapeId="0" xr:uid="{00000000-0006-0000-0200-00006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2" authorId="0" shapeId="0" xr:uid="{00000000-0006-0000-02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2" authorId="0" shapeId="0" xr:uid="{00000000-0006-0000-0200-00006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2" authorId="0" shapeId="0" xr:uid="{00000000-0006-0000-0200-00006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2" authorId="0" shapeId="0" xr:uid="{00000000-0006-0000-0200-00006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2" authorId="0" shapeId="0" xr:uid="{00000000-0006-0000-02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12" authorId="0" shapeId="0" xr:uid="{00000000-0006-0000-02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2" authorId="0" shapeId="0" xr:uid="{00000000-0006-0000-0200-00006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2" authorId="0" shapeId="0" xr:uid="{00000000-0006-0000-0200-00006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2" authorId="0" shapeId="0" xr:uid="{00000000-0006-0000-0200-00006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12" authorId="0" shapeId="0" xr:uid="{00000000-0006-0000-0200-00006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2" authorId="0" shapeId="0" xr:uid="{00000000-0006-0000-02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2" authorId="0" shapeId="0" xr:uid="{00000000-0006-0000-02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2" authorId="0" shapeId="0" xr:uid="{00000000-0006-0000-0200-00007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2" authorId="0" shapeId="0" xr:uid="{00000000-0006-0000-0200-00007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2" authorId="0" shapeId="0" xr:uid="{00000000-0006-0000-0200-00007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2" authorId="0" shapeId="0" xr:uid="{00000000-0006-0000-0200-00007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2" authorId="0" shapeId="0" xr:uid="{00000000-0006-0000-0200-00007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12" authorId="0" shapeId="0" xr:uid="{00000000-0006-0000-02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2" authorId="0" shapeId="0" xr:uid="{00000000-0006-0000-02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2" authorId="0" shapeId="0" xr:uid="{00000000-0006-0000-0200-00007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2" authorId="0" shapeId="0" xr:uid="{00000000-0006-0000-0200-00007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2" authorId="0" shapeId="0" xr:uid="{00000000-0006-0000-0200-00007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2" authorId="0" shapeId="0" xr:uid="{00000000-0006-0000-0200-00007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2" authorId="0" shapeId="0" xr:uid="{00000000-0006-0000-02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2" authorId="0" shapeId="0" xr:uid="{00000000-0006-0000-0200-00007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12" authorId="0" shapeId="0" xr:uid="{00000000-0006-0000-0200-00007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2" authorId="0" shapeId="0" xr:uid="{00000000-0006-0000-0200-00008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2" authorId="0" shapeId="0" xr:uid="{00000000-0006-0000-0200-00008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2" authorId="0" shapeId="0" xr:uid="{00000000-0006-0000-0200-00008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2" authorId="0" shapeId="0" xr:uid="{00000000-0006-0000-0200-00008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2" authorId="0" shapeId="0" xr:uid="{00000000-0006-0000-0200-00008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2" authorId="0" shapeId="0" xr:uid="{00000000-0006-0000-0200-00008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2" authorId="0" shapeId="0" xr:uid="{00000000-0006-0000-0200-00008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2" authorId="0" shapeId="0" xr:uid="{00000000-0006-0000-0200-00008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2" authorId="0" shapeId="0" xr:uid="{00000000-0006-0000-0200-00008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12" authorId="0" shapeId="0" xr:uid="{00000000-0006-0000-0200-00008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2" authorId="0" shapeId="0" xr:uid="{00000000-0006-0000-0200-00008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2" authorId="0" shapeId="0" xr:uid="{00000000-0006-0000-0200-00008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2" authorId="0" shapeId="0" xr:uid="{00000000-0006-0000-0200-00008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2" authorId="0" shapeId="0" xr:uid="{00000000-0006-0000-02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2" authorId="0" shapeId="0" xr:uid="{00000000-0006-0000-0200-00008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2" authorId="0" shapeId="0" xr:uid="{00000000-0006-0000-0200-00008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12" authorId="0" shapeId="0" xr:uid="{00000000-0006-0000-0200-00009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2" authorId="0" shapeId="0" xr:uid="{00000000-0006-0000-0200-00009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2" authorId="0" shapeId="0" xr:uid="{00000000-0006-0000-0200-00009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2" authorId="0" shapeId="0" xr:uid="{00000000-0006-0000-0200-00009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2" authorId="0" shapeId="0" xr:uid="{00000000-0006-0000-0200-00009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2" authorId="0" shapeId="0" xr:uid="{00000000-0006-0000-0200-00009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2" authorId="0" shapeId="0" xr:uid="{00000000-0006-0000-0200-00009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2" authorId="0" shapeId="0" xr:uid="{00000000-0006-0000-0200-00009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2" authorId="0" shapeId="0" xr:uid="{00000000-0006-0000-02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13" authorId="0" shapeId="0" xr:uid="{00000000-0006-0000-0200-00009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3" authorId="0" shapeId="0" xr:uid="{00000000-0006-0000-0200-00009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3" authorId="0" shapeId="0" xr:uid="{00000000-0006-0000-0200-00009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3" authorId="0" shapeId="0" xr:uid="{00000000-0006-0000-0200-00009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3" authorId="0" shapeId="0" xr:uid="{00000000-0006-0000-0200-00009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3" authorId="0" shapeId="0" xr:uid="{00000000-0006-0000-0200-00009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3" authorId="0" shapeId="0" xr:uid="{00000000-0006-0000-0200-00009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3" authorId="0" shapeId="0" xr:uid="{00000000-0006-0000-0200-0000A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3" authorId="0" shapeId="0" xr:uid="{00000000-0006-0000-0200-0000A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3" authorId="0" shapeId="0" xr:uid="{00000000-0006-0000-0200-0000A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3" authorId="0" shapeId="0" xr:uid="{00000000-0006-0000-0200-0000A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3" authorId="0" shapeId="0" xr:uid="{00000000-0006-0000-0200-0000A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3" authorId="0" shapeId="0" xr:uid="{00000000-0006-0000-0200-0000A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13" authorId="0" shapeId="0" xr:uid="{00000000-0006-0000-0200-0000A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3" authorId="0" shapeId="0" xr:uid="{00000000-0006-0000-0200-0000A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3" authorId="0" shapeId="0" xr:uid="{00000000-0006-0000-0200-0000A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3" authorId="0" shapeId="0" xr:uid="{00000000-0006-0000-0200-0000A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3" authorId="0" shapeId="0" xr:uid="{00000000-0006-0000-0200-0000A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3" authorId="0" shapeId="0" xr:uid="{00000000-0006-0000-0200-0000A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3" authorId="0" shapeId="0" xr:uid="{00000000-0006-0000-0200-0000A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13" authorId="0" shapeId="0" xr:uid="{00000000-0006-0000-0200-0000A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3" authorId="0" shapeId="0" xr:uid="{00000000-0006-0000-0200-0000A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3" authorId="0" shapeId="0" xr:uid="{00000000-0006-0000-0200-0000A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3" authorId="0" shapeId="0" xr:uid="{00000000-0006-0000-0200-0000B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3" authorId="0" shapeId="0" xr:uid="{00000000-0006-0000-0200-0000B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Q13" authorId="0" shapeId="0" xr:uid="{00000000-0006-0000-0200-0000B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X13" authorId="0" shapeId="0" xr:uid="{00000000-0006-0000-0200-0000B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3" authorId="0" shapeId="0" xr:uid="{00000000-0006-0000-0200-0000B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13" authorId="0" shapeId="0" xr:uid="{00000000-0006-0000-0200-0000B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13" authorId="0" shapeId="0" xr:uid="{00000000-0006-0000-0200-0000B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3" authorId="0" shapeId="0" xr:uid="{00000000-0006-0000-0200-0000B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3" authorId="0" shapeId="0" xr:uid="{00000000-0006-0000-0200-0000B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3" authorId="0" shapeId="0" xr:uid="{00000000-0006-0000-0200-0000B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13" authorId="0" shapeId="0" xr:uid="{00000000-0006-0000-0200-0000B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S13" authorId="0" shapeId="0" xr:uid="{00000000-0006-0000-0200-0000B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3" authorId="0" shapeId="0" xr:uid="{00000000-0006-0000-0200-0000B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3" authorId="0" shapeId="0" xr:uid="{00000000-0006-0000-0200-0000B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3" authorId="0" shapeId="0" xr:uid="{00000000-0006-0000-0200-0000B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3" authorId="0" shapeId="0" xr:uid="{00000000-0006-0000-0200-0000B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3" authorId="0" shapeId="0" xr:uid="{00000000-0006-0000-0200-0000C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3" authorId="0" shapeId="0" xr:uid="{00000000-0006-0000-0200-0000C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13" authorId="0" shapeId="0" xr:uid="{00000000-0006-0000-0200-0000C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V13" authorId="0" shapeId="0" xr:uid="{00000000-0006-0000-0200-0000C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3" authorId="0" shapeId="0" xr:uid="{00000000-0006-0000-0200-0000C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3" authorId="0" shapeId="0" xr:uid="{00000000-0006-0000-0200-0000C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3" authorId="0" shapeId="0" xr:uid="{00000000-0006-0000-0200-0000C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3" authorId="0" shapeId="0" xr:uid="{00000000-0006-0000-0200-0000C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3" authorId="0" shapeId="0" xr:uid="{00000000-0006-0000-0200-0000C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3" authorId="0" shapeId="0" xr:uid="{00000000-0006-0000-0200-0000C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3" authorId="0" shapeId="0" xr:uid="{00000000-0006-0000-0200-0000C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3" authorId="0" shapeId="0" xr:uid="{00000000-0006-0000-0200-0000C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3" authorId="0" shapeId="0" xr:uid="{00000000-0006-0000-0200-0000C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3" authorId="0" shapeId="0" xr:uid="{00000000-0006-0000-0200-0000C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3" authorId="0" shapeId="0" xr:uid="{00000000-0006-0000-0200-0000C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3" authorId="0" shapeId="0" xr:uid="{00000000-0006-0000-0200-0000C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3" authorId="0" shapeId="0" xr:uid="{00000000-0006-0000-0200-0000D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3" authorId="0" shapeId="0" xr:uid="{00000000-0006-0000-0200-0000D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3" authorId="0" shapeId="0" xr:uid="{00000000-0006-0000-0200-0000D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3" authorId="0" shapeId="0" xr:uid="{00000000-0006-0000-0200-0000D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3" authorId="0" shapeId="0" xr:uid="{00000000-0006-0000-0200-0000D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3" authorId="0" shapeId="0" xr:uid="{00000000-0006-0000-0200-0000D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3" authorId="0" shapeId="0" xr:uid="{00000000-0006-0000-0200-0000D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3" authorId="0" shapeId="0" xr:uid="{00000000-0006-0000-0200-0000D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3" authorId="0" shapeId="0" xr:uid="{00000000-0006-0000-0200-0000D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3" authorId="0" shapeId="0" xr:uid="{00000000-0006-0000-0200-0000D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3" authorId="0" shapeId="0" xr:uid="{00000000-0006-0000-0200-0000D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3" authorId="0" shapeId="0" xr:uid="{00000000-0006-0000-0200-0000D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3" authorId="0" shapeId="0" xr:uid="{00000000-0006-0000-0200-0000D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3" authorId="0" shapeId="0" xr:uid="{00000000-0006-0000-0200-0000D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3" authorId="0" shapeId="0" xr:uid="{00000000-0006-0000-0200-0000D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3" authorId="0" shapeId="0" xr:uid="{00000000-0006-0000-02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13" authorId="0" shapeId="0" xr:uid="{00000000-0006-0000-0200-0000E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3" authorId="0" shapeId="0" xr:uid="{00000000-0006-0000-0200-0000E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3" authorId="0" shapeId="0" xr:uid="{00000000-0006-0000-0200-0000E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3" authorId="0" shapeId="0" xr:uid="{00000000-0006-0000-0200-0000E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3" authorId="0" shapeId="0" xr:uid="{00000000-0006-0000-0200-0000E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3" authorId="0" shapeId="0" xr:uid="{00000000-0006-0000-0200-0000E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3" authorId="0" shapeId="0" xr:uid="{00000000-0006-0000-0200-0000E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3" authorId="0" shapeId="0" xr:uid="{00000000-0006-0000-0200-0000E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3" authorId="0" shapeId="0" xr:uid="{00000000-0006-0000-0200-0000E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13" authorId="0" shapeId="0" xr:uid="{00000000-0006-0000-0200-0000E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4" authorId="0" shapeId="0" xr:uid="{00000000-0006-0000-0200-0000E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4" authorId="0" shapeId="0" xr:uid="{00000000-0006-0000-0200-0000E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4" authorId="0" shapeId="0" xr:uid="{00000000-0006-0000-0200-0000E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4" authorId="0" shapeId="0" xr:uid="{00000000-0006-0000-0200-0000E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4" authorId="0" shapeId="0" xr:uid="{00000000-0006-0000-0200-0000E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4" authorId="0" shapeId="0" xr:uid="{00000000-0006-0000-0200-0000E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4" authorId="0" shapeId="0" xr:uid="{00000000-0006-0000-0200-0000F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4" authorId="0" shapeId="0" xr:uid="{00000000-0006-0000-0200-0000F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4" authorId="0" shapeId="0" xr:uid="{00000000-0006-0000-0200-0000F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4" authorId="0" shapeId="0" xr:uid="{00000000-0006-0000-0200-0000F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4" authorId="0" shapeId="0" xr:uid="{00000000-0006-0000-0200-0000F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4" authorId="0" shapeId="0" xr:uid="{00000000-0006-0000-0200-0000F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4" authorId="0" shapeId="0" xr:uid="{00000000-0006-0000-0200-0000F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4" authorId="0" shapeId="0" xr:uid="{00000000-0006-0000-0200-0000F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4" authorId="0" shapeId="0" xr:uid="{00000000-0006-0000-0200-0000F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4" authorId="0" shapeId="0" xr:uid="{00000000-0006-0000-0200-0000F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14" authorId="0" shapeId="0" xr:uid="{00000000-0006-0000-0200-0000F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4" authorId="0" shapeId="0" xr:uid="{00000000-0006-0000-0200-0000F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14" authorId="0" shapeId="0" xr:uid="{00000000-0006-0000-0200-0000F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4" authorId="0" shapeId="0" xr:uid="{00000000-0006-0000-0200-0000F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4" authorId="0" shapeId="0" xr:uid="{00000000-0006-0000-0200-0000F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4" authorId="0" shapeId="0" xr:uid="{00000000-0006-0000-0200-0000F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4" authorId="0" shapeId="0" xr:uid="{00000000-0006-0000-0200-00000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4" authorId="0" shapeId="0" xr:uid="{00000000-0006-0000-0200-00000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4" authorId="0" shapeId="0" xr:uid="{00000000-0006-0000-0200-00000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4" authorId="0" shapeId="0" xr:uid="{00000000-0006-0000-0200-00000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4" authorId="0" shapeId="0" xr:uid="{00000000-0006-0000-0200-00000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4" authorId="0" shapeId="0" xr:uid="{00000000-0006-0000-0200-00000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4" authorId="0" shapeId="0" xr:uid="{00000000-0006-0000-0200-00000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14" authorId="0" shapeId="0" xr:uid="{00000000-0006-0000-0200-00000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4" authorId="0" shapeId="0" xr:uid="{00000000-0006-0000-0200-00000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4" authorId="0" shapeId="0" xr:uid="{00000000-0006-0000-0200-00000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U14" authorId="0" shapeId="0" xr:uid="{00000000-0006-0000-0200-00000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V14" authorId="0" shapeId="0" xr:uid="{00000000-0006-0000-0200-00000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4" authorId="0" shapeId="0" xr:uid="{00000000-0006-0000-0200-00000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4" authorId="0" shapeId="0" xr:uid="{00000000-0006-0000-0200-00000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4" authorId="0" shapeId="0" xr:uid="{00000000-0006-0000-0200-00000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4" authorId="0" shapeId="0" xr:uid="{00000000-0006-0000-0200-00000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4" authorId="0" shapeId="0" xr:uid="{00000000-0006-0000-0200-00001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4" authorId="0" shapeId="0" xr:uid="{00000000-0006-0000-0200-00001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4" authorId="0" shapeId="0" xr:uid="{00000000-0006-0000-0200-00001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4" authorId="0" shapeId="0" xr:uid="{00000000-0006-0000-0200-00001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4" authorId="0" shapeId="0" xr:uid="{00000000-0006-0000-0200-00001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4" authorId="0" shapeId="0" xr:uid="{00000000-0006-0000-0200-00001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4" authorId="0" shapeId="0" xr:uid="{00000000-0006-0000-0200-00001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4" authorId="0" shapeId="0" xr:uid="{00000000-0006-0000-0200-00001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4" authorId="0" shapeId="0" xr:uid="{00000000-0006-0000-0200-00001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4" authorId="0" shapeId="0" xr:uid="{00000000-0006-0000-0200-00001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4" authorId="0" shapeId="0" xr:uid="{00000000-0006-0000-0200-00001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14" authorId="0" shapeId="0" xr:uid="{00000000-0006-0000-0200-00001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14" authorId="0" shapeId="0" xr:uid="{00000000-0006-0000-0200-00001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4" authorId="0" shapeId="0" xr:uid="{00000000-0006-0000-0200-00001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4" authorId="0" shapeId="0" xr:uid="{00000000-0006-0000-0200-00001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4" authorId="0" shapeId="0" xr:uid="{00000000-0006-0000-0200-00001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4" authorId="0" shapeId="0" xr:uid="{00000000-0006-0000-0200-00002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4" authorId="0" shapeId="0" xr:uid="{00000000-0006-0000-0200-00002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4" authorId="0" shapeId="0" xr:uid="{00000000-0006-0000-0200-00002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14" authorId="0" shapeId="0" xr:uid="{00000000-0006-0000-0200-00002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4" authorId="0" shapeId="0" xr:uid="{00000000-0006-0000-0200-00002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4" authorId="0" shapeId="0" xr:uid="{00000000-0006-0000-0200-00002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4" authorId="0" shapeId="0" xr:uid="{00000000-0006-0000-0200-00002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4" authorId="0" shapeId="0" xr:uid="{00000000-0006-0000-0200-00002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4" authorId="0" shapeId="0" xr:uid="{00000000-0006-0000-0200-00002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4" authorId="0" shapeId="0" xr:uid="{00000000-0006-0000-0200-00002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4" authorId="0" shapeId="0" xr:uid="{00000000-0006-0000-0200-00002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4" authorId="0" shapeId="0" xr:uid="{00000000-0006-0000-0200-00002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4" authorId="0" shapeId="0" xr:uid="{00000000-0006-0000-0200-00002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4" authorId="0" shapeId="0" xr:uid="{00000000-0006-0000-0200-00002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4" authorId="0" shapeId="0" xr:uid="{00000000-0006-0000-0200-00002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4" authorId="0" shapeId="0" xr:uid="{00000000-0006-0000-0200-00002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14" authorId="0" shapeId="0" xr:uid="{00000000-0006-0000-0200-00003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4" authorId="0" shapeId="0" xr:uid="{00000000-0006-0000-0200-00003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4" authorId="0" shapeId="0" xr:uid="{00000000-0006-0000-0200-00003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4" authorId="0" shapeId="0" xr:uid="{00000000-0006-0000-0200-00003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4" authorId="0" shapeId="0" xr:uid="{00000000-0006-0000-0200-00003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4" authorId="0" shapeId="0" xr:uid="{00000000-0006-0000-0200-00003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4" authorId="0" shapeId="0" xr:uid="{00000000-0006-0000-0200-00003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4" authorId="0" shapeId="0" xr:uid="{00000000-0006-0000-0200-00003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4" authorId="0" shapeId="0" xr:uid="{00000000-0006-0000-0200-00003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14" authorId="0" shapeId="0" xr:uid="{00000000-0006-0000-0200-00003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5" authorId="0" shapeId="0" xr:uid="{00000000-0006-0000-0200-00003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5" authorId="0" shapeId="0" xr:uid="{00000000-0006-0000-0200-00003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5" authorId="0" shapeId="0" xr:uid="{00000000-0006-0000-0200-00003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X15" authorId="0" shapeId="0" xr:uid="{00000000-0006-0000-0200-00003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5" authorId="0" shapeId="0" xr:uid="{00000000-0006-0000-0200-00003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5" authorId="0" shapeId="0" xr:uid="{00000000-0006-0000-0200-00003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5" authorId="0" shapeId="0" xr:uid="{00000000-0006-0000-0200-00004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5" authorId="0" shapeId="0" xr:uid="{00000000-0006-0000-0200-00004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5" authorId="0" shapeId="0" xr:uid="{00000000-0006-0000-0200-00004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5" authorId="0" shapeId="0" xr:uid="{00000000-0006-0000-0200-00004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5" authorId="0" shapeId="0" xr:uid="{00000000-0006-0000-0200-00004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15" authorId="0" shapeId="0" xr:uid="{00000000-0006-0000-0200-00004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5" authorId="0" shapeId="0" xr:uid="{00000000-0006-0000-0200-00004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5" authorId="0" shapeId="0" xr:uid="{00000000-0006-0000-0200-00004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5" authorId="0" shapeId="0" xr:uid="{00000000-0006-0000-0200-00004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5" authorId="0" shapeId="0" xr:uid="{00000000-0006-0000-0200-00004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5" authorId="0" shapeId="0" xr:uid="{00000000-0006-0000-0200-00004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5" authorId="0" shapeId="0" xr:uid="{00000000-0006-0000-0200-00004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15" authorId="0" shapeId="0" xr:uid="{00000000-0006-0000-0200-00004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15" authorId="0" shapeId="0" xr:uid="{00000000-0006-0000-0200-00004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5" authorId="0" shapeId="0" xr:uid="{00000000-0006-0000-0200-00004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5" authorId="0" shapeId="0" xr:uid="{00000000-0006-0000-0200-00004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5" authorId="0" shapeId="0" xr:uid="{00000000-0006-0000-0200-00005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5" authorId="0" shapeId="0" xr:uid="{00000000-0006-0000-0200-00005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5" authorId="0" shapeId="0" xr:uid="{00000000-0006-0000-0200-00005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15" authorId="0" shapeId="0" xr:uid="{00000000-0006-0000-0200-00005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15" authorId="0" shapeId="0" xr:uid="{00000000-0006-0000-0200-00005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5" authorId="0" shapeId="0" xr:uid="{00000000-0006-0000-0200-00005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5" authorId="0" shapeId="0" xr:uid="{00000000-0006-0000-0200-00005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5" authorId="0" shapeId="0" xr:uid="{00000000-0006-0000-0200-00005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15" authorId="0" shapeId="0" xr:uid="{00000000-0006-0000-0200-00005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5" authorId="0" shapeId="0" xr:uid="{00000000-0006-0000-0200-00005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5" authorId="0" shapeId="0" xr:uid="{00000000-0006-0000-0200-00005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5" authorId="0" shapeId="0" xr:uid="{00000000-0006-0000-0200-00005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5" authorId="0" shapeId="0" xr:uid="{00000000-0006-0000-0200-00005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5" authorId="0" shapeId="0" xr:uid="{00000000-0006-0000-0200-00005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5" authorId="0" shapeId="0" xr:uid="{00000000-0006-0000-0200-00005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5" authorId="0" shapeId="0" xr:uid="{00000000-0006-0000-0200-00005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5" authorId="0" shapeId="0" xr:uid="{00000000-0006-0000-0200-00006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5" authorId="0" shapeId="0" xr:uid="{00000000-0006-0000-0200-00006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5" authorId="0" shapeId="0" xr:uid="{00000000-0006-0000-0200-00006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5" authorId="0" shapeId="0" xr:uid="{00000000-0006-0000-0200-00006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5" authorId="0" shapeId="0" xr:uid="{00000000-0006-0000-0200-00006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5" authorId="0" shapeId="0" xr:uid="{00000000-0006-0000-0200-00006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5" authorId="0" shapeId="0" xr:uid="{00000000-0006-0000-0200-00006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5" authorId="0" shapeId="0" xr:uid="{00000000-0006-0000-0200-00006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5" authorId="0" shapeId="0" xr:uid="{00000000-0006-0000-0200-00006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5" authorId="0" shapeId="0" xr:uid="{00000000-0006-0000-0200-00006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5" authorId="0" shapeId="0" xr:uid="{00000000-0006-0000-0200-00006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5" authorId="0" shapeId="0" xr:uid="{00000000-0006-0000-0200-00006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5" authorId="0" shapeId="0" xr:uid="{00000000-0006-0000-0200-00006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5" authorId="0" shapeId="0" xr:uid="{00000000-0006-0000-0200-00006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5" authorId="0" shapeId="0" xr:uid="{00000000-0006-0000-0200-00006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15" authorId="0" shapeId="0" xr:uid="{00000000-0006-0000-0200-00006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15" authorId="0" shapeId="0" xr:uid="{00000000-0006-0000-0200-00007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5" authorId="0" shapeId="0" xr:uid="{00000000-0006-0000-0200-00007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5" authorId="0" shapeId="0" xr:uid="{00000000-0006-0000-0200-00007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15" authorId="0" shapeId="0" xr:uid="{00000000-0006-0000-0200-00007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5" authorId="0" shapeId="0" xr:uid="{00000000-0006-0000-0200-00007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5" authorId="0" shapeId="0" xr:uid="{00000000-0006-0000-0200-00007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5" authorId="0" shapeId="0" xr:uid="{00000000-0006-0000-0200-00007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5" authorId="0" shapeId="0" xr:uid="{00000000-0006-0000-0200-00007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5" authorId="0" shapeId="0" xr:uid="{00000000-0006-0000-0200-00007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15" authorId="0" shapeId="0" xr:uid="{00000000-0006-0000-0200-00007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5" authorId="0" shapeId="0" xr:uid="{00000000-0006-0000-0200-00007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15" authorId="0" shapeId="0" xr:uid="{00000000-0006-0000-0200-00007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5" authorId="0" shapeId="0" xr:uid="{00000000-0006-0000-0200-00007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5" authorId="0" shapeId="0" xr:uid="{00000000-0006-0000-0200-00007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5" authorId="0" shapeId="0" xr:uid="{00000000-0006-0000-0200-00007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5" authorId="0" shapeId="0" xr:uid="{00000000-0006-0000-0200-00007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5" authorId="0" shapeId="0" xr:uid="{00000000-0006-0000-0200-00008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5" authorId="0" shapeId="0" xr:uid="{00000000-0006-0000-0200-00008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15" authorId="0" shapeId="0" xr:uid="{00000000-0006-0000-0200-00008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16" authorId="0" shapeId="0" xr:uid="{00000000-0006-0000-0200-00008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6" authorId="0" shapeId="0" xr:uid="{00000000-0006-0000-0200-00008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6" authorId="0" shapeId="0" xr:uid="{00000000-0006-0000-0200-00008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6" authorId="0" shapeId="0" xr:uid="{00000000-0006-0000-0200-00008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6" authorId="0" shapeId="0" xr:uid="{00000000-0006-0000-0200-00008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6" authorId="0" shapeId="0" xr:uid="{00000000-0006-0000-0200-00008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6" authorId="0" shapeId="0" xr:uid="{00000000-0006-0000-0200-00008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6" authorId="0" shapeId="0" xr:uid="{00000000-0006-0000-0200-00008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6" authorId="0" shapeId="0" xr:uid="{00000000-0006-0000-0200-00008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N16" authorId="0" shapeId="0" xr:uid="{00000000-0006-0000-0200-00008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Q16" authorId="0" shapeId="0" xr:uid="{00000000-0006-0000-0200-00008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S16" authorId="0" shapeId="0" xr:uid="{00000000-0006-0000-0200-00008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6" authorId="0" shapeId="0" xr:uid="{00000000-0006-0000-0200-00008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V16" authorId="0" shapeId="0" xr:uid="{00000000-0006-0000-0200-00009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6" authorId="0" shapeId="0" xr:uid="{00000000-0006-0000-0200-00009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6" authorId="0" shapeId="0" xr:uid="{00000000-0006-0000-0200-00009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6" authorId="0" shapeId="0" xr:uid="{00000000-0006-0000-0200-00009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6" authorId="0" shapeId="0" xr:uid="{00000000-0006-0000-0200-00009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6" authorId="0" shapeId="0" xr:uid="{00000000-0006-0000-0200-00009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6" authorId="0" shapeId="0" xr:uid="{00000000-0006-0000-0200-00009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6" authorId="0" shapeId="0" xr:uid="{00000000-0006-0000-0200-00009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6" authorId="0" shapeId="0" xr:uid="{00000000-0006-0000-0200-00009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6" authorId="0" shapeId="0" xr:uid="{00000000-0006-0000-0200-00009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16" authorId="0" shapeId="0" xr:uid="{00000000-0006-0000-0200-00009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16" authorId="0" shapeId="0" xr:uid="{00000000-0006-0000-0200-00009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6" authorId="0" shapeId="0" xr:uid="{00000000-0006-0000-0200-00009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6" authorId="0" shapeId="0" xr:uid="{00000000-0006-0000-0200-00009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6" authorId="0" shapeId="0" xr:uid="{00000000-0006-0000-0200-00009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6" authorId="0" shapeId="0" xr:uid="{00000000-0006-0000-0200-00009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6" authorId="0" shapeId="0" xr:uid="{00000000-0006-0000-0200-0000A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6" authorId="0" shapeId="0" xr:uid="{00000000-0006-0000-0200-0000A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6" authorId="0" shapeId="0" xr:uid="{00000000-0006-0000-0200-0000A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6" authorId="0" shapeId="0" xr:uid="{00000000-0006-0000-0200-0000A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6" authorId="0" shapeId="0" xr:uid="{00000000-0006-0000-0200-0000A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6" authorId="0" shapeId="0" xr:uid="{00000000-0006-0000-0200-0000A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N16" authorId="0" shapeId="0" xr:uid="{00000000-0006-0000-0200-0000A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6" authorId="0" shapeId="0" xr:uid="{00000000-0006-0000-0200-0000A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6" authorId="0" shapeId="0" xr:uid="{00000000-0006-0000-0200-0000A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6" authorId="0" shapeId="0" xr:uid="{00000000-0006-0000-0200-0000A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T16" authorId="0" shapeId="0" xr:uid="{00000000-0006-0000-0200-0000A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6" authorId="0" shapeId="0" xr:uid="{00000000-0006-0000-0200-0000A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6" authorId="0" shapeId="0" xr:uid="{00000000-0006-0000-0200-0000A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6" authorId="0" shapeId="0" xr:uid="{00000000-0006-0000-0200-0000A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6" authorId="0" shapeId="0" xr:uid="{00000000-0006-0000-0200-0000A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16" authorId="0" shapeId="0" xr:uid="{00000000-0006-0000-0200-0000A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6" authorId="0" shapeId="0" xr:uid="{00000000-0006-0000-0200-0000B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6" authorId="0" shapeId="0" xr:uid="{00000000-0006-0000-0200-0000B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6" authorId="0" shapeId="0" xr:uid="{00000000-0006-0000-0200-0000B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6" authorId="0" shapeId="0" xr:uid="{00000000-0006-0000-0200-0000B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N16" authorId="0" shapeId="0" xr:uid="{00000000-0006-0000-0200-0000B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6" authorId="0" shapeId="0" xr:uid="{00000000-0006-0000-0200-0000B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6" authorId="0" shapeId="0" xr:uid="{00000000-0006-0000-0200-0000B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6" authorId="0" shapeId="0" xr:uid="{00000000-0006-0000-0200-0000B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6" authorId="0" shapeId="0" xr:uid="{00000000-0006-0000-0200-0000B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6" authorId="0" shapeId="0" xr:uid="{00000000-0006-0000-0200-0000B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6" authorId="0" shapeId="0" xr:uid="{00000000-0006-0000-0200-0000B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16" authorId="0" shapeId="0" xr:uid="{00000000-0006-0000-0200-0000B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P16" authorId="0" shapeId="0" xr:uid="{00000000-0006-0000-0200-0000B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6" authorId="0" shapeId="0" xr:uid="{00000000-0006-0000-0200-0000B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6" authorId="0" shapeId="0" xr:uid="{00000000-0006-0000-0200-0000B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6" authorId="0" shapeId="0" xr:uid="{00000000-0006-0000-0200-0000B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6" authorId="0" shapeId="0" xr:uid="{00000000-0006-0000-0200-0000C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6" authorId="0" shapeId="0" xr:uid="{00000000-0006-0000-0200-0000C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6" authorId="0" shapeId="0" xr:uid="{00000000-0006-0000-0200-0000C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6" authorId="0" shapeId="0" xr:uid="{00000000-0006-0000-0200-0000C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6" authorId="0" shapeId="0" xr:uid="{00000000-0006-0000-0200-0000C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6" authorId="0" shapeId="0" xr:uid="{00000000-0006-0000-0200-0000C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6" authorId="0" shapeId="0" xr:uid="{00000000-0006-0000-0200-0000C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6" authorId="0" shapeId="0" xr:uid="{00000000-0006-0000-0200-0000C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6" authorId="0" shapeId="0" xr:uid="{00000000-0006-0000-0200-0000C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6" authorId="0" shapeId="0" xr:uid="{00000000-0006-0000-0200-0000C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6" authorId="0" shapeId="0" xr:uid="{00000000-0006-0000-0200-0000C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6" authorId="0" shapeId="0" xr:uid="{00000000-0006-0000-0200-0000C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6" authorId="0" shapeId="0" xr:uid="{00000000-0006-0000-0200-0000C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6" authorId="0" shapeId="0" xr:uid="{00000000-0006-0000-0200-0000C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16" authorId="0" shapeId="0" xr:uid="{00000000-0006-0000-0200-0000C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6" authorId="0" shapeId="0" xr:uid="{00000000-0006-0000-0200-0000C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16" authorId="0" shapeId="0" xr:uid="{00000000-0006-0000-0200-0000D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6" authorId="0" shapeId="0" xr:uid="{00000000-0006-0000-0200-0000D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6" authorId="0" shapeId="0" xr:uid="{00000000-0006-0000-0200-0000D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6" authorId="0" shapeId="0" xr:uid="{00000000-0006-0000-0200-0000D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6" authorId="0" shapeId="0" xr:uid="{00000000-0006-0000-0200-0000D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6" authorId="0" shapeId="0" xr:uid="{00000000-0006-0000-0200-0000D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6" authorId="0" shapeId="0" xr:uid="{00000000-0006-0000-0200-0000D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6" authorId="0" shapeId="0" xr:uid="{00000000-0006-0000-0200-0000D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6" authorId="0" shapeId="0" xr:uid="{00000000-0006-0000-0200-0000D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7" authorId="0" shapeId="0" xr:uid="{00000000-0006-0000-0200-0000D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7" authorId="0" shapeId="0" xr:uid="{00000000-0006-0000-0200-0000D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7" authorId="0" shapeId="0" xr:uid="{00000000-0006-0000-0200-0000D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17" authorId="0" shapeId="0" xr:uid="{00000000-0006-0000-0200-0000D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7" authorId="0" shapeId="0" xr:uid="{00000000-0006-0000-0200-0000D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7" authorId="0" shapeId="0" xr:uid="{00000000-0006-0000-0200-0000D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7" authorId="0" shapeId="0" xr:uid="{00000000-0006-0000-0200-0000D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7" authorId="0" shapeId="0" xr:uid="{00000000-0006-0000-0200-0000E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7" authorId="0" shapeId="0" xr:uid="{00000000-0006-0000-0200-0000E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7" authorId="0" shapeId="0" xr:uid="{00000000-0006-0000-0200-0000E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7" authorId="0" shapeId="0" xr:uid="{00000000-0006-0000-0200-0000E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7" authorId="0" shapeId="0" xr:uid="{00000000-0006-0000-0200-0000E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7" authorId="0" shapeId="0" xr:uid="{00000000-0006-0000-0200-0000E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17" authorId="0" shapeId="0" xr:uid="{00000000-0006-0000-0200-0000E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7" authorId="0" shapeId="0" xr:uid="{00000000-0006-0000-0200-0000E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7" authorId="0" shapeId="0" xr:uid="{00000000-0006-0000-0200-0000E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17" authorId="0" shapeId="0" xr:uid="{00000000-0006-0000-0200-0000E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7" authorId="0" shapeId="0" xr:uid="{00000000-0006-0000-0200-0000E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17" authorId="0" shapeId="0" xr:uid="{00000000-0006-0000-0200-0000E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17" authorId="0" shapeId="0" xr:uid="{00000000-0006-0000-0200-0000E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17" authorId="0" shapeId="0" xr:uid="{00000000-0006-0000-0200-0000E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7" authorId="0" shapeId="0" xr:uid="{00000000-0006-0000-0200-0000E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7" authorId="0" shapeId="0" xr:uid="{00000000-0006-0000-0200-0000E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7" authorId="0" shapeId="0" xr:uid="{00000000-0006-0000-0200-0000F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7" authorId="0" shapeId="0" xr:uid="{00000000-0006-0000-0200-0000F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7" authorId="0" shapeId="0" xr:uid="{00000000-0006-0000-0200-0000F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7" authorId="0" shapeId="0" xr:uid="{00000000-0006-0000-0200-0000F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7" authorId="0" shapeId="0" xr:uid="{00000000-0006-0000-0200-0000F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7" authorId="0" shapeId="0" xr:uid="{00000000-0006-0000-0200-0000F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17" authorId="0" shapeId="0" xr:uid="{00000000-0006-0000-0200-0000F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7" authorId="0" shapeId="0" xr:uid="{00000000-0006-0000-0200-0000F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7" authorId="0" shapeId="0" xr:uid="{00000000-0006-0000-0200-0000F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U17" authorId="0" shapeId="0" xr:uid="{00000000-0006-0000-0200-0000F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7" authorId="0" shapeId="0" xr:uid="{00000000-0006-0000-0200-0000F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7" authorId="0" shapeId="0" xr:uid="{00000000-0006-0000-0200-0000F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17" authorId="0" shapeId="0" xr:uid="{00000000-0006-0000-0200-0000F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17" authorId="0" shapeId="0" xr:uid="{00000000-0006-0000-0200-0000F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17" authorId="0" shapeId="0" xr:uid="{00000000-0006-0000-0200-0000F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7" authorId="0" shapeId="0" xr:uid="{00000000-0006-0000-0200-0000F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7" authorId="0" shapeId="0" xr:uid="{00000000-0006-0000-0200-00000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7" authorId="0" shapeId="0" xr:uid="{00000000-0006-0000-0200-00000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7" authorId="0" shapeId="0" xr:uid="{00000000-0006-0000-0200-00000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7" authorId="0" shapeId="0" xr:uid="{00000000-0006-0000-0200-00000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7" authorId="0" shapeId="0" xr:uid="{00000000-0006-0000-0200-00000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17" authorId="0" shapeId="0" xr:uid="{00000000-0006-0000-0200-00000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7" authorId="0" shapeId="0" xr:uid="{00000000-0006-0000-0200-00000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7" authorId="0" shapeId="0" xr:uid="{00000000-0006-0000-0200-00000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7" authorId="0" shapeId="0" xr:uid="{00000000-0006-0000-0200-00000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Q17" authorId="0" shapeId="0" xr:uid="{00000000-0006-0000-0200-00000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7" authorId="0" shapeId="0" xr:uid="{00000000-0006-0000-0200-00000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7" authorId="0" shapeId="0" xr:uid="{00000000-0006-0000-0200-00000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17" authorId="0" shapeId="0" xr:uid="{00000000-0006-0000-0200-00000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17" authorId="0" shapeId="0" xr:uid="{00000000-0006-0000-0200-00000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17" authorId="0" shapeId="0" xr:uid="{00000000-0006-0000-0200-00000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7" authorId="0" shapeId="0" xr:uid="{00000000-0006-0000-0200-00000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7" authorId="0" shapeId="0" xr:uid="{00000000-0006-0000-0200-00001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17" authorId="0" shapeId="0" xr:uid="{00000000-0006-0000-0200-00001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17" authorId="0" shapeId="0" xr:uid="{00000000-0006-0000-0200-00001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7" authorId="0" shapeId="0" xr:uid="{00000000-0006-0000-0200-00001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7" authorId="0" shapeId="0" xr:uid="{00000000-0006-0000-0200-00001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R17" authorId="0" shapeId="0" xr:uid="{00000000-0006-0000-0200-00001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7" authorId="0" shapeId="0" xr:uid="{00000000-0006-0000-0200-00001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7" authorId="0" shapeId="0" xr:uid="{00000000-0006-0000-0200-00001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7" authorId="0" shapeId="0" xr:uid="{00000000-0006-0000-0200-00001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7" authorId="0" shapeId="0" xr:uid="{00000000-0006-0000-0200-00001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7" authorId="0" shapeId="0" xr:uid="{00000000-0006-0000-0200-00001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7" authorId="0" shapeId="0" xr:uid="{00000000-0006-0000-0200-00001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7" authorId="0" shapeId="0" xr:uid="{00000000-0006-0000-0200-00001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7" authorId="0" shapeId="0" xr:uid="{00000000-0006-0000-0200-00001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7" authorId="0" shapeId="0" xr:uid="{00000000-0006-0000-0200-00001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17" authorId="0" shapeId="0" xr:uid="{00000000-0006-0000-0200-00001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7" authorId="0" shapeId="0" xr:uid="{00000000-0006-0000-0200-00002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17" authorId="0" shapeId="0" xr:uid="{00000000-0006-0000-0200-00002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7" authorId="0" shapeId="0" xr:uid="{00000000-0006-0000-0200-00002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T17" authorId="0" shapeId="0" xr:uid="{00000000-0006-0000-0200-00002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7" authorId="0" shapeId="0" xr:uid="{00000000-0006-0000-0200-00002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7" authorId="0" shapeId="0" xr:uid="{00000000-0006-0000-0200-00002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Z17" authorId="0" shapeId="0" xr:uid="{00000000-0006-0000-0200-00002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7" authorId="0" shapeId="0" xr:uid="{00000000-0006-0000-0200-00002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7" authorId="0" shapeId="0" xr:uid="{00000000-0006-0000-0200-00002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7" authorId="0" shapeId="0" xr:uid="{00000000-0006-0000-0200-00002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7" authorId="0" shapeId="0" xr:uid="{00000000-0006-0000-0200-00002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18" authorId="0" shapeId="0" xr:uid="{00000000-0006-0000-0200-00002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8" authorId="0" shapeId="0" xr:uid="{00000000-0006-0000-0200-00002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8" authorId="0" shapeId="0" xr:uid="{00000000-0006-0000-0200-00002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8" authorId="0" shapeId="0" xr:uid="{00000000-0006-0000-0200-00002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8" authorId="0" shapeId="0" xr:uid="{00000000-0006-0000-0200-00002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8" authorId="0" shapeId="0" xr:uid="{00000000-0006-0000-0200-00003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18" authorId="0" shapeId="0" xr:uid="{00000000-0006-0000-0200-00003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8" authorId="0" shapeId="0" xr:uid="{00000000-0006-0000-0200-00003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8" authorId="0" shapeId="0" xr:uid="{00000000-0006-0000-0200-00003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8" authorId="0" shapeId="0" xr:uid="{00000000-0006-0000-0200-00003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8" authorId="0" shapeId="0" xr:uid="{00000000-0006-0000-0200-00003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8" authorId="0" shapeId="0" xr:uid="{00000000-0006-0000-0200-00003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8" authorId="0" shapeId="0" xr:uid="{00000000-0006-0000-0200-00003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18" authorId="0" shapeId="0" xr:uid="{00000000-0006-0000-0200-00003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8" authorId="0" shapeId="0" xr:uid="{00000000-0006-0000-0200-00003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18" authorId="0" shapeId="0" xr:uid="{00000000-0006-0000-0200-00003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8" authorId="0" shapeId="0" xr:uid="{00000000-0006-0000-0200-00003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8" authorId="0" shapeId="0" xr:uid="{00000000-0006-0000-0200-00003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18" authorId="0" shapeId="0" xr:uid="{00000000-0006-0000-0200-00003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W18" authorId="0" shapeId="0" xr:uid="{00000000-0006-0000-0200-00003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18" authorId="0" shapeId="0" xr:uid="{00000000-0006-0000-0200-00003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8" authorId="0" shapeId="0" xr:uid="{00000000-0006-0000-0200-00004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8" authorId="0" shapeId="0" xr:uid="{00000000-0006-0000-0200-00004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8" authorId="0" shapeId="0" xr:uid="{00000000-0006-0000-0200-00004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8" authorId="0" shapeId="0" xr:uid="{00000000-0006-0000-0200-00004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18" authorId="0" shapeId="0" xr:uid="{00000000-0006-0000-0200-00004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8" authorId="0" shapeId="0" xr:uid="{00000000-0006-0000-0200-00004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18" authorId="0" shapeId="0" xr:uid="{00000000-0006-0000-0200-00004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18" authorId="0" shapeId="0" xr:uid="{00000000-0006-0000-0200-00004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8" authorId="0" shapeId="0" xr:uid="{00000000-0006-0000-0200-00004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8" authorId="0" shapeId="0" xr:uid="{00000000-0006-0000-0200-00004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8" authorId="0" shapeId="0" xr:uid="{00000000-0006-0000-0200-00004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8" authorId="0" shapeId="0" xr:uid="{00000000-0006-0000-0200-00004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18" authorId="0" shapeId="0" xr:uid="{00000000-0006-0000-0200-00004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18" authorId="0" shapeId="0" xr:uid="{00000000-0006-0000-0200-00004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18" authorId="0" shapeId="0" xr:uid="{00000000-0006-0000-0200-00004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18" authorId="0" shapeId="0" xr:uid="{00000000-0006-0000-0200-00004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18" authorId="0" shapeId="0" xr:uid="{00000000-0006-0000-0200-00005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8" authorId="0" shapeId="0" xr:uid="{00000000-0006-0000-0200-00005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8" authorId="0" shapeId="0" xr:uid="{00000000-0006-0000-0200-00005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8" authorId="0" shapeId="0" xr:uid="{00000000-0006-0000-0200-00005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8" authorId="0" shapeId="0" xr:uid="{00000000-0006-0000-0200-00005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8" authorId="0" shapeId="0" xr:uid="{00000000-0006-0000-0200-00005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8" authorId="0" shapeId="0" xr:uid="{00000000-0006-0000-0200-00005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8" authorId="0" shapeId="0" xr:uid="{00000000-0006-0000-0200-00005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8" authorId="0" shapeId="0" xr:uid="{00000000-0006-0000-0200-00005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8" authorId="0" shapeId="0" xr:uid="{00000000-0006-0000-0200-00005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18" authorId="0" shapeId="0" xr:uid="{00000000-0006-0000-0200-00005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18" authorId="0" shapeId="0" xr:uid="{00000000-0006-0000-0200-00005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8" authorId="0" shapeId="0" xr:uid="{00000000-0006-0000-0200-00005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18" authorId="0" shapeId="0" xr:uid="{00000000-0006-0000-0200-00005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18" authorId="0" shapeId="0" xr:uid="{00000000-0006-0000-0200-00005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18" authorId="0" shapeId="0" xr:uid="{00000000-0006-0000-0200-00005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8" authorId="0" shapeId="0" xr:uid="{00000000-0006-0000-0200-00006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18" authorId="0" shapeId="0" xr:uid="{00000000-0006-0000-0200-00006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8" authorId="0" shapeId="0" xr:uid="{00000000-0006-0000-0200-00006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18" authorId="0" shapeId="0" xr:uid="{00000000-0006-0000-0200-00006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B18" authorId="0" shapeId="0" xr:uid="{00000000-0006-0000-0200-00006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18" authorId="0" shapeId="0" xr:uid="{00000000-0006-0000-0200-00006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18" authorId="0" shapeId="0" xr:uid="{00000000-0006-0000-0200-00006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8" authorId="0" shapeId="0" xr:uid="{00000000-0006-0000-0200-00006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19" authorId="0" shapeId="0" xr:uid="{00000000-0006-0000-0200-00006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9" authorId="0" shapeId="0" xr:uid="{00000000-0006-0000-0200-00006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9" authorId="0" shapeId="0" xr:uid="{00000000-0006-0000-0200-00006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19" authorId="0" shapeId="0" xr:uid="{00000000-0006-0000-0200-00006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19" authorId="0" shapeId="0" xr:uid="{00000000-0006-0000-0200-00006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9" authorId="0" shapeId="0" xr:uid="{00000000-0006-0000-0200-00006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9" authorId="0" shapeId="0" xr:uid="{00000000-0006-0000-0200-00006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9" authorId="0" shapeId="0" xr:uid="{00000000-0006-0000-0200-00006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9" authorId="0" shapeId="0" xr:uid="{00000000-0006-0000-0200-00007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9" authorId="0" shapeId="0" xr:uid="{00000000-0006-0000-0200-00007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19" authorId="0" shapeId="0" xr:uid="{00000000-0006-0000-0200-00007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19" authorId="0" shapeId="0" xr:uid="{00000000-0006-0000-0200-00007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19" authorId="0" shapeId="0" xr:uid="{00000000-0006-0000-0200-00007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19" authorId="0" shapeId="0" xr:uid="{00000000-0006-0000-0200-00007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9" authorId="0" shapeId="0" xr:uid="{00000000-0006-0000-0200-00007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19" authorId="0" shapeId="0" xr:uid="{00000000-0006-0000-0200-00007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T19" authorId="0" shapeId="0" xr:uid="{00000000-0006-0000-0200-00007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19" authorId="0" shapeId="0" xr:uid="{00000000-0006-0000-0200-00007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19" authorId="0" shapeId="0" xr:uid="{00000000-0006-0000-0200-00007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19" authorId="0" shapeId="0" xr:uid="{00000000-0006-0000-0200-00007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19" authorId="0" shapeId="0" xr:uid="{00000000-0006-0000-0200-00007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19" authorId="0" shapeId="0" xr:uid="{00000000-0006-0000-0200-00007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19" authorId="0" shapeId="0" xr:uid="{00000000-0006-0000-0200-00007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19" authorId="0" shapeId="0" xr:uid="{00000000-0006-0000-0200-00007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19" authorId="0" shapeId="0" xr:uid="{00000000-0006-0000-0200-00008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19" authorId="0" shapeId="0" xr:uid="{00000000-0006-0000-0200-00008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19" authorId="0" shapeId="0" xr:uid="{00000000-0006-0000-0200-00008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19" authorId="0" shapeId="0" xr:uid="{00000000-0006-0000-0200-00008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19" authorId="0" shapeId="0" xr:uid="{00000000-0006-0000-0200-00008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19" authorId="0" shapeId="0" xr:uid="{00000000-0006-0000-0200-00008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19" authorId="0" shapeId="0" xr:uid="{00000000-0006-0000-0200-00008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19" authorId="0" shapeId="0" xr:uid="{00000000-0006-0000-0200-00008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9" authorId="0" shapeId="0" xr:uid="{00000000-0006-0000-0200-00008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19" authorId="0" shapeId="0" xr:uid="{00000000-0006-0000-0200-00008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9" authorId="0" shapeId="0" xr:uid="{00000000-0006-0000-0200-00008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X19" authorId="0" shapeId="0" xr:uid="{00000000-0006-0000-0200-00008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19" authorId="0" shapeId="0" xr:uid="{00000000-0006-0000-0200-00008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19" authorId="0" shapeId="0" xr:uid="{00000000-0006-0000-0200-00008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19" authorId="0" shapeId="0" xr:uid="{00000000-0006-0000-0200-00008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19" authorId="0" shapeId="0" xr:uid="{00000000-0006-0000-0200-00008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19" authorId="0" shapeId="0" xr:uid="{00000000-0006-0000-0200-00009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19" authorId="0" shapeId="0" xr:uid="{00000000-0006-0000-0200-00009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19" authorId="0" shapeId="0" xr:uid="{00000000-0006-0000-0200-00009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19" authorId="0" shapeId="0" xr:uid="{00000000-0006-0000-0200-00009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19" authorId="0" shapeId="0" xr:uid="{00000000-0006-0000-0200-00009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19" authorId="0" shapeId="0" xr:uid="{00000000-0006-0000-0200-00009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19" authorId="0" shapeId="0" xr:uid="{00000000-0006-0000-0200-00009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19" authorId="0" shapeId="0" xr:uid="{00000000-0006-0000-0200-00009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9" authorId="0" shapeId="0" xr:uid="{00000000-0006-0000-0200-00009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19" authorId="0" shapeId="0" xr:uid="{00000000-0006-0000-0200-00009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19" authorId="0" shapeId="0" xr:uid="{00000000-0006-0000-0200-00009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19" authorId="0" shapeId="0" xr:uid="{00000000-0006-0000-0200-00009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9" authorId="0" shapeId="0" xr:uid="{00000000-0006-0000-0200-00009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19" authorId="0" shapeId="0" xr:uid="{00000000-0006-0000-0200-00009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19" authorId="0" shapeId="0" xr:uid="{00000000-0006-0000-0200-00009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19" authorId="0" shapeId="0" xr:uid="{00000000-0006-0000-0200-00009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19" authorId="0" shapeId="0" xr:uid="{00000000-0006-0000-0200-0000A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19" authorId="0" shapeId="0" xr:uid="{00000000-0006-0000-0200-0000A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19" authorId="0" shapeId="0" xr:uid="{00000000-0006-0000-0200-0000A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19" authorId="0" shapeId="0" xr:uid="{00000000-0006-0000-0200-0000A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19" authorId="0" shapeId="0" xr:uid="{00000000-0006-0000-0200-0000A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19" authorId="0" shapeId="0" xr:uid="{00000000-0006-0000-0200-0000A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19" authorId="0" shapeId="0" xr:uid="{00000000-0006-0000-0200-0000A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19" authorId="0" shapeId="0" xr:uid="{00000000-0006-0000-0200-0000A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19" authorId="0" shapeId="0" xr:uid="{00000000-0006-0000-0200-0000A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19" authorId="0" shapeId="0" xr:uid="{00000000-0006-0000-0200-0000A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19" authorId="0" shapeId="0" xr:uid="{00000000-0006-0000-0200-0000A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19" authorId="0" shapeId="0" xr:uid="{00000000-0006-0000-0200-0000A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19" authorId="0" shapeId="0" xr:uid="{00000000-0006-0000-0200-0000A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19" authorId="0" shapeId="0" xr:uid="{00000000-0006-0000-0200-0000A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9" authorId="0" shapeId="0" xr:uid="{00000000-0006-0000-0200-0000A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19" authorId="0" shapeId="0" xr:uid="{00000000-0006-0000-0200-0000A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0" authorId="0" shapeId="0" xr:uid="{00000000-0006-0000-0200-0000B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0" authorId="0" shapeId="0" xr:uid="{00000000-0006-0000-0200-0000B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0" authorId="0" shapeId="0" xr:uid="{00000000-0006-0000-0200-0000B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B20" authorId="0" shapeId="0" xr:uid="{00000000-0006-0000-0200-0000B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0" authorId="0" shapeId="0" xr:uid="{00000000-0006-0000-0200-0000B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0" authorId="0" shapeId="0" xr:uid="{00000000-0006-0000-0200-0000B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0" authorId="0" shapeId="0" xr:uid="{00000000-0006-0000-0200-0000B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0" authorId="0" shapeId="0" xr:uid="{00000000-0006-0000-0200-0000B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0" authorId="0" shapeId="0" xr:uid="{00000000-0006-0000-0200-0000B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0" authorId="0" shapeId="0" xr:uid="{00000000-0006-0000-0200-0000B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20" authorId="0" shapeId="0" xr:uid="{00000000-0006-0000-0200-0000B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0" authorId="0" shapeId="0" xr:uid="{00000000-0006-0000-0200-0000B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0" authorId="0" shapeId="0" xr:uid="{00000000-0006-0000-0200-0000B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0" authorId="0" shapeId="0" xr:uid="{00000000-0006-0000-0200-0000B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0" authorId="0" shapeId="0" xr:uid="{00000000-0006-0000-0200-0000B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20" authorId="0" shapeId="0" xr:uid="{00000000-0006-0000-0200-0000B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0" authorId="0" shapeId="0" xr:uid="{00000000-0006-0000-0200-0000C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0" authorId="0" shapeId="0" xr:uid="{00000000-0006-0000-0200-0000C1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Z20" authorId="0" shapeId="0" xr:uid="{00000000-0006-0000-0200-0000C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20" authorId="0" shapeId="0" xr:uid="{00000000-0006-0000-0200-0000C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0" authorId="0" shapeId="0" xr:uid="{00000000-0006-0000-0200-0000C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0" authorId="0" shapeId="0" xr:uid="{00000000-0006-0000-0200-0000C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0" authorId="0" shapeId="0" xr:uid="{00000000-0006-0000-0200-0000C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0" authorId="0" shapeId="0" xr:uid="{00000000-0006-0000-0200-0000C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0" authorId="0" shapeId="0" xr:uid="{00000000-0006-0000-0200-0000C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0" authorId="0" shapeId="0" xr:uid="{00000000-0006-0000-0200-0000C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0" authorId="0" shapeId="0" xr:uid="{00000000-0006-0000-0200-0000C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P20" authorId="0" shapeId="0" xr:uid="{00000000-0006-0000-0200-0000C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0" authorId="0" shapeId="0" xr:uid="{00000000-0006-0000-0200-0000C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0" authorId="0" shapeId="0" xr:uid="{00000000-0006-0000-0200-0000C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0" authorId="0" shapeId="0" xr:uid="{00000000-0006-0000-0200-0000C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0" authorId="0" shapeId="0" xr:uid="{00000000-0006-0000-0200-0000C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20" authorId="0" shapeId="0" xr:uid="{00000000-0006-0000-0200-0000D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0" authorId="0" shapeId="0" xr:uid="{00000000-0006-0000-0200-0000D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0" authorId="0" shapeId="0" xr:uid="{00000000-0006-0000-0200-0000D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0" authorId="0" shapeId="0" xr:uid="{00000000-0006-0000-0200-0000D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0" authorId="0" shapeId="0" xr:uid="{00000000-0006-0000-0200-0000D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0" authorId="0" shapeId="0" xr:uid="{00000000-0006-0000-0200-0000D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0" authorId="0" shapeId="0" xr:uid="{00000000-0006-0000-0200-0000D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0" authorId="0" shapeId="0" xr:uid="{00000000-0006-0000-0200-0000D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0" authorId="0" shapeId="0" xr:uid="{00000000-0006-0000-0200-0000D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0" authorId="0" shapeId="0" xr:uid="{00000000-0006-0000-0200-0000D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0" authorId="0" shapeId="0" xr:uid="{00000000-0006-0000-0200-0000D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0" authorId="0" shapeId="0" xr:uid="{00000000-0006-0000-0200-0000D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T20" authorId="0" shapeId="0" xr:uid="{00000000-0006-0000-0200-0000D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0" authorId="0" shapeId="0" xr:uid="{00000000-0006-0000-0200-0000DD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0" authorId="0" shapeId="0" xr:uid="{00000000-0006-0000-0200-0000D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0" authorId="0" shapeId="0" xr:uid="{00000000-0006-0000-0200-0000D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0" authorId="0" shapeId="0" xr:uid="{00000000-0006-0000-0200-0000E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0" authorId="0" shapeId="0" xr:uid="{00000000-0006-0000-0200-0000E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0" authorId="0" shapeId="0" xr:uid="{00000000-0006-0000-0200-0000E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0" authorId="0" shapeId="0" xr:uid="{00000000-0006-0000-0200-0000E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0" authorId="0" shapeId="0" xr:uid="{00000000-0006-0000-0200-0000E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0" authorId="0" shapeId="0" xr:uid="{00000000-0006-0000-0200-0000E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0" authorId="0" shapeId="0" xr:uid="{00000000-0006-0000-0200-0000E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0" authorId="0" shapeId="0" xr:uid="{00000000-0006-0000-0200-0000E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R20" authorId="0" shapeId="0" xr:uid="{00000000-0006-0000-0200-0000E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0" authorId="0" shapeId="0" xr:uid="{00000000-0006-0000-0200-0000E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20" authorId="0" shapeId="0" xr:uid="{00000000-0006-0000-0200-0000E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0" authorId="0" shapeId="0" xr:uid="{00000000-0006-0000-0200-0000EB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0" authorId="0" shapeId="0" xr:uid="{00000000-0006-0000-0200-0000E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A20" authorId="0" shapeId="0" xr:uid="{00000000-0006-0000-0200-0000E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0" authorId="0" shapeId="0" xr:uid="{00000000-0006-0000-0200-0000E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0" authorId="0" shapeId="0" xr:uid="{00000000-0006-0000-0200-0000EF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0" authorId="0" shapeId="0" xr:uid="{00000000-0006-0000-0200-0000F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0" authorId="0" shapeId="0" xr:uid="{00000000-0006-0000-0200-0000F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0" authorId="0" shapeId="0" xr:uid="{00000000-0006-0000-0200-0000F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0" authorId="0" shapeId="0" xr:uid="{00000000-0006-0000-0200-0000F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0" authorId="0" shapeId="0" xr:uid="{00000000-0006-0000-0200-0000F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0" authorId="0" shapeId="0" xr:uid="{00000000-0006-0000-0200-0000F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0" authorId="0" shapeId="0" xr:uid="{00000000-0006-0000-0200-0000F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0" authorId="0" shapeId="0" xr:uid="{00000000-0006-0000-0200-0000F7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20" authorId="0" shapeId="0" xr:uid="{00000000-0006-0000-0200-0000F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20" authorId="0" shapeId="0" xr:uid="{00000000-0006-0000-0200-0000F9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0" authorId="0" shapeId="0" xr:uid="{00000000-0006-0000-0200-0000F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1" authorId="0" shapeId="0" xr:uid="{00000000-0006-0000-0200-0000F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1" authorId="0" shapeId="0" xr:uid="{00000000-0006-0000-0200-0000FC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1" authorId="0" shapeId="0" xr:uid="{00000000-0006-0000-0200-0000F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1" authorId="0" shapeId="0" xr:uid="{00000000-0006-0000-0200-0000F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1" authorId="0" shapeId="0" xr:uid="{00000000-0006-0000-0200-0000F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1" authorId="0" shapeId="0" xr:uid="{00000000-0006-0000-0200-00000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1" authorId="0" shapeId="0" xr:uid="{00000000-0006-0000-0200-00000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1" authorId="0" shapeId="0" xr:uid="{00000000-0006-0000-0200-00000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1" authorId="0" shapeId="0" xr:uid="{00000000-0006-0000-0200-00000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U21" authorId="0" shapeId="0" xr:uid="{00000000-0006-0000-0200-00000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V21" authorId="0" shapeId="0" xr:uid="{00000000-0006-0000-0200-00000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1" authorId="0" shapeId="0" xr:uid="{00000000-0006-0000-0200-00000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1" authorId="0" shapeId="0" xr:uid="{00000000-0006-0000-0200-00000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21" authorId="0" shapeId="0" xr:uid="{00000000-0006-0000-0200-00000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1" authorId="0" shapeId="0" xr:uid="{00000000-0006-0000-0200-00000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1" authorId="0" shapeId="0" xr:uid="{00000000-0006-0000-0200-00000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1" authorId="0" shapeId="0" xr:uid="{00000000-0006-0000-0200-00000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1" authorId="0" shapeId="0" xr:uid="{00000000-0006-0000-0200-00000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21" authorId="0" shapeId="0" xr:uid="{00000000-0006-0000-0200-00000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21" authorId="0" shapeId="0" xr:uid="{00000000-0006-0000-0200-00000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1" authorId="0" shapeId="0" xr:uid="{00000000-0006-0000-0200-00000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1" authorId="0" shapeId="0" xr:uid="{00000000-0006-0000-0200-00001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1" authorId="0" shapeId="0" xr:uid="{00000000-0006-0000-0200-00001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K21" authorId="0" shapeId="0" xr:uid="{00000000-0006-0000-0200-00001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1" authorId="0" shapeId="0" xr:uid="{00000000-0006-0000-0200-00001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1" authorId="0" shapeId="0" xr:uid="{00000000-0006-0000-0200-00001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1" authorId="0" shapeId="0" xr:uid="{00000000-0006-0000-0200-00001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1" authorId="0" shapeId="0" xr:uid="{00000000-0006-0000-0200-00001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1" authorId="0" shapeId="0" xr:uid="{00000000-0006-0000-0200-00001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1" authorId="0" shapeId="0" xr:uid="{00000000-0006-0000-0200-00001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1" authorId="0" shapeId="0" xr:uid="{00000000-0006-0000-0200-00001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1" authorId="0" shapeId="0" xr:uid="{00000000-0006-0000-0200-00001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1" authorId="0" shapeId="0" xr:uid="{00000000-0006-0000-0200-00001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1" authorId="0" shapeId="0" xr:uid="{00000000-0006-0000-0200-00001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1" authorId="0" shapeId="0" xr:uid="{00000000-0006-0000-0200-00001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1" authorId="0" shapeId="0" xr:uid="{00000000-0006-0000-0200-00001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1" authorId="0" shapeId="0" xr:uid="{00000000-0006-0000-0200-00001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21" authorId="0" shapeId="0" xr:uid="{00000000-0006-0000-0200-00002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21" authorId="0" shapeId="0" xr:uid="{00000000-0006-0000-0200-00002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G21" authorId="0" shapeId="0" xr:uid="{00000000-0006-0000-0200-00002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1" authorId="0" shapeId="0" xr:uid="{00000000-0006-0000-0200-00002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21" authorId="0" shapeId="0" xr:uid="{00000000-0006-0000-0200-00002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M21" authorId="0" shapeId="0" xr:uid="{00000000-0006-0000-0200-00002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N21" authorId="0" shapeId="0" xr:uid="{00000000-0006-0000-0200-00002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21" authorId="0" shapeId="0" xr:uid="{00000000-0006-0000-0200-00002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1" authorId="0" shapeId="0" xr:uid="{00000000-0006-0000-0200-00002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1" authorId="0" shapeId="0" xr:uid="{00000000-0006-0000-0200-00002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1" authorId="0" shapeId="0" xr:uid="{00000000-0006-0000-0200-00002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1" authorId="0" shapeId="0" xr:uid="{00000000-0006-0000-0200-00002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1" authorId="0" shapeId="0" xr:uid="{00000000-0006-0000-0200-00002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1" authorId="0" shapeId="0" xr:uid="{00000000-0006-0000-0200-00002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1" authorId="0" shapeId="0" xr:uid="{00000000-0006-0000-0200-00002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1" authorId="0" shapeId="0" xr:uid="{00000000-0006-0000-0200-00002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1" authorId="0" shapeId="0" xr:uid="{00000000-0006-0000-0200-00003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1" authorId="0" shapeId="0" xr:uid="{00000000-0006-0000-0200-00003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1" authorId="0" shapeId="0" xr:uid="{00000000-0006-0000-0200-00003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1" authorId="0" shapeId="0" xr:uid="{00000000-0006-0000-0200-00003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1" authorId="0" shapeId="0" xr:uid="{00000000-0006-0000-0200-00003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1" authorId="0" shapeId="0" xr:uid="{00000000-0006-0000-0200-00003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1" authorId="0" shapeId="0" xr:uid="{00000000-0006-0000-0200-00003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1" authorId="0" shapeId="0" xr:uid="{00000000-0006-0000-0200-00003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1" authorId="0" shapeId="0" xr:uid="{00000000-0006-0000-0200-00003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1" authorId="0" shapeId="0" xr:uid="{00000000-0006-0000-0200-00003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1" authorId="0" shapeId="0" xr:uid="{00000000-0006-0000-0200-00003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21" authorId="0" shapeId="0" xr:uid="{00000000-0006-0000-0200-00003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1" authorId="0" shapeId="0" xr:uid="{00000000-0006-0000-0200-00003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1" authorId="0" shapeId="0" xr:uid="{00000000-0006-0000-0200-00003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1" authorId="0" shapeId="0" xr:uid="{00000000-0006-0000-0200-00003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1" authorId="0" shapeId="0" xr:uid="{00000000-0006-0000-0200-00003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21" authorId="0" shapeId="0" xr:uid="{00000000-0006-0000-0200-00004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1" authorId="0" shapeId="0" xr:uid="{00000000-0006-0000-0200-00004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J21" authorId="0" shapeId="0" xr:uid="{00000000-0006-0000-0200-00004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1" authorId="0" shapeId="0" xr:uid="{00000000-0006-0000-0200-00004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V21" authorId="0" shapeId="0" xr:uid="{00000000-0006-0000-0200-00004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1" authorId="0" shapeId="0" xr:uid="{00000000-0006-0000-0200-00004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1" authorId="0" shapeId="0" xr:uid="{00000000-0006-0000-0200-00004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1" authorId="0" shapeId="0" xr:uid="{00000000-0006-0000-0200-00004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1" authorId="0" shapeId="0" xr:uid="{00000000-0006-0000-0200-00004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1" authorId="0" shapeId="0" xr:uid="{00000000-0006-0000-0200-00004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2" authorId="0" shapeId="0" xr:uid="{00000000-0006-0000-0200-00004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2" authorId="0" shapeId="0" xr:uid="{00000000-0006-0000-0200-00004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2" authorId="0" shapeId="0" xr:uid="{00000000-0006-0000-0200-00004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2" authorId="0" shapeId="0" xr:uid="{00000000-0006-0000-0200-00004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2" authorId="0" shapeId="0" xr:uid="{00000000-0006-0000-0200-00004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2" authorId="0" shapeId="0" xr:uid="{00000000-0006-0000-0200-00004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2" authorId="0" shapeId="0" xr:uid="{00000000-0006-0000-0200-00005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2" authorId="0" shapeId="0" xr:uid="{00000000-0006-0000-0200-00005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2" authorId="0" shapeId="0" xr:uid="{00000000-0006-0000-0200-00005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2" authorId="0" shapeId="0" xr:uid="{00000000-0006-0000-0200-00005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2" authorId="0" shapeId="0" xr:uid="{00000000-0006-0000-0200-00005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2" authorId="0" shapeId="0" xr:uid="{00000000-0006-0000-0200-00005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2" authorId="0" shapeId="0" xr:uid="{00000000-0006-0000-0200-00005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2" authorId="0" shapeId="0" xr:uid="{00000000-0006-0000-0200-00005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2" authorId="0" shapeId="0" xr:uid="{00000000-0006-0000-0200-00005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2" authorId="0" shapeId="0" xr:uid="{00000000-0006-0000-0200-00005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2" authorId="0" shapeId="0" xr:uid="{00000000-0006-0000-0200-00005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2" authorId="0" shapeId="0" xr:uid="{00000000-0006-0000-0200-00005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22" authorId="0" shapeId="0" xr:uid="{00000000-0006-0000-0200-00005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2" authorId="0" shapeId="0" xr:uid="{00000000-0006-0000-0200-00005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2" authorId="0" shapeId="0" xr:uid="{00000000-0006-0000-0200-00005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2" authorId="0" shapeId="0" xr:uid="{00000000-0006-0000-0200-00005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2" authorId="0" shapeId="0" xr:uid="{00000000-0006-0000-0200-00006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2" authorId="0" shapeId="0" xr:uid="{00000000-0006-0000-0200-00006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2" authorId="0" shapeId="0" xr:uid="{00000000-0006-0000-0200-00006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2" authorId="0" shapeId="0" xr:uid="{00000000-0006-0000-0200-00006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Z22" authorId="0" shapeId="0" xr:uid="{00000000-0006-0000-0200-00006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22" authorId="0" shapeId="0" xr:uid="{00000000-0006-0000-0200-00006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2" authorId="0" shapeId="0" xr:uid="{00000000-0006-0000-0200-00006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I22" authorId="0" shapeId="0" xr:uid="{00000000-0006-0000-0200-00006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2" authorId="0" shapeId="0" xr:uid="{00000000-0006-0000-0200-00006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2" authorId="0" shapeId="0" xr:uid="{00000000-0006-0000-0200-00006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2" authorId="0" shapeId="0" xr:uid="{00000000-0006-0000-0200-00006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2" authorId="0" shapeId="0" xr:uid="{00000000-0006-0000-0200-00006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22" authorId="0" shapeId="0" xr:uid="{00000000-0006-0000-0200-00006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2" authorId="0" shapeId="0" xr:uid="{00000000-0006-0000-0200-00006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2" authorId="0" shapeId="0" xr:uid="{00000000-0006-0000-0200-00006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2" authorId="0" shapeId="0" xr:uid="{00000000-0006-0000-0200-00006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2" authorId="0" shapeId="0" xr:uid="{00000000-0006-0000-0200-00007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2" authorId="0" shapeId="0" xr:uid="{00000000-0006-0000-0200-00007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2" authorId="0" shapeId="0" xr:uid="{00000000-0006-0000-0200-00007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2" authorId="0" shapeId="0" xr:uid="{00000000-0006-0000-0200-00007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2" authorId="0" shapeId="0" xr:uid="{00000000-0006-0000-0200-00007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2" authorId="0" shapeId="0" xr:uid="{00000000-0006-0000-0200-00007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2" authorId="0" shapeId="0" xr:uid="{00000000-0006-0000-0200-00007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2" authorId="0" shapeId="0" xr:uid="{00000000-0006-0000-0200-00007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2" authorId="0" shapeId="0" xr:uid="{00000000-0006-0000-0200-00007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2" authorId="0" shapeId="0" xr:uid="{00000000-0006-0000-0200-00007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2" authorId="0" shapeId="0" xr:uid="{00000000-0006-0000-0200-00007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2" authorId="0" shapeId="0" xr:uid="{00000000-0006-0000-0200-00007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2" authorId="0" shapeId="0" xr:uid="{00000000-0006-0000-0200-00007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I22" authorId="0" shapeId="0" xr:uid="{00000000-0006-0000-0200-00007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2" authorId="0" shapeId="0" xr:uid="{00000000-0006-0000-0200-00007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22" authorId="0" shapeId="0" xr:uid="{00000000-0006-0000-0200-00007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2" authorId="0" shapeId="0" xr:uid="{00000000-0006-0000-0200-00008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2" authorId="0" shapeId="0" xr:uid="{00000000-0006-0000-0200-00008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2" authorId="0" shapeId="0" xr:uid="{00000000-0006-0000-0200-00008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2" authorId="0" shapeId="0" xr:uid="{00000000-0006-0000-0200-00008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2" authorId="0" shapeId="0" xr:uid="{00000000-0006-0000-0200-00008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2" authorId="0" shapeId="0" xr:uid="{00000000-0006-0000-0200-00008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22" authorId="0" shapeId="0" xr:uid="{00000000-0006-0000-0200-00008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2" authorId="0" shapeId="0" xr:uid="{00000000-0006-0000-0200-00008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2" authorId="0" shapeId="0" xr:uid="{00000000-0006-0000-0200-00008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2" authorId="0" shapeId="0" xr:uid="{00000000-0006-0000-0200-00008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2" authorId="0" shapeId="0" xr:uid="{00000000-0006-0000-0200-00008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2" authorId="0" shapeId="0" xr:uid="{00000000-0006-0000-0200-00008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2" authorId="0" shapeId="0" xr:uid="{00000000-0006-0000-0200-00008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2" authorId="0" shapeId="0" xr:uid="{00000000-0006-0000-0200-00008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2" authorId="0" shapeId="0" xr:uid="{00000000-0006-0000-0200-00008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2" authorId="0" shapeId="0" xr:uid="{00000000-0006-0000-0200-00008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2" authorId="0" shapeId="0" xr:uid="{00000000-0006-0000-0200-00009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2" authorId="0" shapeId="0" xr:uid="{00000000-0006-0000-0200-00009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2" authorId="0" shapeId="0" xr:uid="{00000000-0006-0000-0200-00009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2" authorId="0" shapeId="0" xr:uid="{00000000-0006-0000-0200-00009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2" authorId="0" shapeId="0" xr:uid="{00000000-0006-0000-0200-00009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2" authorId="0" shapeId="0" xr:uid="{00000000-0006-0000-0200-00009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2" authorId="0" shapeId="0" xr:uid="{00000000-0006-0000-0200-00009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2" authorId="0" shapeId="0" xr:uid="{00000000-0006-0000-0200-00009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N22" authorId="0" shapeId="0" xr:uid="{00000000-0006-0000-0200-00009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23" authorId="0" shapeId="0" xr:uid="{00000000-0006-0000-0200-00009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3" authorId="0" shapeId="0" xr:uid="{00000000-0006-0000-0200-00009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3" authorId="0" shapeId="0" xr:uid="{00000000-0006-0000-0200-00009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3" authorId="0" shapeId="0" xr:uid="{00000000-0006-0000-0200-00009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3" authorId="0" shapeId="0" xr:uid="{00000000-0006-0000-0200-00009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3" authorId="0" shapeId="0" xr:uid="{00000000-0006-0000-0200-00009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3" authorId="0" shapeId="0" xr:uid="{00000000-0006-0000-0200-00009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3" authorId="0" shapeId="0" xr:uid="{00000000-0006-0000-0200-0000A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3" authorId="0" shapeId="0" xr:uid="{00000000-0006-0000-0200-0000A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3" authorId="0" shapeId="0" xr:uid="{00000000-0006-0000-0200-0000A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3" authorId="0" shapeId="0" xr:uid="{00000000-0006-0000-0200-0000A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3" authorId="0" shapeId="0" xr:uid="{00000000-0006-0000-0200-0000A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Y23" authorId="0" shapeId="0" xr:uid="{00000000-0006-0000-0200-0000A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3" authorId="0" shapeId="0" xr:uid="{00000000-0006-0000-0200-0000A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3" authorId="0" shapeId="0" xr:uid="{00000000-0006-0000-0200-0000A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3" authorId="0" shapeId="0" xr:uid="{00000000-0006-0000-0200-0000A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M23" authorId="0" shapeId="0" xr:uid="{00000000-0006-0000-0200-0000A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3" authorId="0" shapeId="0" xr:uid="{00000000-0006-0000-0200-0000A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3" authorId="0" shapeId="0" xr:uid="{00000000-0006-0000-0200-0000A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3" authorId="0" shapeId="0" xr:uid="{00000000-0006-0000-0200-0000A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3" authorId="0" shapeId="0" xr:uid="{00000000-0006-0000-0200-0000A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B23" authorId="0" shapeId="0" xr:uid="{00000000-0006-0000-0200-0000A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3" authorId="0" shapeId="0" xr:uid="{00000000-0006-0000-0200-0000A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J23" authorId="0" shapeId="0" xr:uid="{00000000-0006-0000-0200-0000B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23" authorId="0" shapeId="0" xr:uid="{00000000-0006-0000-0200-0000B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23" authorId="0" shapeId="0" xr:uid="{00000000-0006-0000-0200-0000B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3" authorId="0" shapeId="0" xr:uid="{00000000-0006-0000-0200-0000B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3" authorId="0" shapeId="0" xr:uid="{00000000-0006-0000-0200-0000B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3" authorId="0" shapeId="0" xr:uid="{00000000-0006-0000-0200-0000B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3" authorId="0" shapeId="0" xr:uid="{00000000-0006-0000-0200-0000B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3" authorId="0" shapeId="0" xr:uid="{00000000-0006-0000-0200-0000B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3" authorId="0" shapeId="0" xr:uid="{00000000-0006-0000-0200-0000B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3" authorId="0" shapeId="0" xr:uid="{00000000-0006-0000-0200-0000B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23" authorId="0" shapeId="0" xr:uid="{00000000-0006-0000-0200-0000B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3" authorId="0" shapeId="0" xr:uid="{00000000-0006-0000-0200-0000B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3" authorId="0" shapeId="0" xr:uid="{00000000-0006-0000-0200-0000B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3" authorId="0" shapeId="0" xr:uid="{00000000-0006-0000-0200-0000B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23" authorId="0" shapeId="0" xr:uid="{00000000-0006-0000-0200-0000B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F23" authorId="0" shapeId="0" xr:uid="{00000000-0006-0000-0200-0000B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23" authorId="0" shapeId="0" xr:uid="{00000000-0006-0000-0200-0000C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23" authorId="0" shapeId="0" xr:uid="{00000000-0006-0000-0200-0000C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23" authorId="0" shapeId="0" xr:uid="{00000000-0006-0000-0200-0000C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3" authorId="0" shapeId="0" xr:uid="{00000000-0006-0000-0200-0000C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3" authorId="0" shapeId="0" xr:uid="{00000000-0006-0000-0200-0000C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3" authorId="0" shapeId="0" xr:uid="{00000000-0006-0000-0200-0000C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3" authorId="0" shapeId="0" xr:uid="{00000000-0006-0000-0200-0000C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L23" authorId="0" shapeId="0" xr:uid="{00000000-0006-0000-0200-0000C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3" authorId="0" shapeId="0" xr:uid="{00000000-0006-0000-0200-0000C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3" authorId="0" shapeId="0" xr:uid="{00000000-0006-0000-0200-0000C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3" authorId="0" shapeId="0" xr:uid="{00000000-0006-0000-0200-0000C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3" authorId="0" shapeId="0" xr:uid="{00000000-0006-0000-0200-0000C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3" authorId="0" shapeId="0" xr:uid="{00000000-0006-0000-0200-0000C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3" authorId="0" shapeId="0" xr:uid="{00000000-0006-0000-0200-0000C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3" authorId="0" shapeId="0" xr:uid="{00000000-0006-0000-0200-0000C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3" authorId="0" shapeId="0" xr:uid="{00000000-0006-0000-0200-0000C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3" authorId="0" shapeId="0" xr:uid="{00000000-0006-0000-0200-0000D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3" authorId="0" shapeId="0" xr:uid="{00000000-0006-0000-0200-0000D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3" authorId="0" shapeId="0" xr:uid="{00000000-0006-0000-0200-0000D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3" authorId="0" shapeId="0" xr:uid="{00000000-0006-0000-0200-0000D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3" authorId="0" shapeId="0" xr:uid="{00000000-0006-0000-0200-0000D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3" authorId="0" shapeId="0" xr:uid="{00000000-0006-0000-0200-0000D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23" authorId="0" shapeId="0" xr:uid="{00000000-0006-0000-0200-0000D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V23" authorId="0" shapeId="0" xr:uid="{00000000-0006-0000-0200-0000D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3" authorId="0" shapeId="0" xr:uid="{00000000-0006-0000-0200-0000D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3" authorId="0" shapeId="0" xr:uid="{00000000-0006-0000-0200-0000D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3" authorId="0" shapeId="0" xr:uid="{00000000-0006-0000-0200-0000D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3" authorId="0" shapeId="0" xr:uid="{00000000-0006-0000-0200-0000D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3" authorId="0" shapeId="0" xr:uid="{00000000-0006-0000-0200-0000D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E23" authorId="0" shapeId="0" xr:uid="{00000000-0006-0000-0200-0000D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3" authorId="0" shapeId="0" xr:uid="{00000000-0006-0000-0200-0000D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3" authorId="0" shapeId="0" xr:uid="{00000000-0006-0000-0200-0000D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3" authorId="0" shapeId="0" xr:uid="{00000000-0006-0000-0200-0000E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3" authorId="0" shapeId="0" xr:uid="{00000000-0006-0000-0200-0000E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3" authorId="0" shapeId="0" xr:uid="{00000000-0006-0000-0200-0000E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3" authorId="0" shapeId="0" xr:uid="{00000000-0006-0000-0200-0000E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3" authorId="0" shapeId="0" xr:uid="{00000000-0006-0000-0200-0000E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3" authorId="0" shapeId="0" xr:uid="{00000000-0006-0000-0200-0000E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A23" authorId="0" shapeId="0" xr:uid="{00000000-0006-0000-0200-0000E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C23" authorId="0" shapeId="0" xr:uid="{00000000-0006-0000-0200-0000E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23" authorId="0" shapeId="0" xr:uid="{00000000-0006-0000-0200-0000E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L23" authorId="0" shapeId="0" xr:uid="{00000000-0006-0000-0200-0000E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N23" authorId="0" shapeId="0" xr:uid="{00000000-0006-0000-0200-0000E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4" authorId="0" shapeId="0" xr:uid="{00000000-0006-0000-0200-0000E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4" authorId="0" shapeId="0" xr:uid="{00000000-0006-0000-0200-0000E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4" authorId="0" shapeId="0" xr:uid="{00000000-0006-0000-0200-0000E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4" authorId="0" shapeId="0" xr:uid="{00000000-0006-0000-0200-0000E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4" authorId="0" shapeId="0" xr:uid="{00000000-0006-0000-0200-0000E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4" authorId="0" shapeId="0" xr:uid="{00000000-0006-0000-0200-0000F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4" authorId="0" shapeId="0" xr:uid="{00000000-0006-0000-0200-0000F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4" authorId="0" shapeId="0" xr:uid="{00000000-0006-0000-0200-0000F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4" authorId="0" shapeId="0" xr:uid="{00000000-0006-0000-0200-0000F3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4" authorId="0" shapeId="0" xr:uid="{00000000-0006-0000-0200-0000F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24" authorId="0" shapeId="0" xr:uid="{00000000-0006-0000-0200-0000F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4" authorId="0" shapeId="0" xr:uid="{00000000-0006-0000-0200-0000F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4" authorId="0" shapeId="0" xr:uid="{00000000-0006-0000-0200-0000F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L24" authorId="0" shapeId="0" xr:uid="{00000000-0006-0000-0200-0000F8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4" authorId="0" shapeId="0" xr:uid="{00000000-0006-0000-0200-0000F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4" authorId="0" shapeId="0" xr:uid="{00000000-0006-0000-0200-0000F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4" authorId="0" shapeId="0" xr:uid="{00000000-0006-0000-0200-0000FB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24" authorId="0" shapeId="0" xr:uid="{00000000-0006-0000-0200-0000F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4" authorId="0" shapeId="0" xr:uid="{00000000-0006-0000-0200-0000F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4" authorId="0" shapeId="0" xr:uid="{00000000-0006-0000-0200-0000F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4" authorId="0" shapeId="0" xr:uid="{00000000-0006-0000-0200-0000F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4" authorId="0" shapeId="0" xr:uid="{00000000-0006-0000-0200-00000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4" authorId="0" shapeId="0" xr:uid="{00000000-0006-0000-0200-00000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4" authorId="0" shapeId="0" xr:uid="{00000000-0006-0000-0200-00000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4" authorId="0" shapeId="0" xr:uid="{00000000-0006-0000-0200-00000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4" authorId="0" shapeId="0" xr:uid="{00000000-0006-0000-0200-00000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24" authorId="0" shapeId="0" xr:uid="{00000000-0006-0000-0200-00000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4" authorId="0" shapeId="0" xr:uid="{00000000-0006-0000-0200-00000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4" authorId="0" shapeId="0" xr:uid="{00000000-0006-0000-0200-00000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4" authorId="0" shapeId="0" xr:uid="{00000000-0006-0000-0200-00000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24" authorId="0" shapeId="0" xr:uid="{00000000-0006-0000-0200-00000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4" authorId="0" shapeId="0" xr:uid="{00000000-0006-0000-0200-00000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4" authorId="0" shapeId="0" xr:uid="{00000000-0006-0000-0200-00000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4" authorId="0" shapeId="0" xr:uid="{00000000-0006-0000-0200-00000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4" authorId="0" shapeId="0" xr:uid="{00000000-0006-0000-0200-00000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4" authorId="0" shapeId="0" xr:uid="{00000000-0006-0000-0200-00000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4" authorId="0" shapeId="0" xr:uid="{00000000-0006-0000-0200-00000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K24" authorId="0" shapeId="0" xr:uid="{00000000-0006-0000-0200-00001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4" authorId="0" shapeId="0" xr:uid="{00000000-0006-0000-0200-00001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4" authorId="0" shapeId="0" xr:uid="{00000000-0006-0000-0200-00001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4" authorId="0" shapeId="0" xr:uid="{00000000-0006-0000-0200-00001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4" authorId="0" shapeId="0" xr:uid="{00000000-0006-0000-0200-00001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4" authorId="0" shapeId="0" xr:uid="{00000000-0006-0000-0200-00001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4" authorId="0" shapeId="0" xr:uid="{00000000-0006-0000-0200-00001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4" authorId="0" shapeId="0" xr:uid="{00000000-0006-0000-0200-00001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4" authorId="0" shapeId="0" xr:uid="{00000000-0006-0000-0200-00001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4" authorId="0" shapeId="0" xr:uid="{00000000-0006-0000-0200-00001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4" authorId="0" shapeId="0" xr:uid="{00000000-0006-0000-0200-00001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4" authorId="0" shapeId="0" xr:uid="{00000000-0006-0000-0200-00001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4" authorId="0" shapeId="0" xr:uid="{00000000-0006-0000-0200-00001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4" authorId="0" shapeId="0" xr:uid="{00000000-0006-0000-0200-00001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24" authorId="0" shapeId="0" xr:uid="{00000000-0006-0000-0200-00001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4" authorId="0" shapeId="0" xr:uid="{00000000-0006-0000-0200-00001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4" authorId="0" shapeId="0" xr:uid="{00000000-0006-0000-0200-00002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4" authorId="0" shapeId="0" xr:uid="{00000000-0006-0000-0200-00002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4" authorId="0" shapeId="0" xr:uid="{00000000-0006-0000-0200-00002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24" authorId="0" shapeId="0" xr:uid="{00000000-0006-0000-0200-00002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4" authorId="0" shapeId="0" xr:uid="{00000000-0006-0000-0200-00002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E24" authorId="0" shapeId="0" xr:uid="{00000000-0006-0000-0200-00002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4" authorId="0" shapeId="0" xr:uid="{00000000-0006-0000-0200-00002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4" authorId="0" shapeId="0" xr:uid="{00000000-0006-0000-0200-00002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4" authorId="0" shapeId="0" xr:uid="{00000000-0006-0000-0200-00002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4" authorId="0" shapeId="0" xr:uid="{00000000-0006-0000-0200-00002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4" authorId="0" shapeId="0" xr:uid="{00000000-0006-0000-0200-00002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24" authorId="0" shapeId="0" xr:uid="{00000000-0006-0000-0200-00002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4" authorId="0" shapeId="0" xr:uid="{00000000-0006-0000-0200-00002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4" authorId="0" shapeId="0" xr:uid="{00000000-0006-0000-0200-00002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4" authorId="0" shapeId="0" xr:uid="{00000000-0006-0000-0200-00002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4" authorId="0" shapeId="0" xr:uid="{00000000-0006-0000-0200-00002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4" authorId="0" shapeId="0" xr:uid="{00000000-0006-0000-0200-00003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4" authorId="0" shapeId="0" xr:uid="{00000000-0006-0000-0200-00003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5" authorId="0" shapeId="0" xr:uid="{00000000-0006-0000-0200-00003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5" authorId="0" shapeId="0" xr:uid="{00000000-0006-0000-0200-00003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5" authorId="0" shapeId="0" xr:uid="{00000000-0006-0000-0200-00003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5" authorId="0" shapeId="0" xr:uid="{00000000-0006-0000-0200-00003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5" authorId="0" shapeId="0" xr:uid="{00000000-0006-0000-0200-00003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5" authorId="0" shapeId="0" xr:uid="{00000000-0006-0000-0200-00003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5" authorId="0" shapeId="0" xr:uid="{00000000-0006-0000-0200-00003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5" authorId="0" shapeId="0" xr:uid="{00000000-0006-0000-0200-00003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5" authorId="0" shapeId="0" xr:uid="{00000000-0006-0000-0200-00003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5" authorId="0" shapeId="0" xr:uid="{00000000-0006-0000-0200-00003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5" authorId="0" shapeId="0" xr:uid="{00000000-0006-0000-0200-00003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5" authorId="0" shapeId="0" xr:uid="{00000000-0006-0000-0200-00003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25" authorId="0" shapeId="0" xr:uid="{00000000-0006-0000-0200-00003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5" authorId="0" shapeId="0" xr:uid="{00000000-0006-0000-0200-00003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5" authorId="0" shapeId="0" xr:uid="{00000000-0006-0000-0200-00004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5" authorId="0" shapeId="0" xr:uid="{00000000-0006-0000-0200-00004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5" authorId="0" shapeId="0" xr:uid="{00000000-0006-0000-0200-00004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5" authorId="0" shapeId="0" xr:uid="{00000000-0006-0000-0200-00004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5" authorId="0" shapeId="0" xr:uid="{00000000-0006-0000-0200-00004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25" authorId="0" shapeId="0" xr:uid="{00000000-0006-0000-0200-00004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5" authorId="0" shapeId="0" xr:uid="{00000000-0006-0000-0200-00004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5" authorId="0" shapeId="0" xr:uid="{00000000-0006-0000-0200-00004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25" authorId="0" shapeId="0" xr:uid="{00000000-0006-0000-0200-00004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5" authorId="0" shapeId="0" xr:uid="{00000000-0006-0000-0200-00004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25" authorId="0" shapeId="0" xr:uid="{00000000-0006-0000-0200-00004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5" authorId="0" shapeId="0" xr:uid="{00000000-0006-0000-0200-00004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5" authorId="0" shapeId="0" xr:uid="{00000000-0006-0000-0200-00004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5" authorId="0" shapeId="0" xr:uid="{00000000-0006-0000-0200-00004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O25" authorId="0" shapeId="0" xr:uid="{00000000-0006-0000-0200-00004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5" authorId="0" shapeId="0" xr:uid="{00000000-0006-0000-0200-00004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5" authorId="0" shapeId="0" xr:uid="{00000000-0006-0000-0200-00005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R25" authorId="0" shapeId="0" xr:uid="{00000000-0006-0000-0200-00005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25" authorId="0" shapeId="0" xr:uid="{00000000-0006-0000-0200-00005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25" authorId="0" shapeId="0" xr:uid="{00000000-0006-0000-0200-00005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5" authorId="0" shapeId="0" xr:uid="{00000000-0006-0000-0200-00005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5" authorId="0" shapeId="0" xr:uid="{00000000-0006-0000-0200-00005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5" authorId="0" shapeId="0" xr:uid="{00000000-0006-0000-0200-00005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5" authorId="0" shapeId="0" xr:uid="{00000000-0006-0000-0200-00005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5" authorId="0" shapeId="0" xr:uid="{00000000-0006-0000-0200-00005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25" authorId="0" shapeId="0" xr:uid="{00000000-0006-0000-0200-00005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5" authorId="0" shapeId="0" xr:uid="{00000000-0006-0000-0200-00005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5" authorId="0" shapeId="0" xr:uid="{00000000-0006-0000-0200-00005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25" authorId="0" shapeId="0" xr:uid="{00000000-0006-0000-0200-00005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25" authorId="0" shapeId="0" xr:uid="{00000000-0006-0000-0200-00005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5" authorId="0" shapeId="0" xr:uid="{00000000-0006-0000-0200-00005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5" authorId="0" shapeId="0" xr:uid="{00000000-0006-0000-0200-00005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5" authorId="0" shapeId="0" xr:uid="{00000000-0006-0000-0200-00006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5" authorId="0" shapeId="0" xr:uid="{00000000-0006-0000-0200-00006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5" authorId="0" shapeId="0" xr:uid="{00000000-0006-0000-0200-00006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5" authorId="0" shapeId="0" xr:uid="{00000000-0006-0000-0200-00006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5" authorId="0" shapeId="0" xr:uid="{00000000-0006-0000-0200-00006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5" authorId="0" shapeId="0" xr:uid="{00000000-0006-0000-0200-00006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25" authorId="0" shapeId="0" xr:uid="{00000000-0006-0000-0200-00006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5" authorId="0" shapeId="0" xr:uid="{00000000-0006-0000-0200-00006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5" authorId="0" shapeId="0" xr:uid="{00000000-0006-0000-0200-00006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25" authorId="0" shapeId="0" xr:uid="{00000000-0006-0000-0200-00006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5" authorId="0" shapeId="0" xr:uid="{00000000-0006-0000-0200-00006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5" authorId="0" shapeId="0" xr:uid="{00000000-0006-0000-0200-00006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5" authorId="0" shapeId="0" xr:uid="{00000000-0006-0000-0200-00006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5" authorId="0" shapeId="0" xr:uid="{00000000-0006-0000-0200-00006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5" authorId="0" shapeId="0" xr:uid="{00000000-0006-0000-0200-00006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5" authorId="0" shapeId="0" xr:uid="{00000000-0006-0000-0200-00006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5" authorId="0" shapeId="0" xr:uid="{00000000-0006-0000-0200-00007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5" authorId="0" shapeId="0" xr:uid="{00000000-0006-0000-0200-00007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5" authorId="0" shapeId="0" xr:uid="{00000000-0006-0000-0200-00007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5" authorId="0" shapeId="0" xr:uid="{00000000-0006-0000-0200-00007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5" authorId="0" shapeId="0" xr:uid="{00000000-0006-0000-0200-00007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5" authorId="0" shapeId="0" xr:uid="{00000000-0006-0000-0200-00007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5" authorId="0" shapeId="0" xr:uid="{00000000-0006-0000-0200-00007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5" authorId="0" shapeId="0" xr:uid="{00000000-0006-0000-0200-00007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6" authorId="0" shapeId="0" xr:uid="{00000000-0006-0000-0200-00007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6" authorId="0" shapeId="0" xr:uid="{00000000-0006-0000-0200-00007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6" authorId="0" shapeId="0" xr:uid="{00000000-0006-0000-0200-00007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6" authorId="0" shapeId="0" xr:uid="{00000000-0006-0000-0200-00007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6" authorId="0" shapeId="0" xr:uid="{00000000-0006-0000-0200-00007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6" authorId="0" shapeId="0" xr:uid="{00000000-0006-0000-0200-00007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6" authorId="0" shapeId="0" xr:uid="{00000000-0006-0000-0200-00007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6" authorId="0" shapeId="0" xr:uid="{00000000-0006-0000-0200-00007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6" authorId="0" shapeId="0" xr:uid="{00000000-0006-0000-0200-00008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6" authorId="0" shapeId="0" xr:uid="{00000000-0006-0000-0200-00008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6" authorId="0" shapeId="0" xr:uid="{00000000-0006-0000-0200-00008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26" authorId="0" shapeId="0" xr:uid="{00000000-0006-0000-0200-00008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6" authorId="0" shapeId="0" xr:uid="{00000000-0006-0000-0200-00008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6" authorId="0" shapeId="0" xr:uid="{00000000-0006-0000-0200-00008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26" authorId="0" shapeId="0" xr:uid="{00000000-0006-0000-0200-00008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6" authorId="0" shapeId="0" xr:uid="{00000000-0006-0000-0200-00008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6" authorId="0" shapeId="0" xr:uid="{00000000-0006-0000-0200-00008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6" authorId="0" shapeId="0" xr:uid="{00000000-0006-0000-0200-00008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6" authorId="0" shapeId="0" xr:uid="{00000000-0006-0000-0200-00008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V26" authorId="0" shapeId="0" xr:uid="{00000000-0006-0000-0200-00008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26" authorId="0" shapeId="0" xr:uid="{00000000-0006-0000-0200-00008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26" authorId="0" shapeId="0" xr:uid="{00000000-0006-0000-0200-00008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6" authorId="0" shapeId="0" xr:uid="{00000000-0006-0000-0200-00008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6" authorId="0" shapeId="0" xr:uid="{00000000-0006-0000-0200-00008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6" authorId="0" shapeId="0" xr:uid="{00000000-0006-0000-0200-00009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6" authorId="0" shapeId="0" xr:uid="{00000000-0006-0000-0200-00009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6" authorId="0" shapeId="0" xr:uid="{00000000-0006-0000-0200-00009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6" authorId="0" shapeId="0" xr:uid="{00000000-0006-0000-0200-00009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26" authorId="0" shapeId="0" xr:uid="{00000000-0006-0000-0200-00009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26" authorId="0" shapeId="0" xr:uid="{00000000-0006-0000-0200-00009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26" authorId="0" shapeId="0" xr:uid="{00000000-0006-0000-0200-00009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6" authorId="0" shapeId="0" xr:uid="{00000000-0006-0000-0200-00009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6" authorId="0" shapeId="0" xr:uid="{00000000-0006-0000-0200-00009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6" authorId="0" shapeId="0" xr:uid="{00000000-0006-0000-0200-00009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B26" authorId="0" shapeId="0" xr:uid="{00000000-0006-0000-0200-00009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6" authorId="0" shapeId="0" xr:uid="{00000000-0006-0000-0200-00009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6" authorId="0" shapeId="0" xr:uid="{00000000-0006-0000-0200-00009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6" authorId="0" shapeId="0" xr:uid="{00000000-0006-0000-0200-00009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6" authorId="0" shapeId="0" xr:uid="{00000000-0006-0000-0200-00009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6" authorId="0" shapeId="0" xr:uid="{00000000-0006-0000-0200-00009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N26" authorId="0" shapeId="0" xr:uid="{00000000-0006-0000-0200-0000A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6" authorId="0" shapeId="0" xr:uid="{00000000-0006-0000-0200-0000A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6" authorId="0" shapeId="0" xr:uid="{00000000-0006-0000-0200-0000A2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6" authorId="0" shapeId="0" xr:uid="{00000000-0006-0000-0200-0000A3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26" authorId="0" shapeId="0" xr:uid="{00000000-0006-0000-0200-0000A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6" authorId="0" shapeId="0" xr:uid="{00000000-0006-0000-0200-0000A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W26" authorId="0" shapeId="0" xr:uid="{00000000-0006-0000-0200-0000A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6" authorId="0" shapeId="0" xr:uid="{00000000-0006-0000-0200-0000A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Y26" authorId="0" shapeId="0" xr:uid="{00000000-0006-0000-0200-0000A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Z26" authorId="0" shapeId="0" xr:uid="{00000000-0006-0000-0200-0000A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6" authorId="0" shapeId="0" xr:uid="{00000000-0006-0000-0200-0000AA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26" authorId="0" shapeId="0" xr:uid="{00000000-0006-0000-0200-0000A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6" authorId="0" shapeId="0" xr:uid="{00000000-0006-0000-0200-0000A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6" authorId="0" shapeId="0" xr:uid="{00000000-0006-0000-0200-0000A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6" authorId="0" shapeId="0" xr:uid="{00000000-0006-0000-0200-0000A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6" authorId="0" shapeId="0" xr:uid="{00000000-0006-0000-0200-0000A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6" authorId="0" shapeId="0" xr:uid="{00000000-0006-0000-0200-0000B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6" authorId="0" shapeId="0" xr:uid="{00000000-0006-0000-0200-0000B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6" authorId="0" shapeId="0" xr:uid="{00000000-0006-0000-0200-0000B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6" authorId="0" shapeId="0" xr:uid="{00000000-0006-0000-0200-0000B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6" authorId="0" shapeId="0" xr:uid="{00000000-0006-0000-0200-0000B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6" authorId="0" shapeId="0" xr:uid="{00000000-0006-0000-0200-0000B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6" authorId="0" shapeId="0" xr:uid="{00000000-0006-0000-0200-0000B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6" authorId="0" shapeId="0" xr:uid="{00000000-0006-0000-0200-0000B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G26" authorId="0" shapeId="0" xr:uid="{00000000-0006-0000-0200-0000B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I26" authorId="0" shapeId="0" xr:uid="{00000000-0006-0000-0200-0000B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K26" authorId="0" shapeId="0" xr:uid="{00000000-0006-0000-0200-0000B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L26" authorId="0" shapeId="0" xr:uid="{00000000-0006-0000-0200-0000B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N26" authorId="0" shapeId="0" xr:uid="{00000000-0006-0000-0200-0000B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27" authorId="0" shapeId="0" xr:uid="{00000000-0006-0000-0200-0000B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7" authorId="0" shapeId="0" xr:uid="{00000000-0006-0000-0200-0000B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7" authorId="0" shapeId="0" xr:uid="{00000000-0006-0000-0200-0000B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7" authorId="0" shapeId="0" xr:uid="{00000000-0006-0000-0200-0000C0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27" authorId="0" shapeId="0" xr:uid="{00000000-0006-0000-0200-0000C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7" authorId="0" shapeId="0" xr:uid="{00000000-0006-0000-0200-0000C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7" authorId="0" shapeId="0" xr:uid="{00000000-0006-0000-0200-0000C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7" authorId="0" shapeId="0" xr:uid="{00000000-0006-0000-0200-0000C4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7" authorId="0" shapeId="0" xr:uid="{00000000-0006-0000-0200-0000C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Z27" authorId="0" shapeId="0" xr:uid="{00000000-0006-0000-0200-0000C6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7" authorId="0" shapeId="0" xr:uid="{00000000-0006-0000-0200-0000C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7" authorId="0" shapeId="0" xr:uid="{00000000-0006-0000-0200-0000C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F27" authorId="0" shapeId="0" xr:uid="{00000000-0006-0000-0200-0000C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7" authorId="0" shapeId="0" xr:uid="{00000000-0006-0000-0200-0000C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7" authorId="0" shapeId="0" xr:uid="{00000000-0006-0000-0200-0000C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27" authorId="0" shapeId="0" xr:uid="{00000000-0006-0000-0200-0000C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27" authorId="0" shapeId="0" xr:uid="{00000000-0006-0000-0200-0000C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7" authorId="0" shapeId="0" xr:uid="{00000000-0006-0000-0200-0000C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27" authorId="0" shapeId="0" xr:uid="{00000000-0006-0000-0200-0000C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27" authorId="0" shapeId="0" xr:uid="{00000000-0006-0000-0200-0000D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27" authorId="0" shapeId="0" xr:uid="{00000000-0006-0000-0200-0000D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27" authorId="0" shapeId="0" xr:uid="{00000000-0006-0000-0200-0000D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W27" authorId="0" shapeId="0" xr:uid="{00000000-0006-0000-0200-0000D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7" authorId="0" shapeId="0" xr:uid="{00000000-0006-0000-0200-0000D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B27" authorId="0" shapeId="0" xr:uid="{00000000-0006-0000-0200-0000D5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7" authorId="0" shapeId="0" xr:uid="{00000000-0006-0000-0200-0000D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H27" authorId="0" shapeId="0" xr:uid="{00000000-0006-0000-0200-0000D7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7" authorId="0" shapeId="0" xr:uid="{00000000-0006-0000-0200-0000D8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7" authorId="0" shapeId="0" xr:uid="{00000000-0006-0000-0200-0000D9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27" authorId="0" shapeId="0" xr:uid="{00000000-0006-0000-0200-0000D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27" authorId="0" shapeId="0" xr:uid="{00000000-0006-0000-0200-0000D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27" authorId="0" shapeId="0" xr:uid="{00000000-0006-0000-0200-0000D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27" authorId="0" shapeId="0" xr:uid="{00000000-0006-0000-0200-0000D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27" authorId="0" shapeId="0" xr:uid="{00000000-0006-0000-0200-0000DE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27" authorId="0" shapeId="0" xr:uid="{00000000-0006-0000-0200-0000DF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7" authorId="0" shapeId="0" xr:uid="{00000000-0006-0000-0200-0000E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K27" authorId="0" shapeId="0" xr:uid="{00000000-0006-0000-0200-0000E1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7" authorId="0" shapeId="0" xr:uid="{00000000-0006-0000-0200-0000E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7" authorId="0" shapeId="0" xr:uid="{00000000-0006-0000-0200-0000E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H27" authorId="0" shapeId="0" xr:uid="{00000000-0006-0000-0200-0000E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7" authorId="0" shapeId="0" xr:uid="{00000000-0006-0000-0200-0000E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7" authorId="0" shapeId="0" xr:uid="{00000000-0006-0000-0200-0000E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7" authorId="0" shapeId="0" xr:uid="{00000000-0006-0000-0200-0000E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7" authorId="0" shapeId="0" xr:uid="{00000000-0006-0000-0200-0000E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Q27" authorId="0" shapeId="0" xr:uid="{00000000-0006-0000-0200-0000E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7" authorId="0" shapeId="0" xr:uid="{00000000-0006-0000-0200-0000E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7" authorId="0" shapeId="0" xr:uid="{00000000-0006-0000-0200-0000EB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27" authorId="0" shapeId="0" xr:uid="{00000000-0006-0000-0200-0000EC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7" authorId="0" shapeId="0" xr:uid="{00000000-0006-0000-0200-0000ED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7" authorId="0" shapeId="0" xr:uid="{00000000-0006-0000-0200-0000E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7" authorId="0" shapeId="0" xr:uid="{00000000-0006-0000-0200-0000E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27" authorId="0" shapeId="0" xr:uid="{00000000-0006-0000-0200-0000F0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7" authorId="0" shapeId="0" xr:uid="{00000000-0006-0000-0200-0000F1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7" authorId="0" shapeId="0" xr:uid="{00000000-0006-0000-0200-0000F2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27" authorId="0" shapeId="0" xr:uid="{00000000-0006-0000-0200-0000F3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7" authorId="0" shapeId="0" xr:uid="{00000000-0006-0000-0200-0000F4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7" authorId="0" shapeId="0" xr:uid="{00000000-0006-0000-0200-0000F5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7" authorId="0" shapeId="0" xr:uid="{00000000-0006-0000-0200-0000F6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7" authorId="0" shapeId="0" xr:uid="{00000000-0006-0000-0200-0000F7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27" authorId="0" shapeId="0" xr:uid="{00000000-0006-0000-0200-0000F8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7" authorId="0" shapeId="0" xr:uid="{00000000-0006-0000-0200-0000F9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T27" authorId="0" shapeId="0" xr:uid="{00000000-0006-0000-0200-0000FA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7" authorId="0" shapeId="0" xr:uid="{00000000-0006-0000-0200-0000FB04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7" authorId="0" shapeId="0" xr:uid="{00000000-0006-0000-0200-0000FC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7" authorId="0" shapeId="0" xr:uid="{00000000-0006-0000-0200-0000FD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7" authorId="0" shapeId="0" xr:uid="{00000000-0006-0000-0200-0000FE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7" authorId="0" shapeId="0" xr:uid="{00000000-0006-0000-0200-0000FF04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7" authorId="0" shapeId="0" xr:uid="{00000000-0006-0000-0200-00000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28" authorId="0" shapeId="0" xr:uid="{00000000-0006-0000-0200-000001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8" authorId="0" shapeId="0" xr:uid="{00000000-0006-0000-0200-00000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8" authorId="0" shapeId="0" xr:uid="{00000000-0006-0000-0200-00000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8" authorId="0" shapeId="0" xr:uid="{00000000-0006-0000-0200-00000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C28" authorId="0" shapeId="0" xr:uid="{00000000-0006-0000-0200-00000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8" authorId="0" shapeId="0" xr:uid="{00000000-0006-0000-0200-00000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8" authorId="0" shapeId="0" xr:uid="{00000000-0006-0000-0200-00000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28" authorId="0" shapeId="0" xr:uid="{00000000-0006-0000-0200-00000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8" authorId="0" shapeId="0" xr:uid="{00000000-0006-0000-0200-00000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8" authorId="0" shapeId="0" xr:uid="{00000000-0006-0000-0200-00000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28" authorId="0" shapeId="0" xr:uid="{00000000-0006-0000-0200-00000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28" authorId="0" shapeId="0" xr:uid="{00000000-0006-0000-0200-00000C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28" authorId="0" shapeId="0" xr:uid="{00000000-0006-0000-0200-00000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8" authorId="0" shapeId="0" xr:uid="{00000000-0006-0000-0200-00000E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8" authorId="0" shapeId="0" xr:uid="{00000000-0006-0000-0200-00000F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8" authorId="0" shapeId="0" xr:uid="{00000000-0006-0000-0200-00001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28" authorId="0" shapeId="0" xr:uid="{00000000-0006-0000-0200-00001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8" authorId="0" shapeId="0" xr:uid="{00000000-0006-0000-0200-00001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28" authorId="0" shapeId="0" xr:uid="{00000000-0006-0000-0200-00001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Z28" authorId="0" shapeId="0" xr:uid="{00000000-0006-0000-0200-00001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A28" authorId="0" shapeId="0" xr:uid="{00000000-0006-0000-0200-00001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C28" authorId="0" shapeId="0" xr:uid="{00000000-0006-0000-0200-000016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28" authorId="0" shapeId="0" xr:uid="{00000000-0006-0000-0200-000017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8" authorId="0" shapeId="0" xr:uid="{00000000-0006-0000-0200-000018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T28" authorId="0" shapeId="0" xr:uid="{00000000-0006-0000-0200-00001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28" authorId="0" shapeId="0" xr:uid="{00000000-0006-0000-0200-00001A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8" authorId="0" shapeId="0" xr:uid="{00000000-0006-0000-0200-00001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8" authorId="0" shapeId="0" xr:uid="{00000000-0006-0000-0200-00001C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8" authorId="0" shapeId="0" xr:uid="{00000000-0006-0000-0200-00001D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28" authorId="0" shapeId="0" xr:uid="{00000000-0006-0000-0200-00001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8" authorId="0" shapeId="0" xr:uid="{00000000-0006-0000-0200-00001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8" authorId="0" shapeId="0" xr:uid="{00000000-0006-0000-0200-00002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28" authorId="0" shapeId="0" xr:uid="{00000000-0006-0000-0200-000021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28" authorId="0" shapeId="0" xr:uid="{00000000-0006-0000-0200-00002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L28" authorId="0" shapeId="0" xr:uid="{00000000-0006-0000-0200-000023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28" authorId="0" shapeId="0" xr:uid="{00000000-0006-0000-0200-00002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8" authorId="0" shapeId="0" xr:uid="{00000000-0006-0000-0200-00002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Q28" authorId="0" shapeId="0" xr:uid="{00000000-0006-0000-0200-00002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28" authorId="0" shapeId="0" xr:uid="{00000000-0006-0000-0200-000027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8" authorId="0" shapeId="0" xr:uid="{00000000-0006-0000-0200-000028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8" authorId="0" shapeId="0" xr:uid="{00000000-0006-0000-0200-00002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8" authorId="0" shapeId="0" xr:uid="{00000000-0006-0000-0200-00002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M28" authorId="0" shapeId="0" xr:uid="{00000000-0006-0000-0200-00002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R28" authorId="0" shapeId="0" xr:uid="{00000000-0006-0000-0200-00002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28" authorId="0" shapeId="0" xr:uid="{00000000-0006-0000-0200-00002D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8" authorId="0" shapeId="0" xr:uid="{00000000-0006-0000-0200-00002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B28" authorId="0" shapeId="0" xr:uid="{00000000-0006-0000-0200-00002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E28" authorId="0" shapeId="0" xr:uid="{00000000-0006-0000-0200-00003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G28" authorId="0" shapeId="0" xr:uid="{00000000-0006-0000-0200-00003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8" authorId="0" shapeId="0" xr:uid="{00000000-0006-0000-0200-00003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8" authorId="0" shapeId="0" xr:uid="{00000000-0006-0000-0200-00003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8" authorId="0" shapeId="0" xr:uid="{00000000-0006-0000-0200-00003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8" authorId="0" shapeId="0" xr:uid="{00000000-0006-0000-0200-00003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8" authorId="0" shapeId="0" xr:uid="{00000000-0006-0000-0200-000036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O28" authorId="0" shapeId="0" xr:uid="{00000000-0006-0000-0200-00003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8" authorId="0" shapeId="0" xr:uid="{00000000-0006-0000-0200-000038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Q28" authorId="0" shapeId="0" xr:uid="{00000000-0006-0000-0200-000039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S28" authorId="0" shapeId="0" xr:uid="{00000000-0006-0000-0200-00003A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T28" authorId="0" shapeId="0" xr:uid="{00000000-0006-0000-0200-00003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U28" authorId="0" shapeId="0" xr:uid="{00000000-0006-0000-0200-00003C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8" authorId="0" shapeId="0" xr:uid="{00000000-0006-0000-0200-00003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8" authorId="0" shapeId="0" xr:uid="{00000000-0006-0000-0200-00003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8" authorId="0" shapeId="0" xr:uid="{00000000-0006-0000-0200-00003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28" authorId="0" shapeId="0" xr:uid="{00000000-0006-0000-0200-000040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8" authorId="0" shapeId="0" xr:uid="{00000000-0006-0000-0200-000041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8" authorId="0" shapeId="0" xr:uid="{00000000-0006-0000-0200-00004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H28" authorId="0" shapeId="0" xr:uid="{00000000-0006-0000-0200-00004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8" authorId="0" shapeId="0" xr:uid="{00000000-0006-0000-0200-00004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8" authorId="0" shapeId="0" xr:uid="{00000000-0006-0000-0200-00004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8" authorId="0" shapeId="0" xr:uid="{00000000-0006-0000-0200-00004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R28" authorId="0" shapeId="0" xr:uid="{00000000-0006-0000-0200-00004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28" authorId="0" shapeId="0" xr:uid="{00000000-0006-0000-0200-00004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8" authorId="0" shapeId="0" xr:uid="{00000000-0006-0000-0200-00004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8" authorId="0" shapeId="0" xr:uid="{00000000-0006-0000-0200-00004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8" authorId="0" shapeId="0" xr:uid="{00000000-0006-0000-0200-00004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28" authorId="0" shapeId="0" xr:uid="{00000000-0006-0000-0200-00004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8" authorId="0" shapeId="0" xr:uid="{00000000-0006-0000-0200-00004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9" authorId="0" shapeId="0" xr:uid="{00000000-0006-0000-0200-00004E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29" authorId="0" shapeId="0" xr:uid="{00000000-0006-0000-0200-00004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29" authorId="0" shapeId="0" xr:uid="{00000000-0006-0000-0200-000050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9" authorId="0" shapeId="0" xr:uid="{00000000-0006-0000-0200-000051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29" authorId="0" shapeId="0" xr:uid="{00000000-0006-0000-0200-00005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29" authorId="0" shapeId="0" xr:uid="{00000000-0006-0000-0200-00005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E29" authorId="0" shapeId="0" xr:uid="{00000000-0006-0000-0200-00005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29" authorId="0" shapeId="0" xr:uid="{00000000-0006-0000-0200-000055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9" authorId="0" shapeId="0" xr:uid="{00000000-0006-0000-0200-00005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9" authorId="0" shapeId="0" xr:uid="{00000000-0006-0000-0200-000057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29" authorId="0" shapeId="0" xr:uid="{00000000-0006-0000-0200-000058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29" authorId="0" shapeId="0" xr:uid="{00000000-0006-0000-0200-00005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29" authorId="0" shapeId="0" xr:uid="{00000000-0006-0000-0200-00005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9" authorId="0" shapeId="0" xr:uid="{00000000-0006-0000-0200-00005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D29" authorId="0" shapeId="0" xr:uid="{00000000-0006-0000-0200-00005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29" authorId="0" shapeId="0" xr:uid="{00000000-0006-0000-0200-00005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29" authorId="0" shapeId="0" xr:uid="{00000000-0006-0000-0200-00005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9" authorId="0" shapeId="0" xr:uid="{00000000-0006-0000-0200-00005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29" authorId="0" shapeId="0" xr:uid="{00000000-0006-0000-0200-000060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U29" authorId="0" shapeId="0" xr:uid="{00000000-0006-0000-0200-000061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P29" authorId="0" shapeId="0" xr:uid="{00000000-0006-0000-0200-00006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Q29" authorId="0" shapeId="0" xr:uid="{00000000-0006-0000-0200-00006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S29" authorId="0" shapeId="0" xr:uid="{00000000-0006-0000-0200-00006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T29" authorId="0" shapeId="0" xr:uid="{00000000-0006-0000-0200-00006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29" authorId="0" shapeId="0" xr:uid="{00000000-0006-0000-0200-00006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29" authorId="0" shapeId="0" xr:uid="{00000000-0006-0000-0200-00006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F29" authorId="0" shapeId="0" xr:uid="{00000000-0006-0000-0200-00006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29" authorId="0" shapeId="0" xr:uid="{00000000-0006-0000-0200-00006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29" authorId="0" shapeId="0" xr:uid="{00000000-0006-0000-0200-00006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O29" authorId="0" shapeId="0" xr:uid="{00000000-0006-0000-0200-00006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29" authorId="0" shapeId="0" xr:uid="{00000000-0006-0000-0200-00006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29" authorId="0" shapeId="0" xr:uid="{00000000-0006-0000-0200-00006D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29" authorId="0" shapeId="0" xr:uid="{00000000-0006-0000-0200-00006E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X29" authorId="0" shapeId="0" xr:uid="{00000000-0006-0000-0200-00006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29" authorId="0" shapeId="0" xr:uid="{00000000-0006-0000-0200-00007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29" authorId="0" shapeId="0" xr:uid="{00000000-0006-0000-0200-000071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29" authorId="0" shapeId="0" xr:uid="{00000000-0006-0000-0200-00007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29" authorId="0" shapeId="0" xr:uid="{00000000-0006-0000-0200-000073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P29" authorId="0" shapeId="0" xr:uid="{00000000-0006-0000-0200-00007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T29" authorId="0" shapeId="0" xr:uid="{00000000-0006-0000-0200-000075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V29" authorId="0" shapeId="0" xr:uid="{00000000-0006-0000-0200-000076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D29" authorId="0" shapeId="0" xr:uid="{00000000-0006-0000-0200-000077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J29" authorId="0" shapeId="0" xr:uid="{00000000-0006-0000-0200-000078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29" authorId="0" shapeId="0" xr:uid="{00000000-0006-0000-0200-00007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29" authorId="0" shapeId="0" xr:uid="{00000000-0006-0000-0200-00007A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29" authorId="0" shapeId="0" xr:uid="{00000000-0006-0000-0200-00007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T29" authorId="0" shapeId="0" xr:uid="{00000000-0006-0000-0200-00007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29" authorId="0" shapeId="0" xr:uid="{00000000-0006-0000-0200-00007D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29" authorId="0" shapeId="0" xr:uid="{00000000-0006-0000-0200-00007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I29" authorId="0" shapeId="0" xr:uid="{00000000-0006-0000-0200-00007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29" authorId="0" shapeId="0" xr:uid="{00000000-0006-0000-0200-00008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29" authorId="0" shapeId="0" xr:uid="{00000000-0006-0000-0200-00008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29" authorId="0" shapeId="0" xr:uid="{00000000-0006-0000-0200-00008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29" authorId="0" shapeId="0" xr:uid="{00000000-0006-0000-0200-000083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29" authorId="0" shapeId="0" xr:uid="{00000000-0006-0000-0200-00008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29" authorId="0" shapeId="0" xr:uid="{00000000-0006-0000-0200-000085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29" authorId="0" shapeId="0" xr:uid="{00000000-0006-0000-0200-00008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29" authorId="0" shapeId="0" xr:uid="{00000000-0006-0000-0200-00008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29" authorId="0" shapeId="0" xr:uid="{00000000-0006-0000-0200-000088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Z29" authorId="0" shapeId="0" xr:uid="{00000000-0006-0000-0200-00008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29" authorId="0" shapeId="0" xr:uid="{00000000-0006-0000-0200-00008A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B29" authorId="0" shapeId="0" xr:uid="{00000000-0006-0000-0200-00008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29" authorId="0" shapeId="0" xr:uid="{00000000-0006-0000-0200-00008C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29" authorId="0" shapeId="0" xr:uid="{00000000-0006-0000-0200-00008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29" authorId="0" shapeId="0" xr:uid="{00000000-0006-0000-0200-00008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H29" authorId="0" shapeId="0" xr:uid="{00000000-0006-0000-0200-00008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29" authorId="0" shapeId="0" xr:uid="{00000000-0006-0000-0200-00009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29" authorId="0" shapeId="0" xr:uid="{00000000-0006-0000-0200-00009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29" authorId="0" shapeId="0" xr:uid="{00000000-0006-0000-0200-00009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M29" authorId="0" shapeId="0" xr:uid="{00000000-0006-0000-0200-00009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O29" authorId="0" shapeId="0" xr:uid="{00000000-0006-0000-0200-00009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29" authorId="0" shapeId="0" xr:uid="{00000000-0006-0000-0200-00009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29" authorId="0" shapeId="0" xr:uid="{00000000-0006-0000-0200-00009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29" authorId="0" shapeId="0" xr:uid="{00000000-0006-0000-0200-00009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29" authorId="0" shapeId="0" xr:uid="{00000000-0006-0000-0200-000098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29" authorId="0" shapeId="0" xr:uid="{00000000-0006-0000-0200-00009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29" authorId="0" shapeId="0" xr:uid="{00000000-0006-0000-0200-00009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29" authorId="0" shapeId="0" xr:uid="{00000000-0006-0000-0200-00009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30" authorId="0" shapeId="0" xr:uid="{00000000-0006-0000-0200-00009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0" authorId="0" shapeId="0" xr:uid="{00000000-0006-0000-0200-00009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30" authorId="0" shapeId="0" xr:uid="{00000000-0006-0000-0200-00009E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B30" authorId="0" shapeId="0" xr:uid="{00000000-0006-0000-0200-00009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C30" authorId="0" shapeId="0" xr:uid="{00000000-0006-0000-0200-0000A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0" authorId="0" shapeId="0" xr:uid="{00000000-0006-0000-0200-0000A1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30" authorId="0" shapeId="0" xr:uid="{00000000-0006-0000-0200-0000A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30" authorId="0" shapeId="0" xr:uid="{00000000-0006-0000-0200-0000A3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30" authorId="0" shapeId="0" xr:uid="{00000000-0006-0000-0200-0000A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U30" authorId="0" shapeId="0" xr:uid="{00000000-0006-0000-0200-0000A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W30" authorId="0" shapeId="0" xr:uid="{00000000-0006-0000-0200-0000A6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Y30" authorId="0" shapeId="0" xr:uid="{00000000-0006-0000-0200-0000A7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Z30" authorId="0" shapeId="0" xr:uid="{00000000-0006-0000-0200-0000A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0" authorId="0" shapeId="0" xr:uid="{00000000-0006-0000-0200-0000A9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L30" authorId="0" shapeId="0" xr:uid="{00000000-0006-0000-0200-0000A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M30" authorId="0" shapeId="0" xr:uid="{00000000-0006-0000-0200-0000AB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30" authorId="0" shapeId="0" xr:uid="{00000000-0006-0000-0200-0000A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T30" authorId="0" shapeId="0" xr:uid="{00000000-0006-0000-0200-0000AD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U30" authorId="0" shapeId="0" xr:uid="{00000000-0006-0000-0200-0000A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V30" authorId="0" shapeId="0" xr:uid="{00000000-0006-0000-0200-0000AF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J30" authorId="0" shapeId="0" xr:uid="{00000000-0006-0000-0200-0000B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M30" authorId="0" shapeId="0" xr:uid="{00000000-0006-0000-0200-0000B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O30" authorId="0" shapeId="0" xr:uid="{00000000-0006-0000-0200-0000B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P30" authorId="0" shapeId="0" xr:uid="{00000000-0006-0000-0200-0000B3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S30" authorId="0" shapeId="0" xr:uid="{00000000-0006-0000-0200-0000B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U30" authorId="0" shapeId="0" xr:uid="{00000000-0006-0000-0200-0000B5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X30" authorId="0" shapeId="0" xr:uid="{00000000-0006-0000-0200-0000B6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F30" authorId="0" shapeId="0" xr:uid="{00000000-0006-0000-0200-0000B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H30" authorId="0" shapeId="0" xr:uid="{00000000-0006-0000-0200-0000B8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N30" authorId="0" shapeId="0" xr:uid="{00000000-0006-0000-0200-0000B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P30" authorId="0" shapeId="0" xr:uid="{00000000-0006-0000-0200-0000B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Q30" authorId="0" shapeId="0" xr:uid="{00000000-0006-0000-0200-0000B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R30" authorId="0" shapeId="0" xr:uid="{00000000-0006-0000-0200-0000BC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30" authorId="0" shapeId="0" xr:uid="{00000000-0006-0000-0200-0000B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V30" authorId="0" shapeId="0" xr:uid="{00000000-0006-0000-0200-0000B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30" authorId="0" shapeId="0" xr:uid="{00000000-0006-0000-0200-0000B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Y30" authorId="0" shapeId="0" xr:uid="{00000000-0006-0000-0200-0000C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F30" authorId="0" shapeId="0" xr:uid="{00000000-0006-0000-0200-0000C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I30" authorId="0" shapeId="0" xr:uid="{00000000-0006-0000-0200-0000C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K30" authorId="0" shapeId="0" xr:uid="{00000000-0006-0000-0200-0000C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L30" authorId="0" shapeId="0" xr:uid="{00000000-0006-0000-0200-0000C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M30" authorId="0" shapeId="0" xr:uid="{00000000-0006-0000-0200-0000C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30" authorId="0" shapeId="0" xr:uid="{00000000-0006-0000-0200-0000C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Q30" authorId="0" shapeId="0" xr:uid="{00000000-0006-0000-0200-0000C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T30" authorId="0" shapeId="0" xr:uid="{00000000-0006-0000-0200-0000C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D30" authorId="0" shapeId="0" xr:uid="{00000000-0006-0000-0200-0000C9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J30" authorId="0" shapeId="0" xr:uid="{00000000-0006-0000-0200-0000C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K30" authorId="0" shapeId="0" xr:uid="{00000000-0006-0000-0200-0000C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L30" authorId="0" shapeId="0" xr:uid="{00000000-0006-0000-0200-0000CC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M30" authorId="0" shapeId="0" xr:uid="{00000000-0006-0000-0200-0000C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R30" authorId="0" shapeId="0" xr:uid="{00000000-0006-0000-0200-0000C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S30" authorId="0" shapeId="0" xr:uid="{00000000-0006-0000-0200-0000C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30" authorId="0" shapeId="0" xr:uid="{00000000-0006-0000-0200-0000D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H30" authorId="0" shapeId="0" xr:uid="{00000000-0006-0000-0200-0000D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K30" authorId="0" shapeId="0" xr:uid="{00000000-0006-0000-0200-0000D2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M30" authorId="0" shapeId="0" xr:uid="{00000000-0006-0000-0200-0000D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N30" authorId="0" shapeId="0" xr:uid="{00000000-0006-0000-0200-0000D4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O30" authorId="0" shapeId="0" xr:uid="{00000000-0006-0000-0200-0000D5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P30" authorId="0" shapeId="0" xr:uid="{00000000-0006-0000-0200-0000D6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T30" authorId="0" shapeId="0" xr:uid="{00000000-0006-0000-0200-0000D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U30" authorId="0" shapeId="0" xr:uid="{00000000-0006-0000-0200-0000D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V30" authorId="0" shapeId="0" xr:uid="{00000000-0006-0000-0200-0000D9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X30" authorId="0" shapeId="0" xr:uid="{00000000-0006-0000-0200-0000D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A30" authorId="0" shapeId="0" xr:uid="{00000000-0006-0000-0200-0000D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B30" authorId="0" shapeId="0" xr:uid="{00000000-0006-0000-0200-0000DC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30" authorId="0" shapeId="0" xr:uid="{00000000-0006-0000-0200-0000D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D30" authorId="0" shapeId="0" xr:uid="{00000000-0006-0000-0200-0000DE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G30" authorId="0" shapeId="0" xr:uid="{00000000-0006-0000-0200-0000DF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I30" authorId="0" shapeId="0" xr:uid="{00000000-0006-0000-0200-0000E0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J30" authorId="0" shapeId="0" xr:uid="{00000000-0006-0000-0200-0000E1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K30" authorId="0" shapeId="0" xr:uid="{00000000-0006-0000-0200-0000E2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M30" authorId="0" shapeId="0" xr:uid="{00000000-0006-0000-0200-0000E3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O30" authorId="0" shapeId="0" xr:uid="{00000000-0006-0000-0200-0000E4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30" authorId="0" shapeId="0" xr:uid="{00000000-0006-0000-0200-0000E5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R30" authorId="0" shapeId="0" xr:uid="{00000000-0006-0000-0200-0000E6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30" authorId="0" shapeId="0" xr:uid="{00000000-0006-0000-0200-0000E7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V30" authorId="0" shapeId="0" xr:uid="{00000000-0006-0000-0200-0000E8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X30" authorId="0" shapeId="0" xr:uid="{00000000-0006-0000-0200-0000E9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A30" authorId="0" shapeId="0" xr:uid="{00000000-0006-0000-0200-0000EA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30" authorId="0" shapeId="0" xr:uid="{00000000-0006-0000-0200-0000EB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30" authorId="0" shapeId="0" xr:uid="{00000000-0006-0000-0200-0000EC05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L30" authorId="0" shapeId="0" xr:uid="{00000000-0006-0000-0200-0000ED05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D11" authorId="0" shapeId="0" xr:uid="{00000000-0006-0000-03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1" authorId="0" shapeId="0" xr:uid="{00000000-0006-0000-0300-00000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1" authorId="0" shapeId="0" xr:uid="{00000000-0006-0000-03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J11" authorId="0" shapeId="0" xr:uid="{00000000-0006-0000-03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1" authorId="0" shapeId="0" xr:uid="{00000000-0006-0000-0300-00000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1" authorId="0" shapeId="0" xr:uid="{00000000-0006-0000-0300-00000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1" authorId="0" shapeId="0" xr:uid="{00000000-0006-0000-0300-00000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1" authorId="0" shapeId="0" xr:uid="{00000000-0006-0000-0300-00000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11" authorId="0" shapeId="0" xr:uid="{00000000-0006-0000-03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11" authorId="0" shapeId="0" xr:uid="{00000000-0006-0000-03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1" authorId="0" shapeId="0" xr:uid="{00000000-0006-0000-0300-00000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1" authorId="0" shapeId="0" xr:uid="{00000000-0006-0000-0300-00000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1" authorId="0" shapeId="0" xr:uid="{00000000-0006-0000-03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1" authorId="0" shapeId="0" xr:uid="{00000000-0006-0000-03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1" authorId="0" shapeId="0" xr:uid="{00000000-0006-0000-03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1" authorId="0" shapeId="0" xr:uid="{00000000-0006-0000-0300-00001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11" authorId="0" shapeId="0" xr:uid="{00000000-0006-0000-0300-00001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11" authorId="0" shapeId="0" xr:uid="{00000000-0006-0000-0300-00001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L11" authorId="0" shapeId="0" xr:uid="{00000000-0006-0000-0300-00001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1" authorId="0" shapeId="0" xr:uid="{00000000-0006-0000-0300-00001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1" authorId="0" shapeId="0" xr:uid="{00000000-0006-0000-03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1" authorId="0" shapeId="0" xr:uid="{00000000-0006-0000-0300-00001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1" authorId="0" shapeId="0" xr:uid="{00000000-0006-0000-0300-00001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1" authorId="0" shapeId="0" xr:uid="{00000000-0006-0000-03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1" authorId="0" shapeId="0" xr:uid="{00000000-0006-0000-03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1" authorId="0" shapeId="0" xr:uid="{00000000-0006-0000-0300-00001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1" authorId="0" shapeId="0" xr:uid="{00000000-0006-0000-0300-00001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1" authorId="0" shapeId="0" xr:uid="{00000000-0006-0000-03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1" authorId="0" shapeId="0" xr:uid="{00000000-0006-0000-03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1" authorId="0" shapeId="0" xr:uid="{00000000-0006-0000-0300-00001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2" authorId="0" shapeId="0" xr:uid="{00000000-0006-0000-03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2" authorId="0" shapeId="0" xr:uid="{00000000-0006-0000-03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12" authorId="0" shapeId="0" xr:uid="{00000000-0006-0000-03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2" authorId="0" shapeId="0" xr:uid="{00000000-0006-0000-0300-00002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2" authorId="0" shapeId="0" xr:uid="{00000000-0006-0000-0300-00002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2" authorId="0" shapeId="0" xr:uid="{00000000-0006-0000-03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2" authorId="0" shapeId="0" xr:uid="{00000000-0006-0000-03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2" authorId="0" shapeId="0" xr:uid="{00000000-0006-0000-03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2" authorId="0" shapeId="0" xr:uid="{00000000-0006-0000-0300-00002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2" authorId="0" shapeId="0" xr:uid="{00000000-0006-0000-0300-00002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2" authorId="0" shapeId="0" xr:uid="{00000000-0006-0000-0300-00002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2" authorId="0" shapeId="0" xr:uid="{00000000-0006-0000-0300-00002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2" authorId="0" shapeId="0" xr:uid="{00000000-0006-0000-03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2" authorId="0" shapeId="0" xr:uid="{00000000-0006-0000-0300-00002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2" authorId="0" shapeId="0" xr:uid="{00000000-0006-0000-03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2" authorId="0" shapeId="0" xr:uid="{00000000-0006-0000-03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2" authorId="0" shapeId="0" xr:uid="{00000000-0006-0000-0300-00003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2" authorId="0" shapeId="0" xr:uid="{00000000-0006-0000-0300-00003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2" authorId="0" shapeId="0" xr:uid="{00000000-0006-0000-03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2" authorId="0" shapeId="0" xr:uid="{00000000-0006-0000-0300-00003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2" authorId="0" shapeId="0" xr:uid="{00000000-0006-0000-0300-00003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2" authorId="0" shapeId="0" xr:uid="{00000000-0006-0000-03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2" authorId="0" shapeId="0" xr:uid="{00000000-0006-0000-0300-00003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2" authorId="0" shapeId="0" xr:uid="{00000000-0006-0000-0300-00003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2" authorId="0" shapeId="0" xr:uid="{00000000-0006-0000-0300-00003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2" authorId="0" shapeId="0" xr:uid="{00000000-0006-0000-0300-00003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3" authorId="0" shapeId="0" xr:uid="{00000000-0006-0000-0300-00003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G13" authorId="0" shapeId="0" xr:uid="{00000000-0006-0000-03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3" authorId="0" shapeId="0" xr:uid="{00000000-0006-0000-0300-00003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3" authorId="0" shapeId="0" xr:uid="{00000000-0006-0000-0300-00003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3" authorId="0" shapeId="0" xr:uid="{00000000-0006-0000-0300-00003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3" authorId="0" shapeId="0" xr:uid="{00000000-0006-0000-03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3" authorId="0" shapeId="0" xr:uid="{00000000-0006-0000-0300-00004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3" authorId="0" shapeId="0" xr:uid="{00000000-0006-0000-0300-00004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3" authorId="0" shapeId="0" xr:uid="{00000000-0006-0000-0300-00004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3" authorId="0" shapeId="0" xr:uid="{00000000-0006-0000-0300-00004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3" authorId="0" shapeId="0" xr:uid="{00000000-0006-0000-0300-00004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3" authorId="0" shapeId="0" xr:uid="{00000000-0006-0000-0300-00004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13" authorId="0" shapeId="0" xr:uid="{00000000-0006-0000-0300-00004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3" authorId="0" shapeId="0" xr:uid="{00000000-0006-0000-0300-00004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3" authorId="0" shapeId="0" xr:uid="{00000000-0006-0000-0300-00004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3" authorId="0" shapeId="0" xr:uid="{00000000-0006-0000-0300-00004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3" authorId="0" shapeId="0" xr:uid="{00000000-0006-0000-0300-00004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3" authorId="0" shapeId="0" xr:uid="{00000000-0006-0000-0300-00004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3" authorId="0" shapeId="0" xr:uid="{00000000-0006-0000-0300-00004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3" authorId="0" shapeId="0" xr:uid="{00000000-0006-0000-0300-00004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3" authorId="0" shapeId="0" xr:uid="{00000000-0006-0000-0300-00004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3" authorId="0" shapeId="0" xr:uid="{00000000-0006-0000-0300-00004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3" authorId="0" shapeId="0" xr:uid="{00000000-0006-0000-0300-00005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3" authorId="0" shapeId="0" xr:uid="{00000000-0006-0000-0300-00005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3" authorId="0" shapeId="0" xr:uid="{00000000-0006-0000-0300-00005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13" authorId="0" shapeId="0" xr:uid="{00000000-0006-0000-0300-00005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3" authorId="0" shapeId="0" xr:uid="{00000000-0006-0000-0300-00005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4" authorId="0" shapeId="0" xr:uid="{00000000-0006-0000-0300-00005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4" authorId="0" shapeId="0" xr:uid="{00000000-0006-0000-0300-00005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14" authorId="0" shapeId="0" xr:uid="{00000000-0006-0000-0300-00005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4" authorId="0" shapeId="0" xr:uid="{00000000-0006-0000-0300-00005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4" authorId="0" shapeId="0" xr:uid="{00000000-0006-0000-0300-00005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4" authorId="0" shapeId="0" xr:uid="{00000000-0006-0000-0300-00005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4" authorId="0" shapeId="0" xr:uid="{00000000-0006-0000-0300-00005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4" authorId="0" shapeId="0" xr:uid="{00000000-0006-0000-0300-00005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4" authorId="0" shapeId="0" xr:uid="{00000000-0006-0000-0300-00005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4" authorId="0" shapeId="0" xr:uid="{00000000-0006-0000-0300-00005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4" authorId="0" shapeId="0" xr:uid="{00000000-0006-0000-0300-00005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4" authorId="0" shapeId="0" xr:uid="{00000000-0006-0000-0300-00006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4" authorId="0" shapeId="0" xr:uid="{00000000-0006-0000-0300-00006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4" authorId="0" shapeId="0" xr:uid="{00000000-0006-0000-0300-00006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4" authorId="0" shapeId="0" xr:uid="{00000000-0006-0000-0300-00006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14" authorId="0" shapeId="0" xr:uid="{00000000-0006-0000-0300-00006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I14" authorId="0" shapeId="0" xr:uid="{00000000-0006-0000-0300-00006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4" authorId="0" shapeId="0" xr:uid="{00000000-0006-0000-0300-00006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4" authorId="0" shapeId="0" xr:uid="{00000000-0006-0000-0300-00006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4" authorId="0" shapeId="0" xr:uid="{00000000-0006-0000-0300-00006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4" authorId="0" shapeId="0" xr:uid="{00000000-0006-0000-0300-00006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4" authorId="0" shapeId="0" xr:uid="{00000000-0006-0000-0300-00006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4" authorId="0" shapeId="0" xr:uid="{00000000-0006-0000-0300-00006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5" authorId="0" shapeId="0" xr:uid="{00000000-0006-0000-0300-00006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5" authorId="0" shapeId="0" xr:uid="{00000000-0006-0000-0300-00006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15" authorId="0" shapeId="0" xr:uid="{00000000-0006-0000-0300-00006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5" authorId="0" shapeId="0" xr:uid="{00000000-0006-0000-0300-00006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5" authorId="0" shapeId="0" xr:uid="{00000000-0006-0000-0300-00007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5" authorId="0" shapeId="0" xr:uid="{00000000-0006-0000-0300-00007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5" authorId="0" shapeId="0" xr:uid="{00000000-0006-0000-0300-00007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5" authorId="0" shapeId="0" xr:uid="{00000000-0006-0000-0300-00007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5" authorId="0" shapeId="0" xr:uid="{00000000-0006-0000-0300-00007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5" authorId="0" shapeId="0" xr:uid="{00000000-0006-0000-0300-00007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5" authorId="0" shapeId="0" xr:uid="{00000000-0006-0000-0300-00007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5" authorId="0" shapeId="0" xr:uid="{00000000-0006-0000-0300-00007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5" authorId="0" shapeId="0" xr:uid="{00000000-0006-0000-0300-00007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5" authorId="0" shapeId="0" xr:uid="{00000000-0006-0000-0300-00007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5" authorId="0" shapeId="0" xr:uid="{00000000-0006-0000-0300-00007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5" authorId="0" shapeId="0" xr:uid="{00000000-0006-0000-0300-00007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5" authorId="0" shapeId="0" xr:uid="{00000000-0006-0000-0300-00007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5" authorId="0" shapeId="0" xr:uid="{00000000-0006-0000-0300-00007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5" authorId="0" shapeId="0" xr:uid="{00000000-0006-0000-0300-00007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5" authorId="0" shapeId="0" xr:uid="{00000000-0006-0000-0300-00007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5" authorId="0" shapeId="0" xr:uid="{00000000-0006-0000-0300-00008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5" authorId="0" shapeId="0" xr:uid="{00000000-0006-0000-0300-00008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5" authorId="0" shapeId="0" xr:uid="{00000000-0006-0000-0300-00008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5" authorId="0" shapeId="0" xr:uid="{00000000-0006-0000-0300-00008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5" authorId="0" shapeId="0" xr:uid="{00000000-0006-0000-0300-00008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5" authorId="0" shapeId="0" xr:uid="{00000000-0006-0000-0300-00008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5" authorId="0" shapeId="0" xr:uid="{00000000-0006-0000-0300-00008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6" authorId="0" shapeId="0" xr:uid="{00000000-0006-0000-0300-00008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6" authorId="0" shapeId="0" xr:uid="{00000000-0006-0000-0300-00008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16" authorId="0" shapeId="0" xr:uid="{00000000-0006-0000-0300-00008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6" authorId="0" shapeId="0" xr:uid="{00000000-0006-0000-0300-00008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6" authorId="0" shapeId="0" xr:uid="{00000000-0006-0000-0300-00008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6" authorId="0" shapeId="0" xr:uid="{00000000-0006-0000-0300-00008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P16" authorId="0" shapeId="0" xr:uid="{00000000-0006-0000-0300-00008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16" authorId="0" shapeId="0" xr:uid="{00000000-0006-0000-0300-00008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16" authorId="0" shapeId="0" xr:uid="{00000000-0006-0000-0300-00008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6" authorId="0" shapeId="0" xr:uid="{00000000-0006-0000-0300-00009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6" authorId="0" shapeId="0" xr:uid="{00000000-0006-0000-0300-00009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6" authorId="0" shapeId="0" xr:uid="{00000000-0006-0000-0300-00009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6" authorId="0" shapeId="0" xr:uid="{00000000-0006-0000-0300-00009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6" authorId="0" shapeId="0" xr:uid="{00000000-0006-0000-0300-00009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16" authorId="0" shapeId="0" xr:uid="{00000000-0006-0000-0300-00009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F16" authorId="0" shapeId="0" xr:uid="{00000000-0006-0000-0300-00009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6" authorId="0" shapeId="0" xr:uid="{00000000-0006-0000-0300-00009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6" authorId="0" shapeId="0" xr:uid="{00000000-0006-0000-0300-00009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6" authorId="0" shapeId="0" xr:uid="{00000000-0006-0000-0300-00009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16" authorId="0" shapeId="0" xr:uid="{00000000-0006-0000-0300-00009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6" authorId="0" shapeId="0" xr:uid="{00000000-0006-0000-0300-00009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6" authorId="0" shapeId="0" xr:uid="{00000000-0006-0000-0300-00009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6" authorId="0" shapeId="0" xr:uid="{00000000-0006-0000-0300-00009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6" authorId="0" shapeId="0" xr:uid="{00000000-0006-0000-0300-00009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16" authorId="0" shapeId="0" xr:uid="{00000000-0006-0000-0300-00009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6" authorId="0" shapeId="0" xr:uid="{00000000-0006-0000-0300-0000A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16" authorId="0" shapeId="0" xr:uid="{00000000-0006-0000-0300-0000A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16" authorId="0" shapeId="0" xr:uid="{00000000-0006-0000-0300-0000A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6" authorId="0" shapeId="0" xr:uid="{00000000-0006-0000-0300-0000A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6" authorId="0" shapeId="0" xr:uid="{00000000-0006-0000-0300-0000A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6" authorId="0" shapeId="0" xr:uid="{00000000-0006-0000-0300-0000A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6" authorId="0" shapeId="0" xr:uid="{00000000-0006-0000-0300-0000A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7" authorId="0" shapeId="0" xr:uid="{00000000-0006-0000-0300-0000A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7" authorId="0" shapeId="0" xr:uid="{00000000-0006-0000-0300-0000A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7" authorId="0" shapeId="0" xr:uid="{00000000-0006-0000-0300-0000A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7" authorId="0" shapeId="0" xr:uid="{00000000-0006-0000-0300-0000A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7" authorId="0" shapeId="0" xr:uid="{00000000-0006-0000-0300-0000A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17" authorId="0" shapeId="0" xr:uid="{00000000-0006-0000-0300-0000A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7" authorId="0" shapeId="0" xr:uid="{00000000-0006-0000-0300-0000A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7" authorId="0" shapeId="0" xr:uid="{00000000-0006-0000-0300-0000A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7" authorId="0" shapeId="0" xr:uid="{00000000-0006-0000-0300-0000A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17" authorId="0" shapeId="0" xr:uid="{00000000-0006-0000-0300-0000B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7" authorId="0" shapeId="0" xr:uid="{00000000-0006-0000-0300-0000B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F17" authorId="0" shapeId="0" xr:uid="{00000000-0006-0000-0300-0000B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7" authorId="0" shapeId="0" xr:uid="{00000000-0006-0000-0300-0000B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7" authorId="0" shapeId="0" xr:uid="{00000000-0006-0000-0300-0000B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7" authorId="0" shapeId="0" xr:uid="{00000000-0006-0000-0300-0000B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17" authorId="0" shapeId="0" xr:uid="{00000000-0006-0000-0300-0000B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7" authorId="0" shapeId="0" xr:uid="{00000000-0006-0000-0300-0000B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7" authorId="0" shapeId="0" xr:uid="{00000000-0006-0000-0300-0000B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7" authorId="0" shapeId="0" xr:uid="{00000000-0006-0000-0300-0000B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7" authorId="0" shapeId="0" xr:uid="{00000000-0006-0000-0300-0000B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7" authorId="0" shapeId="0" xr:uid="{00000000-0006-0000-0300-0000B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7" authorId="0" shapeId="0" xr:uid="{00000000-0006-0000-0300-0000B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17" authorId="0" shapeId="0" xr:uid="{00000000-0006-0000-0300-0000B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17" authorId="0" shapeId="0" xr:uid="{00000000-0006-0000-0300-0000B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8" authorId="0" shapeId="0" xr:uid="{00000000-0006-0000-0300-0000B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8" authorId="0" shapeId="0" xr:uid="{00000000-0006-0000-0300-0000C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18" authorId="0" shapeId="0" xr:uid="{00000000-0006-0000-0300-0000C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18" authorId="0" shapeId="0" xr:uid="{00000000-0006-0000-0300-0000C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8" authorId="0" shapeId="0" xr:uid="{00000000-0006-0000-0300-0000C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18" authorId="0" shapeId="0" xr:uid="{00000000-0006-0000-0300-0000C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8" authorId="0" shapeId="0" xr:uid="{00000000-0006-0000-0300-0000C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8" authorId="0" shapeId="0" xr:uid="{00000000-0006-0000-0300-0000C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18" authorId="0" shapeId="0" xr:uid="{00000000-0006-0000-0300-0000C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8" authorId="0" shapeId="0" xr:uid="{00000000-0006-0000-0300-0000C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8" authorId="0" shapeId="0" xr:uid="{00000000-0006-0000-0300-0000C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8" authorId="0" shapeId="0" xr:uid="{00000000-0006-0000-0300-0000C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8" authorId="0" shapeId="0" xr:uid="{00000000-0006-0000-0300-0000C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18" authorId="0" shapeId="0" xr:uid="{00000000-0006-0000-0300-0000C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H18" authorId="0" shapeId="0" xr:uid="{00000000-0006-0000-0300-0000CD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18" authorId="0" shapeId="0" xr:uid="{00000000-0006-0000-0300-0000C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18" authorId="0" shapeId="0" xr:uid="{00000000-0006-0000-0300-0000C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18" authorId="0" shapeId="0" xr:uid="{00000000-0006-0000-0300-0000D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18" authorId="0" shapeId="0" xr:uid="{00000000-0006-0000-0300-0000D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8" authorId="0" shapeId="0" xr:uid="{00000000-0006-0000-0300-0000D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8" authorId="0" shapeId="0" xr:uid="{00000000-0006-0000-0300-0000D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K18" authorId="0" shapeId="0" xr:uid="{00000000-0006-0000-0300-0000D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8" authorId="0" shapeId="0" xr:uid="{00000000-0006-0000-0300-0000D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18" authorId="0" shapeId="0" xr:uid="{00000000-0006-0000-0300-0000D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8" authorId="0" shapeId="0" xr:uid="{00000000-0006-0000-0300-0000D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8" authorId="0" shapeId="0" xr:uid="{00000000-0006-0000-0300-0000D8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8" authorId="0" shapeId="0" xr:uid="{00000000-0006-0000-0300-0000D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19" authorId="0" shapeId="0" xr:uid="{00000000-0006-0000-0300-0000D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19" authorId="0" shapeId="0" xr:uid="{00000000-0006-0000-0300-0000D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19" authorId="0" shapeId="0" xr:uid="{00000000-0006-0000-0300-0000DC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19" authorId="0" shapeId="0" xr:uid="{00000000-0006-0000-0300-0000D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19" authorId="0" shapeId="0" xr:uid="{00000000-0006-0000-0300-0000D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9" authorId="0" shapeId="0" xr:uid="{00000000-0006-0000-0300-0000D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9" authorId="0" shapeId="0" xr:uid="{00000000-0006-0000-0300-0000E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19" authorId="0" shapeId="0" xr:uid="{00000000-0006-0000-0300-0000E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19" authorId="0" shapeId="0" xr:uid="{00000000-0006-0000-0300-0000E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9" authorId="0" shapeId="0" xr:uid="{00000000-0006-0000-0300-0000E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9" authorId="0" shapeId="0" xr:uid="{00000000-0006-0000-0300-0000E4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19" authorId="0" shapeId="0" xr:uid="{00000000-0006-0000-0300-0000E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19" authorId="0" shapeId="0" xr:uid="{00000000-0006-0000-0300-0000E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19" authorId="0" shapeId="0" xr:uid="{00000000-0006-0000-0300-0000E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19" authorId="0" shapeId="0" xr:uid="{00000000-0006-0000-0300-0000E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19" authorId="0" shapeId="0" xr:uid="{00000000-0006-0000-0300-0000E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19" authorId="0" shapeId="0" xr:uid="{00000000-0006-0000-0300-0000E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19" authorId="0" shapeId="0" xr:uid="{00000000-0006-0000-0300-0000E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19" authorId="0" shapeId="0" xr:uid="{00000000-0006-0000-0300-0000E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19" authorId="0" shapeId="0" xr:uid="{00000000-0006-0000-0300-0000E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19" authorId="0" shapeId="0" xr:uid="{00000000-0006-0000-0300-0000E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19" authorId="0" shapeId="0" xr:uid="{00000000-0006-0000-0300-0000E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19" authorId="0" shapeId="0" xr:uid="{00000000-0006-0000-0300-0000F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19" authorId="0" shapeId="0" xr:uid="{00000000-0006-0000-0300-0000F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19" authorId="0" shapeId="0" xr:uid="{00000000-0006-0000-0300-0000F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19" authorId="0" shapeId="0" xr:uid="{00000000-0006-0000-0300-0000F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0" authorId="0" shapeId="0" xr:uid="{00000000-0006-0000-0300-0000F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0" authorId="0" shapeId="0" xr:uid="{00000000-0006-0000-0300-0000F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0" authorId="0" shapeId="0" xr:uid="{00000000-0006-0000-0300-0000F6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0" authorId="0" shapeId="0" xr:uid="{00000000-0006-0000-0300-0000F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0" authorId="0" shapeId="0" xr:uid="{00000000-0006-0000-0300-0000F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0" authorId="0" shapeId="0" xr:uid="{00000000-0006-0000-0300-0000F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20" authorId="0" shapeId="0" xr:uid="{00000000-0006-0000-0300-0000F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0" authorId="0" shapeId="0" xr:uid="{00000000-0006-0000-0300-0000F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20" authorId="0" shapeId="0" xr:uid="{00000000-0006-0000-0300-0000F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0" authorId="0" shapeId="0" xr:uid="{00000000-0006-0000-0300-0000F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0" authorId="0" shapeId="0" xr:uid="{00000000-0006-0000-0300-0000F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0" authorId="0" shapeId="0" xr:uid="{00000000-0006-0000-0300-0000F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0" authorId="0" shapeId="0" xr:uid="{00000000-0006-0000-0300-00000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0" authorId="0" shapeId="0" xr:uid="{00000000-0006-0000-0300-00000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0" authorId="0" shapeId="0" xr:uid="{00000000-0006-0000-0300-00000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0" authorId="0" shapeId="0" xr:uid="{00000000-0006-0000-0300-00000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0" authorId="0" shapeId="0" xr:uid="{00000000-0006-0000-0300-00000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0" authorId="0" shapeId="0" xr:uid="{00000000-0006-0000-0300-00000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0" authorId="0" shapeId="0" xr:uid="{00000000-0006-0000-0300-00000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0" authorId="0" shapeId="0" xr:uid="{00000000-0006-0000-0300-00000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0" authorId="0" shapeId="0" xr:uid="{00000000-0006-0000-0300-00000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0" authorId="0" shapeId="0" xr:uid="{00000000-0006-0000-0300-00000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0" authorId="0" shapeId="0" xr:uid="{00000000-0006-0000-0300-00000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1" authorId="0" shapeId="0" xr:uid="{00000000-0006-0000-0300-00000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1" authorId="0" shapeId="0" xr:uid="{00000000-0006-0000-0300-00000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1" authorId="0" shapeId="0" xr:uid="{00000000-0006-0000-0300-00000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1" authorId="0" shapeId="0" xr:uid="{00000000-0006-0000-0300-00000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21" authorId="0" shapeId="0" xr:uid="{00000000-0006-0000-0300-00000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21" authorId="0" shapeId="0" xr:uid="{00000000-0006-0000-0300-00001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1" authorId="0" shapeId="0" xr:uid="{00000000-0006-0000-0300-00001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1" authorId="0" shapeId="0" xr:uid="{00000000-0006-0000-0300-00001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1" authorId="0" shapeId="0" xr:uid="{00000000-0006-0000-0300-00001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1" authorId="0" shapeId="0" xr:uid="{00000000-0006-0000-0300-00001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1" authorId="0" shapeId="0" xr:uid="{00000000-0006-0000-0300-00001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1" authorId="0" shapeId="0" xr:uid="{00000000-0006-0000-0300-00001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E21" authorId="0" shapeId="0" xr:uid="{00000000-0006-0000-0300-00001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1" authorId="0" shapeId="0" xr:uid="{00000000-0006-0000-0300-00001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1" authorId="0" shapeId="0" xr:uid="{00000000-0006-0000-0300-00001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1" authorId="0" shapeId="0" xr:uid="{00000000-0006-0000-0300-00001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L21" authorId="0" shapeId="0" xr:uid="{00000000-0006-0000-0300-00001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1" authorId="0" shapeId="0" xr:uid="{00000000-0006-0000-0300-00001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1" authorId="0" shapeId="0" xr:uid="{00000000-0006-0000-0300-00001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1" authorId="0" shapeId="0" xr:uid="{00000000-0006-0000-0300-00001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1" authorId="0" shapeId="0" xr:uid="{00000000-0006-0000-0300-00001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1" authorId="0" shapeId="0" xr:uid="{00000000-0006-0000-0300-00002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1" authorId="0" shapeId="0" xr:uid="{00000000-0006-0000-0300-00002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1" authorId="0" shapeId="0" xr:uid="{00000000-0006-0000-0300-00002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1" authorId="0" shapeId="0" xr:uid="{00000000-0006-0000-0300-00002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1" authorId="0" shapeId="0" xr:uid="{00000000-0006-0000-0300-00002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1" authorId="0" shapeId="0" xr:uid="{00000000-0006-0000-0300-00002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2" authorId="0" shapeId="0" xr:uid="{00000000-0006-0000-0300-00002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22" authorId="0" shapeId="0" xr:uid="{00000000-0006-0000-0300-00002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2" authorId="0" shapeId="0" xr:uid="{00000000-0006-0000-0300-00002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2" authorId="0" shapeId="0" xr:uid="{00000000-0006-0000-0300-00002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2" authorId="0" shapeId="0" xr:uid="{00000000-0006-0000-0300-00002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22" authorId="0" shapeId="0" xr:uid="{00000000-0006-0000-0300-00002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2" authorId="0" shapeId="0" xr:uid="{00000000-0006-0000-0300-00002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2" authorId="0" shapeId="0" xr:uid="{00000000-0006-0000-0300-00002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22" authorId="0" shapeId="0" xr:uid="{00000000-0006-0000-0300-00002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2" authorId="0" shapeId="0" xr:uid="{00000000-0006-0000-0300-00002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2" authorId="0" shapeId="0" xr:uid="{00000000-0006-0000-0300-00003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2" authorId="0" shapeId="0" xr:uid="{00000000-0006-0000-0300-00003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2" authorId="0" shapeId="0" xr:uid="{00000000-0006-0000-0300-00003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2" authorId="0" shapeId="0" xr:uid="{00000000-0006-0000-0300-00003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2" authorId="0" shapeId="0" xr:uid="{00000000-0006-0000-0300-00003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2" authorId="0" shapeId="0" xr:uid="{00000000-0006-0000-0300-00003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2" authorId="0" shapeId="0" xr:uid="{00000000-0006-0000-0300-00003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2" authorId="0" shapeId="0" xr:uid="{00000000-0006-0000-0300-00003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2" authorId="0" shapeId="0" xr:uid="{00000000-0006-0000-0300-00003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2" authorId="0" shapeId="0" xr:uid="{00000000-0006-0000-0300-00003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H22" authorId="0" shapeId="0" xr:uid="{00000000-0006-0000-0300-00003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2" authorId="0" shapeId="0" xr:uid="{00000000-0006-0000-0300-00003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2" authorId="0" shapeId="0" xr:uid="{00000000-0006-0000-0300-00003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2" authorId="0" shapeId="0" xr:uid="{00000000-0006-0000-0300-00003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2" authorId="0" shapeId="0" xr:uid="{00000000-0006-0000-0300-00003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2" authorId="0" shapeId="0" xr:uid="{00000000-0006-0000-0300-00003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2" authorId="0" shapeId="0" xr:uid="{00000000-0006-0000-0300-00004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2" authorId="0" shapeId="0" xr:uid="{00000000-0006-0000-0300-00004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2" authorId="0" shapeId="0" xr:uid="{00000000-0006-0000-0300-00004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3" authorId="0" shapeId="0" xr:uid="{00000000-0006-0000-0300-00004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23" authorId="0" shapeId="0" xr:uid="{00000000-0006-0000-0300-00004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3" authorId="0" shapeId="0" xr:uid="{00000000-0006-0000-0300-00004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3" authorId="0" shapeId="0" xr:uid="{00000000-0006-0000-0300-00004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3" authorId="0" shapeId="0" xr:uid="{00000000-0006-0000-0300-00004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3" authorId="0" shapeId="0" xr:uid="{00000000-0006-0000-0300-00004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3" authorId="0" shapeId="0" xr:uid="{00000000-0006-0000-0300-00004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3" authorId="0" shapeId="0" xr:uid="{00000000-0006-0000-0300-00004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3" authorId="0" shapeId="0" xr:uid="{00000000-0006-0000-0300-00004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3" authorId="0" shapeId="0" xr:uid="{00000000-0006-0000-0300-00004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3" authorId="0" shapeId="0" xr:uid="{00000000-0006-0000-0300-00004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3" authorId="0" shapeId="0" xr:uid="{00000000-0006-0000-0300-00004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3" authorId="0" shapeId="0" xr:uid="{00000000-0006-0000-0300-00004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3" authorId="0" shapeId="0" xr:uid="{00000000-0006-0000-0300-00005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G23" authorId="0" shapeId="0" xr:uid="{00000000-0006-0000-0300-00005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I23" authorId="0" shapeId="0" xr:uid="{00000000-0006-0000-0300-00005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K23" authorId="0" shapeId="0" xr:uid="{00000000-0006-0000-0300-00005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3" authorId="0" shapeId="0" xr:uid="{00000000-0006-0000-0300-00005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3" authorId="0" shapeId="0" xr:uid="{00000000-0006-0000-0300-00005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3" authorId="0" shapeId="0" xr:uid="{00000000-0006-0000-0300-00005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3" authorId="0" shapeId="0" xr:uid="{00000000-0006-0000-0300-00005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3" authorId="0" shapeId="0" xr:uid="{00000000-0006-0000-0300-00005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3" authorId="0" shapeId="0" xr:uid="{00000000-0006-0000-0300-00005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3" authorId="0" shapeId="0" xr:uid="{00000000-0006-0000-0300-00005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3" authorId="0" shapeId="0" xr:uid="{00000000-0006-0000-0300-00005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3" authorId="0" shapeId="0" xr:uid="{00000000-0006-0000-0300-00005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3" authorId="0" shapeId="0" xr:uid="{00000000-0006-0000-0300-00005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3" authorId="0" shapeId="0" xr:uid="{00000000-0006-0000-0300-00005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4" authorId="0" shapeId="0" xr:uid="{00000000-0006-0000-0300-00005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4" authorId="0" shapeId="0" xr:uid="{00000000-0006-0000-0300-00006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4" authorId="0" shapeId="0" xr:uid="{00000000-0006-0000-0300-00006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4" authorId="0" shapeId="0" xr:uid="{00000000-0006-0000-0300-00006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4" authorId="0" shapeId="0" xr:uid="{00000000-0006-0000-0300-00006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4" authorId="0" shapeId="0" xr:uid="{00000000-0006-0000-0300-00006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4" authorId="0" shapeId="0" xr:uid="{00000000-0006-0000-0300-00006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4" authorId="0" shapeId="0" xr:uid="{00000000-0006-0000-0300-00006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4" authorId="0" shapeId="0" xr:uid="{00000000-0006-0000-0300-00006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4" authorId="0" shapeId="0" xr:uid="{00000000-0006-0000-0300-00006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T24" authorId="0" shapeId="0" xr:uid="{00000000-0006-0000-0300-00006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24" authorId="0" shapeId="0" xr:uid="{00000000-0006-0000-0300-00006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4" authorId="0" shapeId="0" xr:uid="{00000000-0006-0000-0300-00006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4" authorId="0" shapeId="0" xr:uid="{00000000-0006-0000-0300-00006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4" authorId="0" shapeId="0" xr:uid="{00000000-0006-0000-0300-00006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4" authorId="0" shapeId="0" xr:uid="{00000000-0006-0000-0300-00006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4" authorId="0" shapeId="0" xr:uid="{00000000-0006-0000-0300-00006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4" authorId="0" shapeId="0" xr:uid="{00000000-0006-0000-0300-00007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R24" authorId="0" shapeId="0" xr:uid="{00000000-0006-0000-0300-00007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T24" authorId="0" shapeId="0" xr:uid="{00000000-0006-0000-0300-00007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4" authorId="0" shapeId="0" xr:uid="{00000000-0006-0000-0300-00007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4" authorId="0" shapeId="0" xr:uid="{00000000-0006-0000-0300-00007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4" authorId="0" shapeId="0" xr:uid="{00000000-0006-0000-0300-00007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4" authorId="0" shapeId="0" xr:uid="{00000000-0006-0000-0300-00007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4" authorId="0" shapeId="0" xr:uid="{00000000-0006-0000-0300-00007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4" authorId="0" shapeId="0" xr:uid="{00000000-0006-0000-0300-00007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P24" authorId="0" shapeId="0" xr:uid="{00000000-0006-0000-0300-00007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4" authorId="0" shapeId="0" xr:uid="{00000000-0006-0000-0300-00007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4" authorId="0" shapeId="0" xr:uid="{00000000-0006-0000-0300-00007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4" authorId="0" shapeId="0" xr:uid="{00000000-0006-0000-0300-00007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5" authorId="0" shapeId="0" xr:uid="{00000000-0006-0000-0300-00007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5" authorId="0" shapeId="0" xr:uid="{00000000-0006-0000-0300-00007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5" authorId="0" shapeId="0" xr:uid="{00000000-0006-0000-0300-00007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5" authorId="0" shapeId="0" xr:uid="{00000000-0006-0000-0300-00008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5" authorId="0" shapeId="0" xr:uid="{00000000-0006-0000-0300-00008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5" authorId="0" shapeId="0" xr:uid="{00000000-0006-0000-0300-00008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5" authorId="0" shapeId="0" xr:uid="{00000000-0006-0000-0300-00008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5" authorId="0" shapeId="0" xr:uid="{00000000-0006-0000-0300-00008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5" authorId="0" shapeId="0" xr:uid="{00000000-0006-0000-0300-00008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5" authorId="0" shapeId="0" xr:uid="{00000000-0006-0000-0300-00008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5" authorId="0" shapeId="0" xr:uid="{00000000-0006-0000-0300-00008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5" authorId="0" shapeId="0" xr:uid="{00000000-0006-0000-0300-00008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5" authorId="0" shapeId="0" xr:uid="{00000000-0006-0000-0300-00008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5" authorId="0" shapeId="0" xr:uid="{00000000-0006-0000-0300-00008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5" authorId="0" shapeId="0" xr:uid="{00000000-0006-0000-0300-00008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5" authorId="0" shapeId="0" xr:uid="{00000000-0006-0000-0300-00008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5" authorId="0" shapeId="0" xr:uid="{00000000-0006-0000-0300-00008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5" authorId="0" shapeId="0" xr:uid="{00000000-0006-0000-0300-00008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5" authorId="0" shapeId="0" xr:uid="{00000000-0006-0000-0300-00008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5" authorId="0" shapeId="0" xr:uid="{00000000-0006-0000-0300-00009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5" authorId="0" shapeId="0" xr:uid="{00000000-0006-0000-0300-00009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5" authorId="0" shapeId="0" xr:uid="{00000000-0006-0000-0300-00009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5" authorId="0" shapeId="0" xr:uid="{00000000-0006-0000-0300-00009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5" authorId="0" shapeId="0" xr:uid="{00000000-0006-0000-0300-00009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5" authorId="0" shapeId="0" xr:uid="{00000000-0006-0000-0300-00009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5" authorId="0" shapeId="0" xr:uid="{00000000-0006-0000-0300-00009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5" authorId="0" shapeId="0" xr:uid="{00000000-0006-0000-0300-00009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5" authorId="0" shapeId="0" xr:uid="{00000000-0006-0000-0300-00009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5" authorId="0" shapeId="0" xr:uid="{00000000-0006-0000-0300-00009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5" authorId="0" shapeId="0" xr:uid="{00000000-0006-0000-0300-00009A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6" authorId="0" shapeId="0" xr:uid="{00000000-0006-0000-0300-00009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6" authorId="0" shapeId="0" xr:uid="{00000000-0006-0000-0300-00009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6" authorId="0" shapeId="0" xr:uid="{00000000-0006-0000-0300-00009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M26" authorId="0" shapeId="0" xr:uid="{00000000-0006-0000-0300-00009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26" authorId="0" shapeId="0" xr:uid="{00000000-0006-0000-0300-00009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6" authorId="0" shapeId="0" xr:uid="{00000000-0006-0000-0300-0000A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6" authorId="0" shapeId="0" xr:uid="{00000000-0006-0000-0300-0000A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26" authorId="0" shapeId="0" xr:uid="{00000000-0006-0000-0300-0000A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6" authorId="0" shapeId="0" xr:uid="{00000000-0006-0000-0300-0000A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6" authorId="0" shapeId="0" xr:uid="{00000000-0006-0000-0300-0000A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6" authorId="0" shapeId="0" xr:uid="{00000000-0006-0000-0300-0000A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6" authorId="0" shapeId="0" xr:uid="{00000000-0006-0000-0300-0000A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6" authorId="0" shapeId="0" xr:uid="{00000000-0006-0000-0300-0000A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6" authorId="0" shapeId="0" xr:uid="{00000000-0006-0000-0300-0000A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6" authorId="0" shapeId="0" xr:uid="{00000000-0006-0000-0300-0000A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6" authorId="0" shapeId="0" xr:uid="{00000000-0006-0000-0300-0000A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6" authorId="0" shapeId="0" xr:uid="{00000000-0006-0000-0300-0000A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6" authorId="0" shapeId="0" xr:uid="{00000000-0006-0000-0300-0000A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6" authorId="0" shapeId="0" xr:uid="{00000000-0006-0000-0300-0000A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6" authorId="0" shapeId="0" xr:uid="{00000000-0006-0000-0300-0000A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26" authorId="0" shapeId="0" xr:uid="{00000000-0006-0000-0300-0000A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6" authorId="0" shapeId="0" xr:uid="{00000000-0006-0000-0300-0000B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6" authorId="0" shapeId="0" xr:uid="{00000000-0006-0000-0300-0000B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6" authorId="0" shapeId="0" xr:uid="{00000000-0006-0000-0300-0000B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6" authorId="0" shapeId="0" xr:uid="{00000000-0006-0000-0300-0000B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6" authorId="0" shapeId="0" xr:uid="{00000000-0006-0000-0300-0000B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7" authorId="0" shapeId="0" xr:uid="{00000000-0006-0000-0300-0000B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7" authorId="0" shapeId="0" xr:uid="{00000000-0006-0000-0300-0000B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7" authorId="0" shapeId="0" xr:uid="{00000000-0006-0000-0300-0000B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27" authorId="0" shapeId="0" xr:uid="{00000000-0006-0000-0300-0000B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7" authorId="0" shapeId="0" xr:uid="{00000000-0006-0000-0300-0000B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7" authorId="0" shapeId="0" xr:uid="{00000000-0006-0000-0300-0000B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7" authorId="0" shapeId="0" xr:uid="{00000000-0006-0000-0300-0000B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7" authorId="0" shapeId="0" xr:uid="{00000000-0006-0000-0300-0000B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7" authorId="0" shapeId="0" xr:uid="{00000000-0006-0000-0300-0000B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7" authorId="0" shapeId="0" xr:uid="{00000000-0006-0000-0300-0000B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7" authorId="0" shapeId="0" xr:uid="{00000000-0006-0000-0300-0000B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7" authorId="0" shapeId="0" xr:uid="{00000000-0006-0000-0300-0000C0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27" authorId="0" shapeId="0" xr:uid="{00000000-0006-0000-0300-0000C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27" authorId="0" shapeId="0" xr:uid="{00000000-0006-0000-0300-0000C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27" authorId="0" shapeId="0" xr:uid="{00000000-0006-0000-0300-0000C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7" authorId="0" shapeId="0" xr:uid="{00000000-0006-0000-0300-0000C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7" authorId="0" shapeId="0" xr:uid="{00000000-0006-0000-0300-0000C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7" authorId="0" shapeId="0" xr:uid="{00000000-0006-0000-0300-0000C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7" authorId="0" shapeId="0" xr:uid="{00000000-0006-0000-0300-0000C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27" authorId="0" shapeId="0" xr:uid="{00000000-0006-0000-0300-0000C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27" authorId="0" shapeId="0" xr:uid="{00000000-0006-0000-0300-0000C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7" authorId="0" shapeId="0" xr:uid="{00000000-0006-0000-0300-0000C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7" authorId="0" shapeId="0" xr:uid="{00000000-0006-0000-0300-0000C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N27" authorId="0" shapeId="0" xr:uid="{00000000-0006-0000-0300-0000C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7" authorId="0" shapeId="0" xr:uid="{00000000-0006-0000-0300-0000C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7" authorId="0" shapeId="0" xr:uid="{00000000-0006-0000-0300-0000C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Q27" authorId="0" shapeId="0" xr:uid="{00000000-0006-0000-0300-0000CF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7" authorId="0" shapeId="0" xr:uid="{00000000-0006-0000-0300-0000D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7" authorId="0" shapeId="0" xr:uid="{00000000-0006-0000-0300-0000D1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8" authorId="0" shapeId="0" xr:uid="{00000000-0006-0000-0300-0000D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8" authorId="0" shapeId="0" xr:uid="{00000000-0006-0000-0300-0000D3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28" authorId="0" shapeId="0" xr:uid="{00000000-0006-0000-0300-0000D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L28" authorId="0" shapeId="0" xr:uid="{00000000-0006-0000-0300-0000D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8" authorId="0" shapeId="0" xr:uid="{00000000-0006-0000-0300-0000D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8" authorId="0" shapeId="0" xr:uid="{00000000-0006-0000-0300-0000D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O28" authorId="0" shapeId="0" xr:uid="{00000000-0006-0000-0300-0000D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28" authorId="0" shapeId="0" xr:uid="{00000000-0006-0000-0300-0000D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28" authorId="0" shapeId="0" xr:uid="{00000000-0006-0000-0300-0000D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8" authorId="0" shapeId="0" xr:uid="{00000000-0006-0000-0300-0000D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28" authorId="0" shapeId="0" xr:uid="{00000000-0006-0000-0300-0000D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8" authorId="0" shapeId="0" xr:uid="{00000000-0006-0000-0300-0000D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8" authorId="0" shapeId="0" xr:uid="{00000000-0006-0000-0300-0000D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8" authorId="0" shapeId="0" xr:uid="{00000000-0006-0000-0300-0000D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8" authorId="0" shapeId="0" xr:uid="{00000000-0006-0000-0300-0000E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8" authorId="0" shapeId="0" xr:uid="{00000000-0006-0000-0300-0000E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28" authorId="0" shapeId="0" xr:uid="{00000000-0006-0000-0300-0000E2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8" authorId="0" shapeId="0" xr:uid="{00000000-0006-0000-0300-0000E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8" authorId="0" shapeId="0" xr:uid="{00000000-0006-0000-0300-0000E4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8" authorId="0" shapeId="0" xr:uid="{00000000-0006-0000-0300-0000E5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28" authorId="0" shapeId="0" xr:uid="{00000000-0006-0000-0300-0000E6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K28" authorId="0" shapeId="0" xr:uid="{00000000-0006-0000-0300-0000E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28" authorId="0" shapeId="0" xr:uid="{00000000-0006-0000-0300-0000E8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28" authorId="0" shapeId="0" xr:uid="{00000000-0006-0000-0300-0000E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8" authorId="0" shapeId="0" xr:uid="{00000000-0006-0000-0300-0000E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8" authorId="0" shapeId="0" xr:uid="{00000000-0006-0000-0300-0000EB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S28" authorId="0" shapeId="0" xr:uid="{00000000-0006-0000-0300-0000EC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29" authorId="0" shapeId="0" xr:uid="{00000000-0006-0000-0300-0000ED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29" authorId="0" shapeId="0" xr:uid="{00000000-0006-0000-0300-0000EE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29" authorId="0" shapeId="0" xr:uid="{00000000-0006-0000-0300-0000E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29" authorId="0" shapeId="0" xr:uid="{00000000-0006-0000-0300-0000F0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29" authorId="0" shapeId="0" xr:uid="{00000000-0006-0000-0300-0000F1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N29" authorId="0" shapeId="0" xr:uid="{00000000-0006-0000-0300-0000F2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29" authorId="0" shapeId="0" xr:uid="{00000000-0006-0000-0300-0000F3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29" authorId="0" shapeId="0" xr:uid="{00000000-0006-0000-0300-0000F4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29" authorId="0" shapeId="0" xr:uid="{00000000-0006-0000-0300-0000F5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S29" authorId="0" shapeId="0" xr:uid="{00000000-0006-0000-0300-0000F6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29" authorId="0" shapeId="0" xr:uid="{00000000-0006-0000-0300-0000F7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29" authorId="0" shapeId="0" xr:uid="{00000000-0006-0000-0300-0000F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W29" authorId="0" shapeId="0" xr:uid="{00000000-0006-0000-0300-0000F9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D29" authorId="0" shapeId="0" xr:uid="{00000000-0006-0000-0300-0000F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29" authorId="0" shapeId="0" xr:uid="{00000000-0006-0000-0300-0000FB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29" authorId="0" shapeId="0" xr:uid="{00000000-0006-0000-0300-0000FC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29" authorId="0" shapeId="0" xr:uid="{00000000-0006-0000-0300-0000FD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N29" authorId="0" shapeId="0" xr:uid="{00000000-0006-0000-0300-0000FE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T29" authorId="0" shapeId="0" xr:uid="{00000000-0006-0000-0300-0000FF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B29" authorId="0" shapeId="0" xr:uid="{00000000-0006-0000-0300-000000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29" authorId="0" shapeId="0" xr:uid="{00000000-0006-0000-0300-00000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29" authorId="0" shapeId="0" xr:uid="{00000000-0006-0000-0300-00000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J29" authorId="0" shapeId="0" xr:uid="{00000000-0006-0000-0300-00000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O29" authorId="0" shapeId="0" xr:uid="{00000000-0006-0000-0300-00000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29" authorId="0" shapeId="0" xr:uid="{00000000-0006-0000-0300-00000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29" authorId="0" shapeId="0" xr:uid="{00000000-0006-0000-0300-000006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R29" authorId="0" shapeId="0" xr:uid="{00000000-0006-0000-0300-00000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29" authorId="0" shapeId="0" xr:uid="{00000000-0006-0000-0300-000008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30" authorId="0" shapeId="0" xr:uid="{00000000-0006-0000-0300-00000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30" authorId="0" shapeId="0" xr:uid="{00000000-0006-0000-0300-00000A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L30" authorId="0" shapeId="0" xr:uid="{00000000-0006-0000-0300-00000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M30" authorId="0" shapeId="0" xr:uid="{00000000-0006-0000-0300-00000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N30" authorId="0" shapeId="0" xr:uid="{00000000-0006-0000-0300-00000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30" authorId="0" shapeId="0" xr:uid="{00000000-0006-0000-0300-00000E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R30" authorId="0" shapeId="0" xr:uid="{00000000-0006-0000-0300-00000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S30" authorId="0" shapeId="0" xr:uid="{00000000-0006-0000-0300-00001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T30" authorId="0" shapeId="0" xr:uid="{00000000-0006-0000-0300-00001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30" authorId="0" shapeId="0" xr:uid="{00000000-0006-0000-0300-00001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30" authorId="0" shapeId="0" xr:uid="{00000000-0006-0000-0300-00001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W30" authorId="0" shapeId="0" xr:uid="{00000000-0006-0000-0300-000014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D30" authorId="0" shapeId="0" xr:uid="{00000000-0006-0000-0300-000015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G30" authorId="0" shapeId="0" xr:uid="{00000000-0006-0000-0300-000016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I30" authorId="0" shapeId="0" xr:uid="{00000000-0006-0000-0300-000017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K30" authorId="0" shapeId="0" xr:uid="{00000000-0006-0000-0300-000018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AR30" authorId="0" shapeId="0" xr:uid="{00000000-0006-0000-0300-000019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B30" authorId="0" shapeId="0" xr:uid="{00000000-0006-0000-0300-00001A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H30" authorId="0" shapeId="0" xr:uid="{00000000-0006-0000-0300-00001B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I30" authorId="0" shapeId="0" xr:uid="{00000000-0006-0000-0300-00001C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J30" authorId="0" shapeId="0" xr:uid="{00000000-0006-0000-0300-00001D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N30" authorId="0" shapeId="0" xr:uid="{00000000-0006-0000-0300-00001E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O30" authorId="0" shapeId="0" xr:uid="{00000000-0006-0000-0300-00001F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P30" authorId="0" shapeId="0" xr:uid="{00000000-0006-0000-0300-000020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Q30" authorId="0" shapeId="0" xr:uid="{00000000-0006-0000-0300-000021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R30" authorId="0" shapeId="0" xr:uid="{00000000-0006-0000-0300-000022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BS30" authorId="0" shapeId="0" xr:uid="{00000000-0006-0000-0300-00002302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</commentList>
</comments>
</file>

<file path=xl/sharedStrings.xml><?xml version="1.0" encoding="utf-8"?>
<sst xmlns="http://schemas.openxmlformats.org/spreadsheetml/2006/main" count="8951" uniqueCount="1227">
  <si>
    <t>Couple families ; Full-time workers ; Wives/Partners aged 15–19 years ;  Youngest child aged 0–4 years ;</t>
  </si>
  <si>
    <t>Couple families ; Full-time workers ; Wives/Partners aged 15–19 years ;  Youngest child aged 5–9 years ;</t>
  </si>
  <si>
    <t>Couple families ; Full-time workers ; Wives/Partners aged 15–19 years ;  Youngest child aged 10–14 years ;</t>
  </si>
  <si>
    <t>Couple families ; Full-time workers ; Wives/Partners aged 15–19 years ;  Total with youngest child aged 0–14 years ;</t>
  </si>
  <si>
    <t>Couple families ; Full-time workers ; Wives/Partners aged 15–19 years ;  Youngest dependant aged 15–24 years ;</t>
  </si>
  <si>
    <t>Couple families ; Full-time workers ; Wives/Partners aged 15–19 years ;  Total families with children or dependants ;</t>
  </si>
  <si>
    <t>Couple families ; Full-time workers ; Wives/Partners aged 20–24 years ;  Youngest child aged 0–4 years ;</t>
  </si>
  <si>
    <t>Couple families ; Full-time workers ; Wives/Partners aged 20–24 years ;  Youngest child aged 5–9 years ;</t>
  </si>
  <si>
    <t>Couple families ; Full-time workers ; Wives/Partners aged 20–24 years ;  Youngest child aged 10–14 years ;</t>
  </si>
  <si>
    <t>Couple families ; Full-time workers ; Wives/Partners aged 20–24 years ;  Total with youngest child aged 0–14 years ;</t>
  </si>
  <si>
    <t>Couple families ; Full-time workers ; Wives/Partners aged 20–24 years ;  Youngest dependant aged 15–24 years ;</t>
  </si>
  <si>
    <t>Couple families ; Full-time workers ; Wives/Partners aged 20–24 years ;  Total families with children or dependants ;</t>
  </si>
  <si>
    <t>Couple families ; Full-time workers ; Wives/Partners aged 25–34 years ;  Youngest child aged 0–4 years ;</t>
  </si>
  <si>
    <t>Couple families ; Full-time workers ; Wives/Partners aged 25–34 years ;  Youngest child aged 5–9 years ;</t>
  </si>
  <si>
    <t>Couple families ; Full-time workers ; Wives/Partners aged 25–34 years ;  Youngest child aged 10–14 years ;</t>
  </si>
  <si>
    <t>Couple families ; Full-time workers ; Wives/Partners aged 25–34 years ;  Total with youngest child aged 0–14 years ;</t>
  </si>
  <si>
    <t>Couple families ; Full-time workers ; Wives/Partners aged 25–34 years ;  Youngest dependant aged 15–24 years ;</t>
  </si>
  <si>
    <t>Couple families ; Full-time workers ; Wives/Partners aged 25–34 years ;  Total families with children or dependants ;</t>
  </si>
  <si>
    <t>Couple families ; Full-time workers ; Wives/Partners aged 35–44 years ;  Youngest child aged 0–4 years ;</t>
  </si>
  <si>
    <t>Couple families ; Full-time workers ; Wives/Partners aged 35–44 years ;  Youngest child aged 5–9 years ;</t>
  </si>
  <si>
    <t>Couple families ; Full-time workers ; Wives/Partners aged 35–44 years ;  Youngest child aged 10–14 years ;</t>
  </si>
  <si>
    <t>Couple families ; Full-time workers ; Wives/Partners aged 35–44 years ;  Total with youngest child aged 0–14 years ;</t>
  </si>
  <si>
    <t>Couple families ; Full-time workers ; Wives/Partners aged 35–44 years ;  Youngest dependant aged 15–24 years ;</t>
  </si>
  <si>
    <t>Couple families ; Full-time workers ; Wives/Partners aged 35–44 years ;  Total families with children or dependants ;</t>
  </si>
  <si>
    <t>Couple families ; Full-time workers ; Wives/Partners aged 45–54 years ;  Youngest child aged 0–4 years ;</t>
  </si>
  <si>
    <t>Couple families ; Full-time workers ; Wives/Partners aged 45–54 years ;  Youngest child aged 5–9 years ;</t>
  </si>
  <si>
    <t>Couple families ; Full-time workers ; Wives/Partners aged 45–54 years ;  Youngest child aged 10–14 years ;</t>
  </si>
  <si>
    <t>Couple families ; Full-time workers ; Wives/Partners aged 45–54 years ;  Total with youngest child aged 0–14 years ;</t>
  </si>
  <si>
    <t>Couple families ; Full-time workers ; Wives/Partners aged 45–54 years ;  Youngest dependant aged 15–24 years ;</t>
  </si>
  <si>
    <t>Couple families ; Full-time workers ; Wives/Partners aged 45–54 years ;  Total families with children or dependants ;</t>
  </si>
  <si>
    <t>Couple families ; Full-time workers ; Wives/Partners aged 55–64 years ;  Youngest child aged 0–4 years ;</t>
  </si>
  <si>
    <t>Couple families ; Full-time workers ; Wives/Partners aged 55–64 years ;  Youngest child aged 5–9 years ;</t>
  </si>
  <si>
    <t>Couple families ; Full-time workers ; Wives/Partners aged 55–64 years ;  Youngest child aged 10–14 years ;</t>
  </si>
  <si>
    <t>Couple families ; Full-time workers ; Wives/Partners aged 55–64 years ;  Total with youngest child aged 0–14 years ;</t>
  </si>
  <si>
    <t>Couple families ; Full-time workers ; Wives/Partners aged 55–64 years ;  Youngest dependant aged 15–24 years ;</t>
  </si>
  <si>
    <t>Couple families ; Full-time workers ; Wives/Partners aged 55–64 years ;  Total families with children or dependants ;</t>
  </si>
  <si>
    <t>Couple families ; Full-time workers ; Wives/Partners aged 65 years and over ;  Youngest child aged 0–4 years ;</t>
  </si>
  <si>
    <t>Couple families ; Full-time workers ; Wives/Partners aged 65 years and over ;  Youngest child aged 5–9 years ;</t>
  </si>
  <si>
    <t>Couple families ; Full-time workers ; Wives/Partners aged 65 years and over ;  Youngest child aged 10–14 years ;</t>
  </si>
  <si>
    <t>Couple families ; Full-time workers ; Wives/Partners aged 65 years and over ;  Total with youngest child aged 0–14 years ;</t>
  </si>
  <si>
    <t>Couple families ; Full-time workers ; Wives/Partners aged 65 years and over ;  Youngest dependant aged 15–24 years ;</t>
  </si>
  <si>
    <t>Couple families ; Full-time workers ; Wives/Partners aged 65 years and over ;  Total families with children or dependants ;</t>
  </si>
  <si>
    <t>Couple families ; Full-time workers ; Total ;  Youngest child aged 0–4 years ;</t>
  </si>
  <si>
    <t>Couple families ; Full-time workers ; Total ;  Youngest child aged 5–9 years ;</t>
  </si>
  <si>
    <t>Couple families ; Full-time workers ; Total ;  Youngest child aged 10–14 years ;</t>
  </si>
  <si>
    <t>Couple families ; Full-time workers ; Total ;  Total with youngest child aged 0–14 years ;</t>
  </si>
  <si>
    <t>Couple families ; Full-time workers ; Total ;  Youngest dependant aged 15–24 years ;</t>
  </si>
  <si>
    <t>Couple families ; Full-time workers ; Total ;  Total families with children or dependants ;</t>
  </si>
  <si>
    <t>Couple families ; Part-time workers ; Wives/Partners aged 15–19 years ;  Youngest child aged 0–4 years ;</t>
  </si>
  <si>
    <t>Couple families ; Part-time workers ; Wives/Partners aged 15–19 years ;  Youngest child aged 5–9 years ;</t>
  </si>
  <si>
    <t>Couple families ; Part-time workers ; Wives/Partners aged 15–19 years ;  Youngest child aged 10–14 years ;</t>
  </si>
  <si>
    <t>Couple families ; Part-time workers ; Wives/Partners aged 15–19 years ;  Total with youngest child aged 0–14 years ;</t>
  </si>
  <si>
    <t>Couple families ; Part-time workers ; Wives/Partners aged 15–19 years ;  Youngest dependant aged 15–24 years ;</t>
  </si>
  <si>
    <t>Couple families ; Part-time workers ; Wives/Partners aged 15–19 years ;  Total families with children or dependants ;</t>
  </si>
  <si>
    <t>Couple families ; Part-time workers ; Wives/Partners aged 20–24 years ;  Youngest child aged 0–4 years ;</t>
  </si>
  <si>
    <t>Couple families ; Part-time workers ; Wives/Partners aged 20–24 years ;  Youngest child aged 5–9 years ;</t>
  </si>
  <si>
    <t>Couple families ; Part-time workers ; Wives/Partners aged 20–24 years ;  Youngest child aged 10–14 years ;</t>
  </si>
  <si>
    <t>Couple families ; Part-time workers ; Wives/Partners aged 20–24 years ;  Total with youngest child aged 0–14 years ;</t>
  </si>
  <si>
    <t>Couple families ; Part-time workers ; Wives/Partners aged 20–24 years ;  Youngest dependant aged 15–24 years ;</t>
  </si>
  <si>
    <t>Couple families ; Part-time workers ; Wives/Partners aged 20–24 years ;  Total families with children or dependants ;</t>
  </si>
  <si>
    <t>Couple families ; Part-time workers ; Wives/Partners aged 25–34 years ;  Youngest child aged 0–4 years ;</t>
  </si>
  <si>
    <t>Couple families ; Part-time workers ; Wives/Partners aged 25–34 years ;  Youngest child aged 5–9 years ;</t>
  </si>
  <si>
    <t>Couple families ; Part-time workers ; Wives/Partners aged 25–34 years ;  Youngest child aged 10–14 years ;</t>
  </si>
  <si>
    <t>Couple families ; Part-time workers ; Wives/Partners aged 25–34 years ;  Total with youngest child aged 0–14 years ;</t>
  </si>
  <si>
    <t>Couple families ; Part-time workers ; Wives/Partners aged 25–34 years ;  Youngest dependant aged 15–24 years ;</t>
  </si>
  <si>
    <t>Couple families ; Part-time workers ; Wives/Partners aged 25–34 years ;  Total families with children or dependants ;</t>
  </si>
  <si>
    <t>Couple families ; Part-time workers ; Wives/Partners aged 35–44 years ;  Youngest child aged 0–4 years ;</t>
  </si>
  <si>
    <t>Couple families ; Part-time workers ; Wives/Partners aged 35–44 years ;  Youngest child aged 5–9 years ;</t>
  </si>
  <si>
    <t>Couple families ; Part-time workers ; Wives/Partners aged 35–44 years ;  Youngest child aged 10–14 years ;</t>
  </si>
  <si>
    <t>Couple families ; Part-time workers ; Wives/Partners aged 35–44 years ;  Total with youngest child aged 0–14 years ;</t>
  </si>
  <si>
    <t>Couple families ; Part-time workers ; Wives/Partners aged 35–44 years ;  Youngest dependant aged 15–24 years ;</t>
  </si>
  <si>
    <t>Couple families ; Part-time workers ; Wives/Partners aged 35–44 years ;  Total families with children or dependants ;</t>
  </si>
  <si>
    <t>Couple families ; Part-time workers ; Wives/Partners aged 45–54 years ;  Youngest child aged 0–4 years ;</t>
  </si>
  <si>
    <t>Couple families ; Part-time workers ; Wives/Partners aged 45–54 years ;  Youngest child aged 5–9 years ;</t>
  </si>
  <si>
    <t>Couple families ; Part-time workers ; Wives/Partners aged 45–54 years ;  Youngest child aged 10–14 years ;</t>
  </si>
  <si>
    <t>Couple families ; Part-time workers ; Wives/Partners aged 45–54 years ;  Total with youngest child aged 0–14 years ;</t>
  </si>
  <si>
    <t>Couple families ; Part-time workers ; Wives/Partners aged 45–54 years ;  Youngest dependant aged 15–24 years ;</t>
  </si>
  <si>
    <t>Couple families ; Part-time workers ; Wives/Partners aged 45–54 years ;  Total families with children or dependants ;</t>
  </si>
  <si>
    <t>Couple families ; Part-time workers ; Wives/Partners aged 55–64 years ;  Youngest child aged 0–4 years ;</t>
  </si>
  <si>
    <t>Couple families ; Part-time workers ; Wives/Partners aged 55–64 years ;  Youngest child aged 5–9 years ;</t>
  </si>
  <si>
    <t>Couple families ; Part-time workers ; Wives/Partners aged 55–64 years ;  Youngest child aged 10–14 years ;</t>
  </si>
  <si>
    <t>Couple families ; Part-time workers ; Wives/Partners aged 55–64 years ;  Total with youngest child aged 0–14 years ;</t>
  </si>
  <si>
    <t>Couple families ; Part-time workers ; Wives/Partners aged 55–64 years ;  Youngest dependant aged 15–24 years ;</t>
  </si>
  <si>
    <t>Couple families ; Part-time workers ; Wives/Partners aged 55–64 years ;  Total families with children or dependants ;</t>
  </si>
  <si>
    <t>Couple families ; Part-time workers ; Wives/Partners aged 65 years and over ;  Youngest child aged 0–4 years ;</t>
  </si>
  <si>
    <t>Couple families ; Part-time workers ; Wives/Partners aged 65 years and over ;  Youngest child aged 5–9 years ;</t>
  </si>
  <si>
    <t>Couple families ; Part-time workers ; Wives/Partners aged 65 years and over ;  Youngest child aged 10–14 years ;</t>
  </si>
  <si>
    <t>Couple families ; Part-time workers ; Wives/Partners aged 65 years and over ;  Total with youngest child aged 0–14 years ;</t>
  </si>
  <si>
    <t>Couple families ; Part-time workers ; Wives/Partners aged 65 years and over ;  Youngest dependant aged 15–24 years ;</t>
  </si>
  <si>
    <t>Couple families ; Part-time workers ; Wives/Partners aged 65 years and over ;  Total families with children or dependants ;</t>
  </si>
  <si>
    <t>Couple families ; Part-time workers ; Total ;  Youngest child aged 0–4 years ;</t>
  </si>
  <si>
    <t>Couple families ; Part-time workers ; Total ;  Youngest child aged 5–9 years ;</t>
  </si>
  <si>
    <t>Couple families ; Part-time workers ; Total ;  Youngest child aged 10–14 years ;</t>
  </si>
  <si>
    <t>Couple families ; Part-time workers ; Total ;  Total with youngest child aged 0–14 years ;</t>
  </si>
  <si>
    <t>Couple families ; Part-time workers ; Total ;  Youngest dependant aged 15–24 years ;</t>
  </si>
  <si>
    <t>Couple families ; Part-time workers ; Total ;  Total families with children or dependants ;</t>
  </si>
  <si>
    <t>Couple families ; Employed total ; Wives/Partners aged 15–19 years ;  Youngest child aged 0–4 years ;</t>
  </si>
  <si>
    <t>Couple families ; Employed total ; Wives/Partners aged 15–19 years ;  Youngest child aged 5–9 years ;</t>
  </si>
  <si>
    <t>Couple families ; Employed total ; Wives/Partners aged 15–19 years ;  Youngest child aged 10–14 years ;</t>
  </si>
  <si>
    <t>Couple families ; Employed total ; Wives/Partners aged 15–19 years ;  Total with youngest child aged 0–14 years ;</t>
  </si>
  <si>
    <t>Couple families ; Employed total ; Wives/Partners aged 15–19 years ;  Youngest dependant aged 15–24 years ;</t>
  </si>
  <si>
    <t>Couple families ; Employed total ; Wives/Partners aged 15–19 years ;  Total families with children or dependants ;</t>
  </si>
  <si>
    <t>Couple families ; Employed total ; Wives/Partners aged 20–24 years ;  Youngest child aged 0–4 years ;</t>
  </si>
  <si>
    <t>Couple families ; Employed total ; Wives/Partners aged 20–24 years ;  Youngest child aged 5–9 years ;</t>
  </si>
  <si>
    <t>Couple families ; Employed total ; Wives/Partners aged 20–24 years ;  Youngest child aged 10–14 years ;</t>
  </si>
  <si>
    <t>Couple families ; Employed total ; Wives/Partners aged 20–24 years ;  Total with youngest child aged 0–14 years ;</t>
  </si>
  <si>
    <t>Couple families ; Employed total ; Wives/Partners aged 20–24 years ;  Youngest dependant aged 15–24 years ;</t>
  </si>
  <si>
    <t>Couple families ; Employed total ; Wives/Partners aged 20–24 years ;  Total families with children or dependants ;</t>
  </si>
  <si>
    <t>Couple families ; Employed total ; Wives/Partners aged 25–34 years ;  Youngest child aged 0–4 years ;</t>
  </si>
  <si>
    <t>Couple families ; Employed total ; Wives/Partners aged 25–34 years ;  Youngest child aged 5–9 years ;</t>
  </si>
  <si>
    <t>Couple families ; Employed total ; Wives/Partners aged 25–34 years ;  Youngest child aged 10–14 years ;</t>
  </si>
  <si>
    <t>Couple families ; Employed total ; Wives/Partners aged 25–34 years ;  Total with youngest child aged 0–14 years ;</t>
  </si>
  <si>
    <t>Couple families ; Employed total ; Wives/Partners aged 25–34 years ;  Youngest dependant aged 15–24 years ;</t>
  </si>
  <si>
    <t>Couple families ; Employed total ; Wives/Partners aged 25–34 years ;  Total families with children or dependants ;</t>
  </si>
  <si>
    <t>Couple families ; Employed total ; Wives/Partners aged 35–44 years ;  Youngest child aged 0–4 years ;</t>
  </si>
  <si>
    <t>Couple families ; Employed total ; Wives/Partners aged 35–44 years ;  Youngest child aged 5–9 years ;</t>
  </si>
  <si>
    <t>Couple families ; Employed total ; Wives/Partners aged 35–44 years ;  Youngest child aged 10–14 years ;</t>
  </si>
  <si>
    <t>Couple families ; Employed total ; Wives/Partners aged 35–44 years ;  Total with youngest child aged 0–14 years ;</t>
  </si>
  <si>
    <t>Couple families ; Employed total ; Wives/Partners aged 35–44 years ;  Youngest dependant aged 15–24 years ;</t>
  </si>
  <si>
    <t>Couple families ; Employed total ; Wives/Partners aged 35–44 years ;  Total families with children or dependants ;</t>
  </si>
  <si>
    <t>Couple families ; Employed total ; Wives/Partners aged 45–54 years ;  Youngest child aged 0–4 years ;</t>
  </si>
  <si>
    <t>Couple families ; Employed total ; Wives/Partners aged 45–54 years ;  Youngest child aged 5–9 years ;</t>
  </si>
  <si>
    <t>Couple families ; Employed total ; Wives/Partners aged 45–54 years ;  Youngest child aged 10–14 years ;</t>
  </si>
  <si>
    <t>Couple families ; Employed total ; Wives/Partners aged 45–54 years ;  Total with youngest child aged 0–14 years ;</t>
  </si>
  <si>
    <t>Couple families ; Employed total ; Wives/Partners aged 45–54 years ;  Youngest dependant aged 15–24 years ;</t>
  </si>
  <si>
    <t>Couple families ; Employed total ; Wives/Partners aged 45–54 years ;  Total families with children or dependants ;</t>
  </si>
  <si>
    <t>Couple families ; Employed total ; Wives/Partners aged 55–64 years ;  Youngest child aged 0–4 years ;</t>
  </si>
  <si>
    <t>Couple families ; Employed total ; Wives/Partners aged 55–64 years ;  Youngest child aged 5–9 years ;</t>
  </si>
  <si>
    <t>Couple families ; Employed total ; Wives/Partners aged 55–64 years ;  Youngest child aged 10–14 years ;</t>
  </si>
  <si>
    <t>Couple families ; Employed total ; Wives/Partners aged 55–64 years ;  Total with youngest child aged 0–14 years ;</t>
  </si>
  <si>
    <t>Couple families ; Employed total ; Wives/Partners aged 55–64 years ;  Youngest dependant aged 15–24 years ;</t>
  </si>
  <si>
    <t>Couple families ; Employed total ; Wives/Partners aged 55–64 years ;  Total families with children or dependants ;</t>
  </si>
  <si>
    <t>Couple families ; Employed total ; Wives/Partners aged 65 years and over ;  Youngest child aged 0–4 years ;</t>
  </si>
  <si>
    <t>Couple families ; Employed total ; Wives/Partners aged 65 years and over ;  Youngest child aged 5–9 years ;</t>
  </si>
  <si>
    <t>Couple families ; Employed total ; Wives/Partners aged 65 years and over ;  Youngest child aged 10–14 years ;</t>
  </si>
  <si>
    <t>Couple families ; Employed total ; Wives/Partners aged 65 years and over ;  Total with youngest child aged 0–14 years ;</t>
  </si>
  <si>
    <t>Couple families ; Employed total ; Wives/Partners aged 65 years and over ;  Youngest dependant aged 15–24 years ;</t>
  </si>
  <si>
    <t>Couple families ; Employed total ; Wives/Partners aged 65 years and over ;  Total families with children or dependants ;</t>
  </si>
  <si>
    <t>Couple families ; Employed total ; Total ;  Youngest child aged 0–4 years ;</t>
  </si>
  <si>
    <t>Couple families ; Employed total ; Total ;  Youngest child aged 5–9 years ;</t>
  </si>
  <si>
    <t>Couple families ; Employed total ; Total ;  Youngest child aged 10–14 years ;</t>
  </si>
  <si>
    <t>Couple families ; Employed total ; Total ;  Total with youngest child aged 0–14 years ;</t>
  </si>
  <si>
    <t>Couple families ; Employed total ; Total ;  Youngest dependant aged 15–24 years ;</t>
  </si>
  <si>
    <t>Couple families ; Employed total ; Total ;  Total families with children or dependants ;</t>
  </si>
  <si>
    <t>Couple families ; Unemployed ; Wives/Partners aged 15–19 years ;  Youngest child aged 0–4 years ;</t>
  </si>
  <si>
    <t>Couple families ; Unemployed ; Wives/Partners aged 15–19 years ;  Youngest child aged 5–9 years ;</t>
  </si>
  <si>
    <t>Couple families ; Unemployed ; Wives/Partners aged 15–19 years ;  Youngest child aged 10–14 years ;</t>
  </si>
  <si>
    <t>Couple families ; Unemployed ; Wives/Partners aged 15–19 years ;  Total with youngest child aged 0–14 years ;</t>
  </si>
  <si>
    <t>Couple families ; Unemployed ; Wives/Partners aged 15–19 years ;  Youngest dependant aged 15–24 years ;</t>
  </si>
  <si>
    <t>Couple families ; Unemployed ; Wives/Partners aged 15–19 years ;  Total families with children or dependants ;</t>
  </si>
  <si>
    <t>Couple families ; Unemployed ; Wives/Partners aged 20–24 years ;  Youngest child aged 0–4 years ;</t>
  </si>
  <si>
    <t>Couple families ; Unemployed ; Wives/Partners aged 20–24 years ;  Youngest child aged 5–9 years ;</t>
  </si>
  <si>
    <t>Couple families ; Unemployed ; Wives/Partners aged 20–24 years ;  Youngest child aged 10–14 years ;</t>
  </si>
  <si>
    <t>Couple families ; Unemployed ; Wives/Partners aged 20–24 years ;  Total with youngest child aged 0–14 years ;</t>
  </si>
  <si>
    <t>Couple families ; Unemployed ; Wives/Partners aged 20–24 years ;  Youngest dependant aged 15–24 years ;</t>
  </si>
  <si>
    <t>Couple families ; Unemployed ; Wives/Partners aged 20–24 years ;  Total families with children or dependants ;</t>
  </si>
  <si>
    <t>Couple families ; Unemployed ; Wives/Partners aged 25–34 years ;  Youngest child aged 0–4 years ;</t>
  </si>
  <si>
    <t>Couple families ; Unemployed ; Wives/Partners aged 25–34 years ;  Youngest child aged 5–9 years ;</t>
  </si>
  <si>
    <t>Couple families ; Unemployed ; Wives/Partners aged 25–34 years ;  Youngest child aged 10–14 years ;</t>
  </si>
  <si>
    <t>Couple families ; Unemployed ; Wives/Partners aged 25–34 years ;  Total with youngest child aged 0–14 years ;</t>
  </si>
  <si>
    <t>Couple families ; Unemployed ; Wives/Partners aged 25–34 years ;  Youngest dependant aged 15–24 years ;</t>
  </si>
  <si>
    <t>Couple families ; Unemployed ; Wives/Partners aged 25–34 years ;  Total families with children or dependants ;</t>
  </si>
  <si>
    <t>Couple families ; Unemployed ; Wives/Partners aged 35–44 years ;  Youngest child aged 0–4 years ;</t>
  </si>
  <si>
    <t>Couple families ; Unemployed ; Wives/Partners aged 35–44 years ;  Youngest child aged 5–9 years ;</t>
  </si>
  <si>
    <t>Couple families ; Unemployed ; Wives/Partners aged 35–44 years ;  Youngest child aged 10–14 years ;</t>
  </si>
  <si>
    <t>Couple families ; Unemployed ; Wives/Partners aged 35–44 years ;  Total with youngest child aged 0–14 years ;</t>
  </si>
  <si>
    <t>Couple families ; Unemployed ; Wives/Partners aged 35–44 years ;  Youngest dependant aged 15–24 years ;</t>
  </si>
  <si>
    <t>Couple families ; Unemployed ; Wives/Partners aged 35–44 years ;  Total families with children or dependants ;</t>
  </si>
  <si>
    <t>Couple families ; Unemployed ; Wives/Partners aged 45–54 years ;  Youngest child aged 0–4 years ;</t>
  </si>
  <si>
    <t>Couple families ; Unemployed ; Wives/Partners aged 45–54 years ;  Youngest child aged 5–9 years ;</t>
  </si>
  <si>
    <t>Couple families ; Unemployed ; Wives/Partners aged 45–54 years ;  Youngest child aged 10–14 years ;</t>
  </si>
  <si>
    <t>Couple families ; Unemployed ; Wives/Partners aged 45–54 years ;  Total with youngest child aged 0–14 years ;</t>
  </si>
  <si>
    <t>Couple families ; Unemployed ; Wives/Partners aged 45–54 years ;  Youngest dependant aged 15–24 years ;</t>
  </si>
  <si>
    <t>Couple families ; Unemployed ; Wives/Partners aged 45–54 years ;  Total families with children or dependants ;</t>
  </si>
  <si>
    <t>Couple families ; Unemployed ; Wives/Partners aged 55–64 years ;  Youngest child aged 0–4 years ;</t>
  </si>
  <si>
    <t>Couple families ; Unemployed ; Wives/Partners aged 55–64 years ;  Youngest child aged 5–9 years ;</t>
  </si>
  <si>
    <t>Couple families ; Unemployed ; Wives/Partners aged 55–64 years ;  Youngest child aged 10–14 years ;</t>
  </si>
  <si>
    <t>Couple families ; Unemployed ; Wives/Partners aged 55–64 years ;  Total with youngest child aged 0–14 years ;</t>
  </si>
  <si>
    <t>Couple families ; Unemployed ; Wives/Partners aged 55–64 years ;  Youngest dependant aged 15–24 years ;</t>
  </si>
  <si>
    <t>Couple families ; Unemployed ; Wives/Partners aged 55–64 years ;  Total families with children or dependants ;</t>
  </si>
  <si>
    <t>Couple families ; Unemployed ; Wives/Partners aged 65 years and over ;  Youngest child aged 0–4 years ;</t>
  </si>
  <si>
    <t>Couple families ; Unemployed ; Wives/Partners aged 65 years and over ;  Youngest child aged 5–9 years ;</t>
  </si>
  <si>
    <t>Couple families ; Unemployed ; Wives/Partners aged 65 years and over ;  Youngest child aged 10–14 years ;</t>
  </si>
  <si>
    <t>Couple families ; Unemployed ; Wives/Partners aged 65 years and over ;  Total with youngest child aged 0–14 years ;</t>
  </si>
  <si>
    <t>Couple families ; Unemployed ; Wives/Partners aged 65 years and over ;  Youngest dependant aged 15–24 years ;</t>
  </si>
  <si>
    <t>Couple families ; Unemployed ; Wives/Partners aged 65 years and over ;  Total families with children or dependants ;</t>
  </si>
  <si>
    <t>Couple families ; Unemployed ; Total ;  Youngest child aged 0–4 years ;</t>
  </si>
  <si>
    <t>Couple families ; Unemployed ; Total ;  Youngest child aged 5–9 years ;</t>
  </si>
  <si>
    <t>Couple families ; Unemployed ; Total ;  Youngest child aged 10–14 years ;</t>
  </si>
  <si>
    <t>Couple families ; Unemployed ; Total ;  Total with youngest child aged 0–14 years ;</t>
  </si>
  <si>
    <t>Couple families ; Unemployed ; Total ;  Youngest dependant aged 15–24 years ;</t>
  </si>
  <si>
    <t>Couple families ; Unemployed ; Total ;  Total families with children or dependants ;</t>
  </si>
  <si>
    <t>Couple families ; Not in the labour force ; Wives/Partners aged 15–19 years ;  Youngest child aged 0–4 years ;</t>
  </si>
  <si>
    <t>Couple families ; Not in the labour force ; Wives/Partners aged 15–19 years ;  Youngest child aged 5–9 years ;</t>
  </si>
  <si>
    <t>Couple families ; Not in the labour force ; Wives/Partners aged 15–19 years ;  Youngest child aged 10–14 years ;</t>
  </si>
  <si>
    <t>Couple families ; Not in the labour force ; Wives/Partners aged 15–19 years ;  Total with youngest child aged 0–14 years ;</t>
  </si>
  <si>
    <t>Couple families ; Not in the labour force ; Wives/Partners aged 15–19 years ;  Youngest dependant aged 15–24 years ;</t>
  </si>
  <si>
    <t>Couple families ; Not in the labour force ; Wives/Partners aged 15–19 years ;  Total families with children or dependants ;</t>
  </si>
  <si>
    <t>Couple families ; Not in the labour force ; Wives/Partners aged 20–24 years ;  Youngest child aged 0–4 years ;</t>
  </si>
  <si>
    <t>Couple families ; Not in the labour force ; Wives/Partners aged 20–24 years ;  Youngest child aged 5–9 years ;</t>
  </si>
  <si>
    <t>Couple families ; Not in the labour force ; Wives/Partners aged 20–24 years ;  Youngest child aged 10–14 years ;</t>
  </si>
  <si>
    <t>Couple families ; Not in the labour force ; Wives/Partners aged 20–24 years ;  Total with youngest child aged 0–14 years ;</t>
  </si>
  <si>
    <t>Couple families ; Not in the labour force ; Wives/Partners aged 20–24 years ;  Youngest dependant aged 15–24 years ;</t>
  </si>
  <si>
    <t>Couple families ; Not in the labour force ; Wives/Partners aged 20–24 years ;  Total families with children or dependants ;</t>
  </si>
  <si>
    <t>Couple families ; Not in the labour force ; Wives/Partners aged 25–34 years ;  Youngest child aged 0–4 years ;</t>
  </si>
  <si>
    <t>Couple families ; Not in the labour force ; Wives/Partners aged 25–34 years ;  Youngest child aged 5–9 years ;</t>
  </si>
  <si>
    <t>Couple families ; Not in the labour force ; Wives/Partners aged 25–34 years ;  Youngest child aged 10–14 years ;</t>
  </si>
  <si>
    <t>Couple families ; Not in the labour force ; Wives/Partners aged 25–34 years ;  Total with youngest child aged 0–14 years ;</t>
  </si>
  <si>
    <t>Couple families ; Not in the labour force ; Wives/Partners aged 25–34 years ;  Youngest dependant aged 15–24 years ;</t>
  </si>
  <si>
    <t>Couple families ; Not in the labour force ; Wives/Partners aged 25–34 years ;  Total families with children or dependants ;</t>
  </si>
  <si>
    <t>Couple families ; Not in the labour force ; Wives/Partners aged 35–44 years ;  Youngest child aged 0–4 years ;</t>
  </si>
  <si>
    <t>Couple families ; Not in the labour force ; Wives/Partners aged 35–44 years ;  Youngest child aged 5–9 years ;</t>
  </si>
  <si>
    <t>Couple families ; Not in the labour force ; Wives/Partners aged 35–44 years ;  Youngest child aged 10–14 years ;</t>
  </si>
  <si>
    <t>Couple families ; Not in the labour force ; Wives/Partners aged 35–44 years ;  Total with youngest child aged 0–14 years ;</t>
  </si>
  <si>
    <t>Couple families ; Not in the labour force ; Wives/Partners aged 35–44 years ;  Youngest dependant aged 15–24 years ;</t>
  </si>
  <si>
    <t>Couple families ; Not in the labour force ; Wives/Partners aged 35–44 years ;  Total families with children or dependants ;</t>
  </si>
  <si>
    <t>Couple families ; Not in the labour force ; Wives/Partners aged 45–54 years ;  Youngest child aged 0–4 years ;</t>
  </si>
  <si>
    <t>Couple families ; Not in the labour force ; Wives/Partners aged 45–54 years ;  Youngest child aged 5–9 years ;</t>
  </si>
  <si>
    <t>Couple families ; Not in the labour force ; Wives/Partners aged 45–54 years ;  Youngest child aged 10–14 years ;</t>
  </si>
  <si>
    <t>Couple families ; Not in the labour force ; Wives/Partners aged 45–54 years ;  Total with youngest child aged 0–14 years ;</t>
  </si>
  <si>
    <t>Couple families ; Not in the labour force ; Wives/Partners aged 45–54 years ;  Youngest dependant aged 15–24 years ;</t>
  </si>
  <si>
    <t>Couple families ; Not in the labour force ; Wives/Partners aged 45–54 years ;  Total families with children or dependants ;</t>
  </si>
  <si>
    <t>Couple families ; Not in the labour force ; Wives/Partners aged 55–64 years ;  Youngest child aged 0–4 years ;</t>
  </si>
  <si>
    <t>Couple families ; Not in the labour force ; Wives/Partners aged 55–64 years ;  Youngest child aged 5–9 years ;</t>
  </si>
  <si>
    <t>Couple families ; Not in the labour force ; Wives/Partners aged 55–64 years ;  Youngest child aged 10–14 years ;</t>
  </si>
  <si>
    <t>Couple families ; Not in the labour force ; Wives/Partners aged 55–64 years ;  Total with youngest child aged 0–14 years ;</t>
  </si>
  <si>
    <t>Couple families ; Not in the labour force ; Wives/Partners aged 55–64 years ;  Youngest dependant aged 15–24 years ;</t>
  </si>
  <si>
    <t>Couple families ; Not in the labour force ; Wives/Partners aged 55–64 years ;  Total families with children or dependants ;</t>
  </si>
  <si>
    <t>Couple families ; Not in the labour force ; Wives/Partners aged 65 years and over ;  Youngest child aged 0–4 years ;</t>
  </si>
  <si>
    <t>Couple families ; Not in the labour force ; Wives/Partners aged 65 years and over ;  Youngest child aged 5–9 years ;</t>
  </si>
  <si>
    <t>Couple families ; Not in the labour force ; Wives/Partners aged 65 years and over ;  Youngest child aged 10–14 years ;</t>
  </si>
  <si>
    <t>Couple families ; Not in the labour force ; Wives/Partners aged 65 years and over ;  Total with youngest child aged 0–14 years ;</t>
  </si>
  <si>
    <t>Couple families ; Not in the labour force ; Wives/Partners aged 65 years and over ;  Youngest dependant aged 15–24 years ;</t>
  </si>
  <si>
    <t>Couple families ; Not in the labour force ; Wives/Partners aged 65 years and over ;  Total families with children or dependants ;</t>
  </si>
  <si>
    <t>Couple families ; Not in the labour force ;  Total ;  Youngest child aged 0–4 years ;</t>
  </si>
  <si>
    <t>Couple families ; Not in the labour force ;  Total ;  Youngest child aged 5–9 years ;</t>
  </si>
  <si>
    <t>Couple families ; Not in the labour force ;  Total ;  Youngest child aged 10–14 years ;</t>
  </si>
  <si>
    <t>Couple families ; Not in the labour force ;  Total ;  Total with youngest child aged 0–14 years ;</t>
  </si>
  <si>
    <t>Couple families ; Not in the labour force ;  Total ;  Youngest dependant aged 15–24 years ;</t>
  </si>
  <si>
    <t>Couple families ; Not in the labour force ;  Total ;  Total families with children or dependants ;</t>
  </si>
  <si>
    <t>Couple families ; Total ; Wives/Partners aged 15–19 years ;  Youngest child aged 0–4 years ;</t>
  </si>
  <si>
    <t>Couple families ; Total ; Wives/Partners aged 15–19 years ;  Youngest child aged 5–9 years ;</t>
  </si>
  <si>
    <t>Couple families ; Total ; Wives/Partners aged 15–19 years ;  Youngest child aged 10–14 years ;</t>
  </si>
  <si>
    <t>Couple families ; Total ; Wives/Partners aged 15–19 years ;  Total with youngest child aged 0–14 years ;</t>
  </si>
  <si>
    <t>Couple families ; Total ; Wives/Partners aged 15–19 years ;  Youngest dependant aged 15–24 years ;</t>
  </si>
  <si>
    <t>Couple families ; Total ; Wives/Partners aged 15–19 years ;  Total families with children or dependants ;</t>
  </si>
  <si>
    <t>Couple families ; Total ; Wives/Partners aged 20–24 years ;  Youngest child aged 0–4 years ;</t>
  </si>
  <si>
    <t>Couple families ; Total ; Wives/Partners aged 20–24 years ;  Youngest child aged 5–9 years ;</t>
  </si>
  <si>
    <t>Couple families ; Total ; Wives/Partners aged 20–24 years ;  Youngest child aged 10–14 years ;</t>
  </si>
  <si>
    <t>Couple families ; Total ; Wives/Partners aged 20–24 years ;  Total with youngest child aged 0–14 years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</si>
  <si>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</si>
  <si>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</si>
  <si>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</si>
  <si>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</si>
  <si>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</si>
  <si>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</si>
  <si>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</si>
  <si>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</si>
  <si>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</si>
  <si>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</si>
  <si>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</si>
  <si>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</si>
  <si>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A124858826A</t>
  </si>
  <si>
    <t>A124857674J</t>
  </si>
  <si>
    <t>A124859210W</t>
  </si>
  <si>
    <t>A124859594V</t>
  </si>
  <si>
    <t>A124858058W</t>
  </si>
  <si>
    <t>A124858442R</t>
  </si>
  <si>
    <t>A124858722J</t>
  </si>
  <si>
    <t>A124857570R</t>
  </si>
  <si>
    <t>A124859106W</t>
  </si>
  <si>
    <t>A124859490A</t>
  </si>
  <si>
    <t>A124857954A</t>
  </si>
  <si>
    <t>A124858338R</t>
  </si>
  <si>
    <t>A124858830T</t>
  </si>
  <si>
    <t>A124857678T</t>
  </si>
  <si>
    <t>A124859214F</t>
  </si>
  <si>
    <t>A124859598C</t>
  </si>
  <si>
    <t>A124858062L</t>
  </si>
  <si>
    <t>A124858446X</t>
  </si>
  <si>
    <t>A124858834A</t>
  </si>
  <si>
    <t>A124857682J</t>
  </si>
  <si>
    <t>A124859218R</t>
  </si>
  <si>
    <t>A124859602J</t>
  </si>
  <si>
    <t>A124858066W</t>
  </si>
  <si>
    <t>A124858450R</t>
  </si>
  <si>
    <t>A124858726T</t>
  </si>
  <si>
    <t>A124857574X</t>
  </si>
  <si>
    <t>A124859110L</t>
  </si>
  <si>
    <t>A124859494K</t>
  </si>
  <si>
    <t>A124857958K</t>
  </si>
  <si>
    <t>A124858342F</t>
  </si>
  <si>
    <t>A124858730J</t>
  </si>
  <si>
    <t>A124857578J</t>
  </si>
  <si>
    <t>A124859114W</t>
  </si>
  <si>
    <t>A124859498V</t>
  </si>
  <si>
    <t>A124857962A</t>
  </si>
  <si>
    <t>A124858346R</t>
  </si>
  <si>
    <t>A124858786V</t>
  </si>
  <si>
    <t>A124857634R</t>
  </si>
  <si>
    <t>A124859170R</t>
  </si>
  <si>
    <t>A124859554A</t>
  </si>
  <si>
    <t>A124858018C</t>
  </si>
  <si>
    <t>A124858402W</t>
  </si>
  <si>
    <t>A124858666A</t>
  </si>
  <si>
    <t>A124857514W</t>
  </si>
  <si>
    <t>A124859050W</t>
  </si>
  <si>
    <t>A124859434J</t>
  </si>
  <si>
    <t>A124857898V</t>
  </si>
  <si>
    <t>A124858282R</t>
  </si>
  <si>
    <t>A124858838K</t>
  </si>
  <si>
    <t>A124857686T</t>
  </si>
  <si>
    <t>A124859222F</t>
  </si>
  <si>
    <t>A124859606T</t>
  </si>
  <si>
    <t>A124858070L</t>
  </si>
  <si>
    <t>A124858454X</t>
  </si>
  <si>
    <t>A124858790K</t>
  </si>
  <si>
    <t>A124857638X</t>
  </si>
  <si>
    <t>A124859174X</t>
  </si>
  <si>
    <t>A124859558K</t>
  </si>
  <si>
    <t>A124858022V</t>
  </si>
  <si>
    <t>A124858406F</t>
  </si>
  <si>
    <t>A124858870K</t>
  </si>
  <si>
    <t>A124857718X</t>
  </si>
  <si>
    <t>A124859254X</t>
  </si>
  <si>
    <t>A124859638K</t>
  </si>
  <si>
    <t>A124858102V</t>
  </si>
  <si>
    <t>A124858486T</t>
  </si>
  <si>
    <t>A124858670T</t>
  </si>
  <si>
    <t>A124857518F</t>
  </si>
  <si>
    <t>A124859054F</t>
  </si>
  <si>
    <t>A124859438T</t>
  </si>
  <si>
    <t>A124857902X</t>
  </si>
  <si>
    <t>A124858286X</t>
  </si>
  <si>
    <t>A124858530R</t>
  </si>
  <si>
    <t>A124857378R</t>
  </si>
  <si>
    <t>A124858914A</t>
  </si>
  <si>
    <t>A124859298A</t>
  </si>
  <si>
    <t>A124857762J</t>
  </si>
  <si>
    <t>A124858146W</t>
  </si>
  <si>
    <t>A124858590T</t>
  </si>
  <si>
    <t>A124857438F</t>
  </si>
  <si>
    <t>A124858974C</t>
  </si>
  <si>
    <t>A124859358T</t>
  </si>
  <si>
    <t>A124857822X</t>
  </si>
  <si>
    <t>A124858206L</t>
  </si>
  <si>
    <t>A124858734T</t>
  </si>
  <si>
    <t>A124857582X</t>
  </si>
  <si>
    <t>A124859118F</t>
  </si>
  <si>
    <t>A124859502X</t>
  </si>
  <si>
    <t>A124857966K</t>
  </si>
  <si>
    <t>A124858350F</t>
  </si>
  <si>
    <t>A124858594A</t>
  </si>
  <si>
    <t>A124857442W</t>
  </si>
  <si>
    <t>A124858978L</t>
  </si>
  <si>
    <t>A124859362J</t>
  </si>
  <si>
    <t>A124857826J</t>
  </si>
  <si>
    <t>A124858210C</t>
  </si>
  <si>
    <t>A124858738A</t>
  </si>
  <si>
    <t>A124857586J</t>
  </si>
  <si>
    <t>A124859122W</t>
  </si>
  <si>
    <t>A124859506J</t>
  </si>
  <si>
    <t>A124857970A</t>
  </si>
  <si>
    <t>A124858354R</t>
  </si>
  <si>
    <t>A124858742T</t>
  </si>
  <si>
    <t>A124857590X</t>
  </si>
  <si>
    <t>A124859126F</t>
  </si>
  <si>
    <t>A124859510X</t>
  </si>
  <si>
    <t>A124857974K</t>
  </si>
  <si>
    <t>A124858358X</t>
  </si>
  <si>
    <t>A124858874V</t>
  </si>
  <si>
    <t>A124857722R</t>
  </si>
  <si>
    <t>A124859258J</t>
  </si>
  <si>
    <t>A124859642A</t>
  </si>
  <si>
    <t>A124858106C</t>
  </si>
  <si>
    <t>A124858490J</t>
  </si>
  <si>
    <t>A124858534X</t>
  </si>
  <si>
    <t>A124857382F</t>
  </si>
  <si>
    <t>A124858918K</t>
  </si>
  <si>
    <t>A124859302F</t>
  </si>
  <si>
    <t>A124857766T</t>
  </si>
  <si>
    <t>A124858150L</t>
  </si>
  <si>
    <t>A124858842A</t>
  </si>
  <si>
    <t>A124857690J</t>
  </si>
  <si>
    <t>A124859226R</t>
  </si>
  <si>
    <t>A124859610J</t>
  </si>
  <si>
    <t>A124858074W</t>
  </si>
  <si>
    <t>A124858458J</t>
  </si>
  <si>
    <t>A124858846K</t>
  </si>
  <si>
    <t>A124857694T</t>
  </si>
  <si>
    <t>A124859230F</t>
  </si>
  <si>
    <t>A124859614T</t>
  </si>
  <si>
    <t>A124858078F</t>
  </si>
  <si>
    <t>A124858462X</t>
  </si>
  <si>
    <t>A124858538J</t>
  </si>
  <si>
    <t>A124857386R</t>
  </si>
  <si>
    <t>A124858922A</t>
  </si>
  <si>
    <t>A124859306R</t>
  </si>
  <si>
    <t>A124857770J</t>
  </si>
  <si>
    <t>A124858154W</t>
  </si>
  <si>
    <t>A124858674A</t>
  </si>
  <si>
    <t>A124857522W</t>
  </si>
  <si>
    <t>A124859058R</t>
  </si>
  <si>
    <t>A124859442J</t>
  </si>
  <si>
    <t>A124857906J</t>
  </si>
  <si>
    <t>A124858290R</t>
  </si>
  <si>
    <t>A124858746A</t>
  </si>
  <si>
    <t>A124857594J</t>
  </si>
  <si>
    <t>A124859130W</t>
  </si>
  <si>
    <t>A124859514J</t>
  </si>
  <si>
    <t>A124857978V</t>
  </si>
  <si>
    <t>A124858362R</t>
  </si>
  <si>
    <t>A124858878C</t>
  </si>
  <si>
    <t>A124857726X</t>
  </si>
  <si>
    <t>A124859262X</t>
  </si>
  <si>
    <t>A124859646K</t>
  </si>
  <si>
    <t>A124858110V</t>
  </si>
  <si>
    <t>A124858494T</t>
  </si>
  <si>
    <t>A124858542X</t>
  </si>
  <si>
    <t>A124857390F</t>
  </si>
  <si>
    <t>A124858926K</t>
  </si>
  <si>
    <t>A124859310F</t>
  </si>
  <si>
    <t>A124857774T</t>
  </si>
  <si>
    <t>A124858158F</t>
  </si>
  <si>
    <t>A124858794V</t>
  </si>
  <si>
    <t>A124857642R</t>
  </si>
  <si>
    <t>A124859178J</t>
  </si>
  <si>
    <t>A124859562A</t>
  </si>
  <si>
    <t>A124858026C</t>
  </si>
  <si>
    <t>A124858410W</t>
  </si>
  <si>
    <t>A124858798C</t>
  </si>
  <si>
    <t>A124857646X</t>
  </si>
  <si>
    <t>A124859182X</t>
  </si>
  <si>
    <t>A124859566K</t>
  </si>
  <si>
    <t>A124858030V</t>
  </si>
  <si>
    <t>A124858414F</t>
  </si>
  <si>
    <t>A124858626J</t>
  </si>
  <si>
    <t>A124857474R</t>
  </si>
  <si>
    <t>A124859010C</t>
  </si>
  <si>
    <t>A124859394A</t>
  </si>
  <si>
    <t>A124857858A</t>
  </si>
  <si>
    <t>A124858242W</t>
  </si>
  <si>
    <t>A124858546J</t>
  </si>
  <si>
    <t>A124857394R</t>
  </si>
  <si>
    <t>A124858930A</t>
  </si>
  <si>
    <t>A124859314R</t>
  </si>
  <si>
    <t>A124857778A</t>
  </si>
  <si>
    <t>A124858162W</t>
  </si>
  <si>
    <t>A124858678K</t>
  </si>
  <si>
    <t>A124857526F</t>
  </si>
  <si>
    <t>A124859062F</t>
  </si>
  <si>
    <t>A124859446T</t>
  </si>
  <si>
    <t>A124857910X</t>
  </si>
  <si>
    <t>A124858294X</t>
  </si>
  <si>
    <t>A124858598K</t>
  </si>
  <si>
    <t>A124857446F</t>
  </si>
  <si>
    <t>A124858982C</t>
  </si>
  <si>
    <t>A124859366T</t>
  </si>
  <si>
    <t>A124857830X</t>
  </si>
  <si>
    <t>A124858214L</t>
  </si>
  <si>
    <t>A124858682A</t>
  </si>
  <si>
    <t>A124857530W</t>
  </si>
  <si>
    <t>A124859066R</t>
  </si>
  <si>
    <t>A124859450J</t>
  </si>
  <si>
    <t>A124857914J</t>
  </si>
  <si>
    <t>A124858298J</t>
  </si>
  <si>
    <t>A124858630X</t>
  </si>
  <si>
    <t>A124857478X</t>
  </si>
  <si>
    <t>A124859014L</t>
  </si>
  <si>
    <t>A124859398K</t>
  </si>
  <si>
    <t>A124857862T</t>
  </si>
  <si>
    <t>A124858246F</t>
  </si>
  <si>
    <t>A124858686K</t>
  </si>
  <si>
    <t>A124857534F</t>
  </si>
  <si>
    <t>A124859070F</t>
  </si>
  <si>
    <t>A124859454T</t>
  </si>
  <si>
    <t>A124857918T</t>
  </si>
  <si>
    <t>A124858302L</t>
  </si>
  <si>
    <t>A124858750T</t>
  </si>
  <si>
    <t>A124857598T</t>
  </si>
  <si>
    <t>A124859134F</t>
  </si>
  <si>
    <t>A124859518T</t>
  </si>
  <si>
    <t>A124857982K</t>
  </si>
  <si>
    <t>A124858366X</t>
  </si>
  <si>
    <t>A124858690A</t>
  </si>
  <si>
    <t>A124857538R</t>
  </si>
  <si>
    <t>A124859074R</t>
  </si>
  <si>
    <t>A124859458A</t>
  </si>
  <si>
    <t>A124857922J</t>
  </si>
  <si>
    <t>A124858306W</t>
  </si>
  <si>
    <t>A124858634J</t>
  </si>
  <si>
    <t>A124857482R</t>
  </si>
  <si>
    <t>A124859018W</t>
  </si>
  <si>
    <t>A124859402R</t>
  </si>
  <si>
    <t>A124857866A</t>
  </si>
  <si>
    <t>A124858250W</t>
  </si>
  <si>
    <t>A124858802J</t>
  </si>
  <si>
    <t>A124857650R</t>
  </si>
  <si>
    <t>A124859186J</t>
  </si>
  <si>
    <t>A124859570A</t>
  </si>
  <si>
    <t>A124858034C</t>
  </si>
  <si>
    <t>A124858418R</t>
  </si>
  <si>
    <t>A124858754A</t>
  </si>
  <si>
    <t>A124857602W</t>
  </si>
  <si>
    <t>A124859138R</t>
  </si>
  <si>
    <t>A124859522J</t>
  </si>
  <si>
    <t>A124857986V</t>
  </si>
  <si>
    <t>A124858370R</t>
  </si>
  <si>
    <t>A124858758K</t>
  </si>
  <si>
    <t>A124857606F</t>
  </si>
  <si>
    <t>A124859142F</t>
  </si>
  <si>
    <t>A124859526T</t>
  </si>
  <si>
    <t>Couple families ; Total ; Wives/Partners aged 20–24 years ;  Youngest dependant aged 15–24 years ;</t>
  </si>
  <si>
    <t>Couple families ; Total ; Wives/Partners aged 20–24 years ;  Total families with children or dependants ;</t>
  </si>
  <si>
    <t>Couple families ; Total ; Wives/Partners aged 25–34 years ;  Youngest child aged 0–4 years ;</t>
  </si>
  <si>
    <t>Couple families ; Total ; Wives/Partners aged 25–34 years ;  Youngest child aged 5–9 years ;</t>
  </si>
  <si>
    <t>Couple families ; Total ; Wives/Partners aged 25–34 years ;  Youngest child aged 10–14 years ;</t>
  </si>
  <si>
    <t>Couple families ; Total ; Wives/Partners aged 25–34 years ;  Total with youngest child aged 0–14 years ;</t>
  </si>
  <si>
    <t>Couple families ; Total ; Wives/Partners aged 25–34 years ;  Youngest dependant aged 15–24 years ;</t>
  </si>
  <si>
    <t>Couple families ; Total ; Wives/Partners aged 25–34 years ;  Total families with children or dependants ;</t>
  </si>
  <si>
    <t>Couple families ; Total ; Wives/Partners aged 35–44 years ;  Youngest child aged 0–4 years ;</t>
  </si>
  <si>
    <t>Couple families ; Total ; Wives/Partners aged 35–44 years ;  Youngest child aged 5–9 years ;</t>
  </si>
  <si>
    <t>Couple families ; Total ; Wives/Partners aged 35–44 years ;  Youngest child aged 10–14 years ;</t>
  </si>
  <si>
    <t>Couple families ; Total ; Wives/Partners aged 35–44 years ;  Total with youngest child aged 0–14 years ;</t>
  </si>
  <si>
    <t>Couple families ; Total ; Wives/Partners aged 35–44 years ;  Youngest dependant aged 15–24 years ;</t>
  </si>
  <si>
    <t>Couple families ; Total ; Wives/Partners aged 35–44 years ;  Total families with children or dependants ;</t>
  </si>
  <si>
    <t>Couple families ; Total ; Wives/Partners aged 45–54 years ;  Youngest child aged 0–4 years ;</t>
  </si>
  <si>
    <t>Couple families ; Total ; Wives/Partners aged 45–54 years ;  Youngest child aged 5–9 years ;</t>
  </si>
  <si>
    <t>Couple families ; Total ; Wives/Partners aged 45–54 years ;  Youngest child aged 10–14 years ;</t>
  </si>
  <si>
    <t>Couple families ; Total ; Wives/Partners aged 45–54 years ;  Total with youngest child aged 0–14 years ;</t>
  </si>
  <si>
    <t>Couple families ; Total ; Wives/Partners aged 45–54 years ;  Youngest dependant aged 15–24 years ;</t>
  </si>
  <si>
    <t>Couple families ; Total ; Wives/Partners aged 45–54 years ;  Total families with children or dependants ;</t>
  </si>
  <si>
    <t>Couple families ; Total ; Wives/Partners aged 55–64 years ;  Youngest child aged 0–4 years ;</t>
  </si>
  <si>
    <t>Couple families ; Total ; Wives/Partners aged 55–64 years ;  Youngest child aged 5–9 years ;</t>
  </si>
  <si>
    <t>Couple families ; Total ; Wives/Partners aged 55–64 years ;  Youngest child aged 10–14 years ;</t>
  </si>
  <si>
    <t>Couple families ; Total ; Wives/Partners aged 55–64 years ;  Total with youngest child aged 0–14 years ;</t>
  </si>
  <si>
    <t>Couple families ; Total ; Wives/Partners aged 55–64 years ;  Youngest dependant aged 15–24 years ;</t>
  </si>
  <si>
    <t>Couple families ; Total ; Wives/Partners aged 55–64 years ;  Total families with children or dependants ;</t>
  </si>
  <si>
    <t>Couple families ; Total ; Wives/Partners aged 65 years and over ;  Youngest child aged 0–4 years ;</t>
  </si>
  <si>
    <t>Couple families ; Total ; Wives/Partners aged 65 years and over ;  Youngest child aged 5–9 years ;</t>
  </si>
  <si>
    <t>Couple families ; Total ; Wives/Partners aged 65 years and over ;  Youngest child aged 10–14 years ;</t>
  </si>
  <si>
    <t>Couple families ; Total ; Wives/Partners aged 65 years and over ;  Total with youngest child aged 0–14 years ;</t>
  </si>
  <si>
    <t>Couple families ; Total ; Wives/Partners aged 65 years and over ;  Youngest dependant aged 15–24 years ;</t>
  </si>
  <si>
    <t>Couple families ; Total ; Wives/Partners aged 65 years and over ;  Total families with children or dependants ;</t>
  </si>
  <si>
    <t>Couple families ; Total ; Total ;  Youngest child aged 0–4 years ;</t>
  </si>
  <si>
    <t>Couple families ; Total ; Total ;  Youngest child aged 5–9 years ;</t>
  </si>
  <si>
    <t>Couple families ; Total ; Total ;  Youngest child aged 10–14 years ;</t>
  </si>
  <si>
    <t>Couple families ; Total ; Total ;  Total with youngest child aged 0–14 years ;</t>
  </si>
  <si>
    <t>Couple families ; Total ; Total ;  Youngest dependant aged 15–24 years ;</t>
  </si>
  <si>
    <t>Couple families ; Total ; Total ;  Total families with children or dependants ;</t>
  </si>
  <si>
    <t>One parent families ; Full-time workers ; Mothers aged 15–19 years ;  Youngest child aged 0–4 years ;</t>
  </si>
  <si>
    <t>One parent families ; Full-time workers ; Mothers aged 15–19 years ;  Youngest child aged 5–9 years ;</t>
  </si>
  <si>
    <t>One parent families ; Full-time workers ; Mothers aged 15–19 years ;  Youngest child aged 10–14 years ;</t>
  </si>
  <si>
    <t>One parent families ; Full-time workers ; Mothers aged 15–19 years ;  Total with youngest child aged 0–14 years ;</t>
  </si>
  <si>
    <t>One parent families ; Full-time workers ; Mothers aged 15–19 years ;  Youngest dependant aged 15–24 years ;</t>
  </si>
  <si>
    <t>One parent families ; Full-time workers ; Mothers aged 15–19 years ;  Total families with children or dependants ;</t>
  </si>
  <si>
    <t>One parent families ; Full-time workers ; Mothers aged 20–24 years ;  Youngest child aged 0–4 years ;</t>
  </si>
  <si>
    <t>One parent families ; Full-time workers ; Mothers aged 20–24 years ;  Youngest child aged 5–9 years ;</t>
  </si>
  <si>
    <t>One parent families ; Full-time workers ; Mothers aged 20–24 years ;  Youngest child aged 10–14 years ;</t>
  </si>
  <si>
    <t>One parent families ; Full-time workers ; Mothers aged 20–24 years ;  Total with youngest child aged 0–14 years ;</t>
  </si>
  <si>
    <t>One parent families ; Full-time workers ; Mothers aged 20–24 years ;  Youngest dependant aged 15–24 years ;</t>
  </si>
  <si>
    <t>One parent families ; Full-time workers ; Mothers aged 20–24 years ;  Total families with children or dependants ;</t>
  </si>
  <si>
    <t>One parent families ; Full-time workers ; Mothers aged 25–34 years ;  Youngest child aged 0–4 years ;</t>
  </si>
  <si>
    <t>One parent families ; Full-time workers ; Mothers aged 25–34 years ;  Youngest child aged 5–9 years ;</t>
  </si>
  <si>
    <t>One parent families ; Full-time workers ; Mothers aged 25–34 years ;  Youngest child aged 10–14 years ;</t>
  </si>
  <si>
    <t>One parent families ; Full-time workers ; Mothers aged 25–34 years ;  Total with youngest child aged 0–14 years ;</t>
  </si>
  <si>
    <t>One parent families ; Full-time workers ; Mothers aged 25–34 years ;  Youngest dependant aged 15–24 years ;</t>
  </si>
  <si>
    <t>One parent families ; Full-time workers ; Mothers aged 25–34 years ;  Total families with children or dependants ;</t>
  </si>
  <si>
    <t>One parent families ; Full-time workers ; Mothers aged 35–44 years ;  Youngest child aged 0–4 years ;</t>
  </si>
  <si>
    <t>One parent families ; Full-time workers ; Mothers aged 35–44 years ;  Youngest child aged 5–9 years ;</t>
  </si>
  <si>
    <t>One parent families ; Full-time workers ; Mothers aged 35–44 years ;  Youngest child aged 10–14 years ;</t>
  </si>
  <si>
    <t>One parent families ; Full-time workers ; Mothers aged 35–44 years ;  Total with youngest child aged 0–14 years ;</t>
  </si>
  <si>
    <t>One parent families ; Full-time workers ; Mothers aged 35–44 years ;  Youngest dependant aged 15–24 years ;</t>
  </si>
  <si>
    <t>One parent families ; Full-time workers ; Mothers aged 35–44 years ;  Total families with children or dependants ;</t>
  </si>
  <si>
    <t>One parent families ; Full-time workers ; Mothers aged 45–54 years ;  Youngest child aged 0–4 years ;</t>
  </si>
  <si>
    <t>One parent families ; Full-time workers ; Mothers aged 45–54 years ;  Youngest child aged 5–9 years ;</t>
  </si>
  <si>
    <t>One parent families ; Full-time workers ; Mothers aged 45–54 years ;  Youngest child aged 10–14 years ;</t>
  </si>
  <si>
    <t>One parent families ; Full-time workers ; Mothers aged 45–54 years ;  Total with youngest child aged 0–14 years ;</t>
  </si>
  <si>
    <t>One parent families ; Full-time workers ; Mothers aged 45–54 years ;  Youngest dependant aged 15–24 years ;</t>
  </si>
  <si>
    <t>One parent families ; Full-time workers ; Mothers aged 45–54 years ;  Total families with children or dependants ;</t>
  </si>
  <si>
    <t>One parent families ; Full-time workers ; Mothers aged 55–64 years ;  Youngest child aged 0–4 years ;</t>
  </si>
  <si>
    <t>One parent families ; Full-time workers ; Mothers aged 55–64 years ;  Youngest child aged 5–9 years ;</t>
  </si>
  <si>
    <t>One parent families ; Full-time workers ; Mothers aged 55–64 years ;  Youngest child aged 10–14 years ;</t>
  </si>
  <si>
    <t>One parent families ; Full-time workers ; Mothers aged 55–64 years ;  Total with youngest child aged 0–14 years ;</t>
  </si>
  <si>
    <t>One parent families ; Full-time workers ; Mothers aged 55–64 years ;  Youngest dependant aged 15–24 years ;</t>
  </si>
  <si>
    <t>One parent families ; Full-time workers ; Mothers aged 55–64 years ;  Total families with children or dependants ;</t>
  </si>
  <si>
    <t>One parent families ; Full-time workers ; Mothers aged 65 years and over ;  Youngest child aged 0–4 years ;</t>
  </si>
  <si>
    <t>One parent families ; Full-time workers ; Mothers aged 65 years and over ;  Youngest child aged 5–9 years ;</t>
  </si>
  <si>
    <t>One parent families ; Full-time workers ; Mothers aged 65 years and over ;  Youngest child aged 10–14 years ;</t>
  </si>
  <si>
    <t>One parent families ; Full-time workers ; Mothers aged 65 years and over ;  Total with youngest child aged 0–14 years ;</t>
  </si>
  <si>
    <t>One parent families ; Full-time workers ; Mothers aged 65 years and over ;  Youngest dependant aged 15–24 years ;</t>
  </si>
  <si>
    <t>One parent families ; Full-time workers ; Mothers aged 65 years and over ;  Total families with children or dependants ;</t>
  </si>
  <si>
    <t>One parent families ; Full-time workers ; Total ;  Youngest child aged 0–4 years ;</t>
  </si>
  <si>
    <t>One parent families ; Full-time workers ; Total ;  Youngest child aged 5–9 years ;</t>
  </si>
  <si>
    <t>One parent families ; Full-time workers ; Total ;  Youngest child aged 10–14 years ;</t>
  </si>
  <si>
    <t>One parent families ; Full-time workers ; Total ;  Total with youngest child aged 0–14 years ;</t>
  </si>
  <si>
    <t>One parent families ; Full-time workers ; Total ;  Youngest dependant aged 15–24 years ;</t>
  </si>
  <si>
    <t>One parent families ; Full-time workers ; Total ;  Total families with children or dependants ;</t>
  </si>
  <si>
    <t>One parent families ; Part-time workers ; Mothers aged 15–19 years ;  Youngest child aged 0–4 years ;</t>
  </si>
  <si>
    <t>One parent families ; Part-time workers ; Mothers aged 15–19 years ;  Youngest child aged 5–9 years ;</t>
  </si>
  <si>
    <t>One parent families ; Part-time workers ; Mothers aged 15–19 years ;  Youngest child aged 10–14 years ;</t>
  </si>
  <si>
    <t>One parent families ; Part-time workers ; Mothers aged 15–19 years ;  Total with youngest child aged 0–14 years ;</t>
  </si>
  <si>
    <t>One parent families ; Part-time workers ; Mothers aged 15–19 years ;  Youngest dependant aged 15–24 years ;</t>
  </si>
  <si>
    <t>One parent families ; Part-time workers ; Mothers aged 15–19 years ;  Total families with children or dependants ;</t>
  </si>
  <si>
    <t>One parent families ; Part-time workers ; Mothers aged 20–24 years ;  Youngest child aged 0–4 years ;</t>
  </si>
  <si>
    <t>One parent families ; Part-time workers ; Mothers aged 20–24 years ;  Youngest child aged 5–9 years ;</t>
  </si>
  <si>
    <t>One parent families ; Part-time workers ; Mothers aged 20–24 years ;  Youngest child aged 10–14 years ;</t>
  </si>
  <si>
    <t>One parent families ; Part-time workers ; Mothers aged 20–24 years ;  Total with youngest child aged 0–14 years ;</t>
  </si>
  <si>
    <t>One parent families ; Part-time workers ; Mothers aged 20–24 years ;  Youngest dependant aged 15–24 years ;</t>
  </si>
  <si>
    <t>One parent families ; Part-time workers ; Mothers aged 20–24 years ;  Total families with children or dependants ;</t>
  </si>
  <si>
    <t>One parent families ; Part-time workers ; Mothers aged 25–34 years ;  Youngest child aged 0–4 years ;</t>
  </si>
  <si>
    <t>One parent families ; Part-time workers ; Mothers aged 25–34 years ;  Youngest child aged 5–9 years ;</t>
  </si>
  <si>
    <t>One parent families ; Part-time workers ; Mothers aged 25–34 years ;  Youngest child aged 10–14 years ;</t>
  </si>
  <si>
    <t>One parent families ; Part-time workers ; Mothers aged 25–34 years ;  Total with youngest child aged 0–14 years ;</t>
  </si>
  <si>
    <t>One parent families ; Part-time workers ; Mothers aged 25–34 years ;  Youngest dependant aged 15–24 years ;</t>
  </si>
  <si>
    <t>One parent families ; Part-time workers ; Mothers aged 25–34 years ;  Total families with children or dependants ;</t>
  </si>
  <si>
    <t>One parent families ; Part-time workers ; Mothers aged 35–44 years ;  Youngest child aged 0–4 years ;</t>
  </si>
  <si>
    <t>One parent families ; Part-time workers ; Mothers aged 35–44 years ;  Youngest child aged 5–9 years ;</t>
  </si>
  <si>
    <t>One parent families ; Part-time workers ; Mothers aged 35–44 years ;  Youngest child aged 10–14 years ;</t>
  </si>
  <si>
    <t>One parent families ; Part-time workers ; Mothers aged 35–44 years ;  Total with youngest child aged 0–14 years ;</t>
  </si>
  <si>
    <t>One parent families ; Part-time workers ; Mothers aged 35–44 years ;  Youngest dependant aged 15–24 years ;</t>
  </si>
  <si>
    <t>One parent families ; Part-time workers ; Mothers aged 35–44 years ;  Total families with children or dependants ;</t>
  </si>
  <si>
    <t>One parent families ; Part-time workers ; Mothers aged 45–54 years ;  Youngest child aged 0–4 years ;</t>
  </si>
  <si>
    <t>One parent families ; Part-time workers ; Mothers aged 45–54 years ;  Youngest child aged 5–9 years ;</t>
  </si>
  <si>
    <t>One parent families ; Part-time workers ; Mothers aged 45–54 years ;  Youngest child aged 10–14 years ;</t>
  </si>
  <si>
    <t>One parent families ; Part-time workers ; Mothers aged 45–54 years ;  Total with youngest child aged 0–14 years ;</t>
  </si>
  <si>
    <t>One parent families ; Part-time workers ; Mothers aged 45–54 years ;  Youngest dependant aged 15–24 years ;</t>
  </si>
  <si>
    <t>One parent families ; Part-time workers ; Mothers aged 45–54 years ;  Total families with children or dependants ;</t>
  </si>
  <si>
    <t>One parent families ; Part-time workers ; Mothers aged 55–64 years ;  Youngest child aged 0–4 years ;</t>
  </si>
  <si>
    <t>One parent families ; Part-time workers ; Mothers aged 55–64 years ;  Youngest child aged 5–9 years ;</t>
  </si>
  <si>
    <t>One parent families ; Part-time workers ; Mothers aged 55–64 years ;  Youngest child aged 10–14 years ;</t>
  </si>
  <si>
    <t>One parent families ; Part-time workers ; Mothers aged 55–64 years ;  Total with youngest child aged 0–14 years ;</t>
  </si>
  <si>
    <t>One parent families ; Part-time workers ; Mothers aged 55–64 years ;  Youngest dependant aged 15–24 years ;</t>
  </si>
  <si>
    <t>One parent families ; Part-time workers ; Mothers aged 55–64 years ;  Total families with children or dependants ;</t>
  </si>
  <si>
    <t>One parent families ; Part-time workers ; Mothers aged 65 years and over ;  Youngest child aged 0–4 years ;</t>
  </si>
  <si>
    <t>One parent families ; Part-time workers ; Mothers aged 65 years and over ;  Youngest child aged 5–9 years ;</t>
  </si>
  <si>
    <t>One parent families ; Part-time workers ; Mothers aged 65 years and over ;  Youngest child aged 10–14 years ;</t>
  </si>
  <si>
    <t>One parent families ; Part-time workers ; Mothers aged 65 years and over ;  Total with youngest child aged 0–14 years ;</t>
  </si>
  <si>
    <t>One parent families ; Part-time workers ; Mothers aged 65 years and over ;  Youngest dependant aged 15–24 years ;</t>
  </si>
  <si>
    <t>One parent families ; Part-time workers ; Mothers aged 65 years and over ;  Total families with children or dependants ;</t>
  </si>
  <si>
    <t>One parent families ; Part-time workers ; Total ;  Youngest child aged 0–4 years ;</t>
  </si>
  <si>
    <t>One parent families ; Part-time workers ; Total ;  Youngest child aged 5–9 years ;</t>
  </si>
  <si>
    <t>One parent families ; Part-time workers ; Total ;  Youngest child aged 10–14 years ;</t>
  </si>
  <si>
    <t>One parent families ; Part-time workers ; Total ;  Total with youngest child aged 0–14 years ;</t>
  </si>
  <si>
    <t>One parent families ; Part-time workers ; Total ;  Youngest dependant aged 15–24 years ;</t>
  </si>
  <si>
    <t>One parent families ; Part-time workers ; Total ;  Total families with children or dependants ;</t>
  </si>
  <si>
    <t>One parent families ; Employed total ; Mothers aged 15–19 years ;  Youngest child aged 0–4 years ;</t>
  </si>
  <si>
    <t>One parent families ; Employed total ; Mothers aged 15–19 years ;  Youngest child aged 5–9 years ;</t>
  </si>
  <si>
    <t>One parent families ; Employed total ; Mothers aged 15–19 years ;  Youngest child aged 10–14 years ;</t>
  </si>
  <si>
    <t>One parent families ; Employed total ; Mothers aged 15–19 years ;  Total with youngest child aged 0–14 years ;</t>
  </si>
  <si>
    <t>One parent families ; Employed total ; Mothers aged 15–19 years ;  Youngest dependant aged 15–24 years ;</t>
  </si>
  <si>
    <t>One parent families ; Employed total ; Mothers aged 15–19 years ;  Total families with children or dependants ;</t>
  </si>
  <si>
    <t>One parent families ; Employed total ; Mothers aged 20–24 years ;  Youngest child aged 0–4 years ;</t>
  </si>
  <si>
    <t>One parent families ; Employed total ; Mothers aged 20–24 years ;  Youngest child aged 5–9 years ;</t>
  </si>
  <si>
    <t>One parent families ; Employed total ; Mothers aged 20–24 years ;  Youngest child aged 10–14 years ;</t>
  </si>
  <si>
    <t>One parent families ; Employed total ; Mothers aged 20–24 years ;  Total with youngest child aged 0–14 years ;</t>
  </si>
  <si>
    <t>One parent families ; Employed total ; Mothers aged 20–24 years ;  Youngest dependant aged 15–24 years ;</t>
  </si>
  <si>
    <t>One parent families ; Employed total ; Mothers aged 20–24 years ;  Total families with children or dependants ;</t>
  </si>
  <si>
    <t>One parent families ; Employed total ; Mothers aged 25–34 years ;  Youngest child aged 0–4 years ;</t>
  </si>
  <si>
    <t>One parent families ; Employed total ; Mothers aged 25–34 years ;  Youngest child aged 5–9 years ;</t>
  </si>
  <si>
    <t>One parent families ; Employed total ; Mothers aged 25–34 years ;  Youngest child aged 10–14 years ;</t>
  </si>
  <si>
    <t>One parent families ; Employed total ; Mothers aged 25–34 years ;  Total with youngest child aged 0–14 years ;</t>
  </si>
  <si>
    <t>One parent families ; Employed total ; Mothers aged 25–34 years ;  Youngest dependant aged 15–24 years ;</t>
  </si>
  <si>
    <t>One parent families ; Employed total ; Mothers aged 25–34 years ;  Total families with children or dependants ;</t>
  </si>
  <si>
    <t>One parent families ; Employed total ; Mothers aged 35–44 years ;  Youngest child aged 0–4 years ;</t>
  </si>
  <si>
    <t>One parent families ; Employed total ; Mothers aged 35–44 years ;  Youngest child aged 5–9 years ;</t>
  </si>
  <si>
    <t>One parent families ; Employed total ; Mothers aged 35–44 years ;  Youngest child aged 10–14 years ;</t>
  </si>
  <si>
    <t>One parent families ; Employed total ; Mothers aged 35–44 years ;  Total with youngest child aged 0–14 years ;</t>
  </si>
  <si>
    <t>One parent families ; Employed total ; Mothers aged 35–44 years ;  Youngest dependant aged 15–24 years ;</t>
  </si>
  <si>
    <t>One parent families ; Employed total ; Mothers aged 35–44 years ;  Total families with children or dependants ;</t>
  </si>
  <si>
    <t>One parent families ; Employed total ; Mothers aged 45–54 years ;  Youngest child aged 0–4 years ;</t>
  </si>
  <si>
    <t>One parent families ; Employed total ; Mothers aged 45–54 years ;  Youngest child aged 5–9 years ;</t>
  </si>
  <si>
    <t>One parent families ; Employed total ; Mothers aged 45–54 years ;  Youngest child aged 10–14 years ;</t>
  </si>
  <si>
    <t>One parent families ; Employed total ; Mothers aged 45–54 years ;  Total with youngest child aged 0–14 years ;</t>
  </si>
  <si>
    <t>One parent families ; Employed total ; Mothers aged 45–54 years ;  Youngest dependant aged 15–24 years ;</t>
  </si>
  <si>
    <t>One parent families ; Employed total ; Mothers aged 45–54 years ;  Total families with children or dependants ;</t>
  </si>
  <si>
    <t>One parent families ; Employed total ; Mothers aged 55–64 years ;  Youngest child aged 0–4 years ;</t>
  </si>
  <si>
    <t>One parent families ; Employed total ; Mothers aged 55–64 years ;  Youngest child aged 5–9 years ;</t>
  </si>
  <si>
    <t>One parent families ; Employed total ; Mothers aged 55–64 years ;  Youngest child aged 10–14 years ;</t>
  </si>
  <si>
    <t>One parent families ; Employed total ; Mothers aged 55–64 years ;  Total with youngest child aged 0–14 years ;</t>
  </si>
  <si>
    <t>One parent families ; Employed total ; Mothers aged 55–64 years ;  Youngest dependant aged 15–24 years ;</t>
  </si>
  <si>
    <t>One parent families ; Employed total ; Mothers aged 55–64 years ;  Total families with children or dependants ;</t>
  </si>
  <si>
    <t>One parent families ; Employed total ; Mothers aged 65 years and over ;  Youngest child aged 0–4 years ;</t>
  </si>
  <si>
    <t>One parent families ; Employed total ; Mothers aged 65 years and over ;  Youngest child aged 5–9 years ;</t>
  </si>
  <si>
    <t>One parent families ; Employed total ; Mothers aged 65 years and over ;  Youngest child aged 10–14 years ;</t>
  </si>
  <si>
    <t>One parent families ; Employed total ; Mothers aged 65 years and over ;  Total with youngest child aged 0–14 years ;</t>
  </si>
  <si>
    <t>One parent families ; Employed total ; Mothers aged 65 years and over ;  Youngest dependant aged 15–24 years ;</t>
  </si>
  <si>
    <t>One parent families ; Employed total ; Mothers aged 65 years and over ;  Total families with children or dependants ;</t>
  </si>
  <si>
    <t>One parent families ; Employed total ; Total ;  Youngest child aged 0–4 years ;</t>
  </si>
  <si>
    <t>One parent families ; Employed total ; Total ;  Youngest child aged 5–9 years ;</t>
  </si>
  <si>
    <t>One parent families ; Employed total ; Total ;  Youngest child aged 10–14 years ;</t>
  </si>
  <si>
    <t>One parent families ; Employed total ; Total ;  Total with youngest child aged 0–14 years ;</t>
  </si>
  <si>
    <t>One parent families ; Employed total ; Total ;  Youngest dependant aged 15–24 years ;</t>
  </si>
  <si>
    <t>One parent families ; Employed total ; Total ;  Total families with children or dependants ;</t>
  </si>
  <si>
    <t>One parent families ; Unemployed ; Mothers aged 15–19 years ;  Youngest child aged 0–4 years ;</t>
  </si>
  <si>
    <t>One parent families ; Unemployed ; Mothers aged 15–19 years ;  Youngest child aged 5–9 years ;</t>
  </si>
  <si>
    <t>One parent families ; Unemployed ; Mothers aged 15–19 years ;  Youngest child aged 10–14 years ;</t>
  </si>
  <si>
    <t>One parent families ; Unemployed ; Mothers aged 15–19 years ;  Total with youngest child aged 0–14 years ;</t>
  </si>
  <si>
    <t>One parent families ; Unemployed ; Mothers aged 15–19 years ;  Youngest dependant aged 15–24 years ;</t>
  </si>
  <si>
    <t>One parent families ; Unemployed ; Mothers aged 15–19 years ;  Total families with children or dependants ;</t>
  </si>
  <si>
    <t>One parent families ; Unemployed ; Mothers aged 20–24 years ;  Youngest child aged 0–4 years ;</t>
  </si>
  <si>
    <t>One parent families ; Unemployed ; Mothers aged 20–24 years ;  Youngest child aged 5–9 years ;</t>
  </si>
  <si>
    <t>One parent families ; Unemployed ; Mothers aged 20–24 years ;  Youngest child aged 10–14 years ;</t>
  </si>
  <si>
    <t>One parent families ; Unemployed ; Mothers aged 20–24 years ;  Total with youngest child aged 0–14 years ;</t>
  </si>
  <si>
    <t>One parent families ; Unemployed ; Mothers aged 20–24 years ;  Youngest dependant aged 15–24 years ;</t>
  </si>
  <si>
    <t>One parent families ; Unemployed ; Mothers aged 20–24 years ;  Total families with children or dependants ;</t>
  </si>
  <si>
    <t>One parent families ; Unemployed ; Mothers aged 25–34 years ;  Youngest child aged 0–4 years ;</t>
  </si>
  <si>
    <t>One parent families ; Unemployed ; Mothers aged 25–34 years ;  Youngest child aged 5–9 years ;</t>
  </si>
  <si>
    <t>One parent families ; Unemployed ; Mothers aged 25–34 years ;  Youngest child aged 10–14 years ;</t>
  </si>
  <si>
    <t>One parent families ; Unemployed ; Mothers aged 25–34 years ;  Total with youngest child aged 0–14 years ;</t>
  </si>
  <si>
    <t>One parent families ; Unemployed ; Mothers aged 25–34 years ;  Youngest dependant aged 15–24 years ;</t>
  </si>
  <si>
    <t>One parent families ; Unemployed ; Mothers aged 25–34 years ;  Total families with children or dependants ;</t>
  </si>
  <si>
    <t>One parent families ; Unemployed ; Mothers aged 35–44 years ;  Youngest child aged 0–4 years ;</t>
  </si>
  <si>
    <t>One parent families ; Unemployed ; Mothers aged 35–44 years ;  Youngest child aged 5–9 years ;</t>
  </si>
  <si>
    <t>One parent families ; Unemployed ; Mothers aged 35–44 years ;  Youngest child aged 10–14 years ;</t>
  </si>
  <si>
    <t>One parent families ; Unemployed ; Mothers aged 35–44 years ;  Total with youngest child aged 0–14 years ;</t>
  </si>
  <si>
    <t>One parent families ; Unemployed ; Mothers aged 35–44 years ;  Youngest dependant aged 15–24 years ;</t>
  </si>
  <si>
    <t>One parent families ; Unemployed ; Mothers aged 35–44 years ;  Total families with children or dependants ;</t>
  </si>
  <si>
    <t>One parent families ; Unemployed ; Mothers aged 45–54 years ;  Youngest child aged 0–4 years ;</t>
  </si>
  <si>
    <t>One parent families ; Unemployed ; Mothers aged 45–54 years ;  Youngest child aged 5–9 years ;</t>
  </si>
  <si>
    <t>One parent families ; Unemployed ; Mothers aged 45–54 years ;  Youngest child aged 10–14 years ;</t>
  </si>
  <si>
    <t>One parent families ; Unemployed ; Mothers aged 45–54 years ;  Total with youngest child aged 0–14 years ;</t>
  </si>
  <si>
    <t>One parent families ; Unemployed ; Mothers aged 45–54 years ;  Youngest dependant aged 15–24 years ;</t>
  </si>
  <si>
    <t>One parent families ; Unemployed ; Mothers aged 45–54 years ;  Total families with children or dependants ;</t>
  </si>
  <si>
    <t>One parent families ; Unemployed ; Mothers aged 55–64 years ;  Youngest child aged 0–4 years ;</t>
  </si>
  <si>
    <t>One parent families ; Unemployed ; Mothers aged 55–64 years ;  Youngest child aged 5–9 years ;</t>
  </si>
  <si>
    <t>One parent families ; Unemployed ; Mothers aged 55–64 years ;  Youngest child aged 10–14 years ;</t>
  </si>
  <si>
    <t>One parent families ; Unemployed ; Mothers aged 55–64 years ;  Total with youngest child aged 0–14 years ;</t>
  </si>
  <si>
    <t>One parent families ; Unemployed ; Mothers aged 55–64 years ;  Youngest dependant aged 15–24 years ;</t>
  </si>
  <si>
    <t>One parent families ; Unemployed ; Mothers aged 55–64 years ;  Total families with children or dependants ;</t>
  </si>
  <si>
    <t>One parent families ; Unemployed ; Mothers aged 65 years and over ;  Youngest child aged 0–4 years ;</t>
  </si>
  <si>
    <t>One parent families ; Unemployed ; Mothers aged 65 years and over ;  Youngest child aged 5–9 years ;</t>
  </si>
  <si>
    <t>One parent families ; Unemployed ; Mothers aged 65 years and over ;  Youngest child aged 10–14 years ;</t>
  </si>
  <si>
    <t>One parent families ; Unemployed ; Mothers aged 65 years and over ;  Total with youngest child aged 0–14 years ;</t>
  </si>
  <si>
    <t>One parent families ; Unemployed ; Mothers aged 65 years and over ;  Youngest dependant aged 15–24 years ;</t>
  </si>
  <si>
    <t>One parent families ; Unemployed ; Mothers aged 65 years and over ;  Total families with children or dependants ;</t>
  </si>
  <si>
    <t>One parent families ; Unemployed ; Total ;  Youngest child aged 0–4 years ;</t>
  </si>
  <si>
    <t>One parent families ; Unemployed ; Total ;  Youngest child aged 5–9 years ;</t>
  </si>
  <si>
    <t>One parent families ; Unemployed ; Total ;  Youngest child aged 10–14 years ;</t>
  </si>
  <si>
    <t>One parent families ; Unemployed ; Total ;  Total with youngest child aged 0–14 years ;</t>
  </si>
  <si>
    <t>One parent families ; Unemployed ; Total ;  Youngest dependant aged 15–24 years ;</t>
  </si>
  <si>
    <t>One parent families ; Unemployed ; Total ;  Total families with children or dependants ;</t>
  </si>
  <si>
    <t>One parent families ; Not in the labour force ; Mothers aged 15–19 years ;  Youngest child aged 0–4 years ;</t>
  </si>
  <si>
    <t>One parent families ; Not in the labour force ; Mothers aged 15–19 years ;  Youngest child aged 5–9 years ;</t>
  </si>
  <si>
    <t>One parent families ; Not in the labour force ; Mothers aged 15–19 years ;  Youngest child aged 10–14 years ;</t>
  </si>
  <si>
    <t>One parent families ; Not in the labour force ; Mothers aged 15–19 years ;  Total with youngest child aged 0–14 years ;</t>
  </si>
  <si>
    <t>One parent families ; Not in the labour force ; Mothers aged 15–19 years ;  Youngest dependant aged 15–24 years ;</t>
  </si>
  <si>
    <t>One parent families ; Not in the labour force ; Mothers aged 15–19 years ;  Total families with children or dependants ;</t>
  </si>
  <si>
    <t>One parent families ; Not in the labour force ; Mothers aged 20–24 years ;  Youngest child aged 0–4 years ;</t>
  </si>
  <si>
    <t>One parent families ; Not in the labour force ; Mothers aged 20–24 years ;  Youngest child aged 5–9 years ;</t>
  </si>
  <si>
    <t>One parent families ; Not in the labour force ; Mothers aged 20–24 years ;  Youngest child aged 10–14 years ;</t>
  </si>
  <si>
    <t>One parent families ; Not in the labour force ; Mothers aged 20–24 years ;  Total with youngest child aged 0–14 years ;</t>
  </si>
  <si>
    <t>One parent families ; Not in the labour force ; Mothers aged 20–24 years ;  Youngest dependant aged 15–24 years ;</t>
  </si>
  <si>
    <t>One parent families ; Not in the labour force ; Mothers aged 20–24 years ;  Total families with children or dependants ;</t>
  </si>
  <si>
    <t>One parent families ; Not in the labour force ; Mothers aged 25–34 years ;  Youngest child aged 0–4 years ;</t>
  </si>
  <si>
    <t>One parent families ; Not in the labour force ; Mothers aged 25–34 years ;  Youngest child aged 5–9 years ;</t>
  </si>
  <si>
    <t>One parent families ; Not in the labour force ; Mothers aged 25–34 years ;  Youngest child aged 10–14 years ;</t>
  </si>
  <si>
    <t>One parent families ; Not in the labour force ; Mothers aged 25–34 years ;  Total with youngest child aged 0–14 years ;</t>
  </si>
  <si>
    <t>One parent families ; Not in the labour force ; Mothers aged 25–34 years ;  Youngest dependant aged 15–24 years ;</t>
  </si>
  <si>
    <t>One parent families ; Not in the labour force ; Mothers aged 25–34 years ;  Total families with children or dependants ;</t>
  </si>
  <si>
    <t>One parent families ; Not in the labour force ; Mothers aged 35–44 years ;  Youngest child aged 0–4 years ;</t>
  </si>
  <si>
    <t>One parent families ; Not in the labour force ; Mothers aged 35–44 years ;  Youngest child aged 5–9 years ;</t>
  </si>
  <si>
    <t>A124857990K</t>
  </si>
  <si>
    <t>A124858374X</t>
  </si>
  <si>
    <t>A124858882V</t>
  </si>
  <si>
    <t>A124857730R</t>
  </si>
  <si>
    <t>A124859266J</t>
  </si>
  <si>
    <t>A124859650A</t>
  </si>
  <si>
    <t>A124858114C</t>
  </si>
  <si>
    <t>A124858498A</t>
  </si>
  <si>
    <t>A124858550X</t>
  </si>
  <si>
    <t>A124857398X</t>
  </si>
  <si>
    <t>A124858934K</t>
  </si>
  <si>
    <t>A124859318X</t>
  </si>
  <si>
    <t>A124857782T</t>
  </si>
  <si>
    <t>A124858166F</t>
  </si>
  <si>
    <t>A124858694K</t>
  </si>
  <si>
    <t>A124857542F</t>
  </si>
  <si>
    <t>A124859078X</t>
  </si>
  <si>
    <t>A124859462T</t>
  </si>
  <si>
    <t>A124857926T</t>
  </si>
  <si>
    <t>A124858310L</t>
  </si>
  <si>
    <t>A124858602R</t>
  </si>
  <si>
    <t>A124857450W</t>
  </si>
  <si>
    <t>A124858986L</t>
  </si>
  <si>
    <t>A124859370J</t>
  </si>
  <si>
    <t>A124857834J</t>
  </si>
  <si>
    <t>A124858218W</t>
  </si>
  <si>
    <t>A124858762A</t>
  </si>
  <si>
    <t>A124857610W</t>
  </si>
  <si>
    <t>A124859146R</t>
  </si>
  <si>
    <t>A124859530J</t>
  </si>
  <si>
    <t>A124857994V</t>
  </si>
  <si>
    <t>A124858378J</t>
  </si>
  <si>
    <t>A124858766K</t>
  </si>
  <si>
    <t>A124857614F</t>
  </si>
  <si>
    <t>A124859150F</t>
  </si>
  <si>
    <t>A124859534T</t>
  </si>
  <si>
    <t>A124857998C</t>
  </si>
  <si>
    <t>A124858382X</t>
  </si>
  <si>
    <t>A124858638T</t>
  </si>
  <si>
    <t>A124857486X</t>
  </si>
  <si>
    <t>A124859022L</t>
  </si>
  <si>
    <t>A124859406X</t>
  </si>
  <si>
    <t>A124857870T</t>
  </si>
  <si>
    <t>A124858254F</t>
  </si>
  <si>
    <t>A124858554J</t>
  </si>
  <si>
    <t>A124857402C</t>
  </si>
  <si>
    <t>A124858938V</t>
  </si>
  <si>
    <t>A124859322R</t>
  </si>
  <si>
    <t>A124857786A</t>
  </si>
  <si>
    <t>A124858170W</t>
  </si>
  <si>
    <t>A124858886C</t>
  </si>
  <si>
    <t>A124857734X</t>
  </si>
  <si>
    <t>A124859270X</t>
  </si>
  <si>
    <t>A124859654K</t>
  </si>
  <si>
    <t>A124858118L</t>
  </si>
  <si>
    <t>A124858502F</t>
  </si>
  <si>
    <t>A124858698V</t>
  </si>
  <si>
    <t>A124857546R</t>
  </si>
  <si>
    <t>A124859082R</t>
  </si>
  <si>
    <t>A124859466A</t>
  </si>
  <si>
    <t>A124857930J</t>
  </si>
  <si>
    <t>A124858314W</t>
  </si>
  <si>
    <t>A124858806T</t>
  </si>
  <si>
    <t>A124857654X</t>
  </si>
  <si>
    <t>A124859190X</t>
  </si>
  <si>
    <t>A124859574K</t>
  </si>
  <si>
    <t>A124858038L</t>
  </si>
  <si>
    <t>A124858422F</t>
  </si>
  <si>
    <t>A124858890V</t>
  </si>
  <si>
    <t>A124857738J</t>
  </si>
  <si>
    <t>A124859274J</t>
  </si>
  <si>
    <t>A124859658V</t>
  </si>
  <si>
    <t>A124858122C</t>
  </si>
  <si>
    <t>A124858506R</t>
  </si>
  <si>
    <t>A124858558T</t>
  </si>
  <si>
    <t>A124857406L</t>
  </si>
  <si>
    <t>A124858942K</t>
  </si>
  <si>
    <t>A124859326X</t>
  </si>
  <si>
    <t>A124857790T</t>
  </si>
  <si>
    <t>A124858174F</t>
  </si>
  <si>
    <t>A124858642J</t>
  </si>
  <si>
    <t>A124857490R</t>
  </si>
  <si>
    <t>A124859026W</t>
  </si>
  <si>
    <t>A124859410R</t>
  </si>
  <si>
    <t>A124857874A</t>
  </si>
  <si>
    <t>A124858258R</t>
  </si>
  <si>
    <t>A124858770A</t>
  </si>
  <si>
    <t>A124857618R</t>
  </si>
  <si>
    <t>A124859154R</t>
  </si>
  <si>
    <t>A124859538A</t>
  </si>
  <si>
    <t>A124858002K</t>
  </si>
  <si>
    <t>A124858386J</t>
  </si>
  <si>
    <t>A124858646T</t>
  </si>
  <si>
    <t>A124857494X</t>
  </si>
  <si>
    <t>A124859030L</t>
  </si>
  <si>
    <t>A124859414X</t>
  </si>
  <si>
    <t>A124857878K</t>
  </si>
  <si>
    <t>A124858262F</t>
  </si>
  <si>
    <t>A124858850A</t>
  </si>
  <si>
    <t>A124857698A</t>
  </si>
  <si>
    <t>A124859234R</t>
  </si>
  <si>
    <t>A124859618A</t>
  </si>
  <si>
    <t>A124858082W</t>
  </si>
  <si>
    <t>A124858466J</t>
  </si>
  <si>
    <t>A124858562J</t>
  </si>
  <si>
    <t>A124857410C</t>
  </si>
  <si>
    <t>A124858946V</t>
  </si>
  <si>
    <t>A124859330R</t>
  </si>
  <si>
    <t>A124857794A</t>
  </si>
  <si>
    <t>A124858178R</t>
  </si>
  <si>
    <t>A124858854K</t>
  </si>
  <si>
    <t>A124857702F</t>
  </si>
  <si>
    <t>A124859238X</t>
  </si>
  <si>
    <t>A124859622T</t>
  </si>
  <si>
    <t>A124858086F</t>
  </si>
  <si>
    <t>A124858470X</t>
  </si>
  <si>
    <t>A124858702X</t>
  </si>
  <si>
    <t>A124857550F</t>
  </si>
  <si>
    <t>A124859086X</t>
  </si>
  <si>
    <t>A124859470T</t>
  </si>
  <si>
    <t>A124857934T</t>
  </si>
  <si>
    <t>A124858318F</t>
  </si>
  <si>
    <t>A124858606X</t>
  </si>
  <si>
    <t>A124857454F</t>
  </si>
  <si>
    <t>A124858990C</t>
  </si>
  <si>
    <t>A124859374T</t>
  </si>
  <si>
    <t>A124857838T</t>
  </si>
  <si>
    <t>A124858222L</t>
  </si>
  <si>
    <t>A124858810J</t>
  </si>
  <si>
    <t>A124857658J</t>
  </si>
  <si>
    <t>A124859194J</t>
  </si>
  <si>
    <t>A124859578V</t>
  </si>
  <si>
    <t>A124858042C</t>
  </si>
  <si>
    <t>A124858426R</t>
  </si>
  <si>
    <t>A124858894C</t>
  </si>
  <si>
    <t>A124857742X</t>
  </si>
  <si>
    <t>A124859278T</t>
  </si>
  <si>
    <t>A124859662K</t>
  </si>
  <si>
    <t>A124858126L</t>
  </si>
  <si>
    <t>A124858510F</t>
  </si>
  <si>
    <t>A124858610R</t>
  </si>
  <si>
    <t>A124857458R</t>
  </si>
  <si>
    <t>A124858994L</t>
  </si>
  <si>
    <t>A124859378A</t>
  </si>
  <si>
    <t>A124857842J</t>
  </si>
  <si>
    <t>A124858226W</t>
  </si>
  <si>
    <t>A124858706J</t>
  </si>
  <si>
    <t>A124857554R</t>
  </si>
  <si>
    <t>A124859090R</t>
  </si>
  <si>
    <t>A124859474A</t>
  </si>
  <si>
    <t>A124857938A</t>
  </si>
  <si>
    <t>A124858322W</t>
  </si>
  <si>
    <t>A124858858V</t>
  </si>
  <si>
    <t>A124857706R</t>
  </si>
  <si>
    <t>A124859242R</t>
  </si>
  <si>
    <t>A124859626A</t>
  </si>
  <si>
    <t>A124858090W</t>
  </si>
  <si>
    <t>A124858474J</t>
  </si>
  <si>
    <t>A124858862K</t>
  </si>
  <si>
    <t>A124857710F</t>
  </si>
  <si>
    <t>A124859246X</t>
  </si>
  <si>
    <t>A124859630T</t>
  </si>
  <si>
    <t>A124858094F</t>
  </si>
  <si>
    <t>A124858478T</t>
  </si>
  <si>
    <t>A124858898L</t>
  </si>
  <si>
    <t>A124857746J</t>
  </si>
  <si>
    <t>A124859282J</t>
  </si>
  <si>
    <t>A124859666V</t>
  </si>
  <si>
    <t>A124858130C</t>
  </si>
  <si>
    <t>A124858514R</t>
  </si>
  <si>
    <t>A124858902T</t>
  </si>
  <si>
    <t>A124857750X</t>
  </si>
  <si>
    <t>A124859286T</t>
  </si>
  <si>
    <t>A124859670K</t>
  </si>
  <si>
    <t>A124858134L</t>
  </si>
  <si>
    <t>A124858518X</t>
  </si>
  <si>
    <t>A124858566T</t>
  </si>
  <si>
    <t>A124857414L</t>
  </si>
  <si>
    <t>A124858950K</t>
  </si>
  <si>
    <t>A124859334X</t>
  </si>
  <si>
    <t>A124857798K</t>
  </si>
  <si>
    <t>A124858182F</t>
  </si>
  <si>
    <t>A124858614X</t>
  </si>
  <si>
    <t>A124857462F</t>
  </si>
  <si>
    <t>A124858998W</t>
  </si>
  <si>
    <t>A124859382T</t>
  </si>
  <si>
    <t>A124857846T</t>
  </si>
  <si>
    <t>A124858230L</t>
  </si>
  <si>
    <t>A124858650J</t>
  </si>
  <si>
    <t>A124857498J</t>
  </si>
  <si>
    <t>A124859034W</t>
  </si>
  <si>
    <t>A124859418J</t>
  </si>
  <si>
    <t>A124857882A</t>
  </si>
  <si>
    <t>A124858266R</t>
  </si>
  <si>
    <t>A124858570J</t>
  </si>
  <si>
    <t>A124857418W</t>
  </si>
  <si>
    <t>A124858954V</t>
  </si>
  <si>
    <t>A124859338J</t>
  </si>
  <si>
    <t>A124857802R</t>
  </si>
  <si>
    <t>A124858186R</t>
  </si>
  <si>
    <t>A124858618J</t>
  </si>
  <si>
    <t>A124857466R</t>
  </si>
  <si>
    <t>A124859002C</t>
  </si>
  <si>
    <t>A124859386A</t>
  </si>
  <si>
    <t>A124857850J</t>
  </si>
  <si>
    <t>A124858234W</t>
  </si>
  <si>
    <t>A124858574T</t>
  </si>
  <si>
    <t>A124857422L</t>
  </si>
  <si>
    <t>A124858958C</t>
  </si>
  <si>
    <t>A124859342X</t>
  </si>
  <si>
    <t>A124857806X</t>
  </si>
  <si>
    <t>A124858190F</t>
  </si>
  <si>
    <t>A124858906A</t>
  </si>
  <si>
    <t>A124857754J</t>
  </si>
  <si>
    <t>A124859290J</t>
  </si>
  <si>
    <t>A124859674V</t>
  </si>
  <si>
    <t>A124858138W</t>
  </si>
  <si>
    <t>A124858522R</t>
  </si>
  <si>
    <t>A124858910T</t>
  </si>
  <si>
    <t>A124857758T</t>
  </si>
  <si>
    <t>A124859294T</t>
  </si>
  <si>
    <t>A124859678C</t>
  </si>
  <si>
    <t>A124858142L</t>
  </si>
  <si>
    <t>A124858526X</t>
  </si>
  <si>
    <t>A124858774K</t>
  </si>
  <si>
    <t>A124857622F</t>
  </si>
  <si>
    <t>A124859158X</t>
  </si>
  <si>
    <t>A124859542T</t>
  </si>
  <si>
    <t>A124858006V</t>
  </si>
  <si>
    <t>A124858390X</t>
  </si>
  <si>
    <t>A124858814T</t>
  </si>
  <si>
    <t>A124857662X</t>
  </si>
  <si>
    <t>A124859198T</t>
  </si>
  <si>
    <t>A124859582K</t>
  </si>
  <si>
    <t>A124858046L</t>
  </si>
  <si>
    <t>A124858430F</t>
  </si>
  <si>
    <t>A124858578A</t>
  </si>
  <si>
    <t>A124857426W</t>
  </si>
  <si>
    <t>A124858962V</t>
  </si>
  <si>
    <t>A124859346J</t>
  </si>
  <si>
    <t>A124857810R</t>
  </si>
  <si>
    <t>A124858194R</t>
  </si>
  <si>
    <t>A124858654T</t>
  </si>
  <si>
    <t>A124857502L</t>
  </si>
  <si>
    <t>A124859038F</t>
  </si>
  <si>
    <t>A124859422X</t>
  </si>
  <si>
    <t>A124857886K</t>
  </si>
  <si>
    <t>A124858270F</t>
  </si>
  <si>
    <t>A124858778V</t>
  </si>
  <si>
    <t>A124857626R</t>
  </si>
  <si>
    <t>One parent families ; Not in the labour force ; Mothers aged 35–44 years ;  Youngest child aged 10–14 years ;</t>
  </si>
  <si>
    <t>One parent families ; Not in the labour force ; Mothers aged 35–44 years ;  Total with youngest child aged 0–14 years ;</t>
  </si>
  <si>
    <t>One parent families ; Not in the labour force ; Mothers aged 35–44 years ;  Youngest dependant aged 15–24 years ;</t>
  </si>
  <si>
    <t>One parent families ; Not in the labour force ; Mothers aged 35–44 years ;  Total families with children or dependants ;</t>
  </si>
  <si>
    <t>One parent families ; Not in the labour force ; Mothers aged 45–54 years ;  Youngest child aged 0–4 years ;</t>
  </si>
  <si>
    <t>One parent families ; Not in the labour force ; Mothers aged 45–54 years ;  Youngest child aged 5–9 years ;</t>
  </si>
  <si>
    <t>One parent families ; Not in the labour force ; Mothers aged 45–54 years ;  Youngest child aged 10–14 years ;</t>
  </si>
  <si>
    <t>One parent families ; Not in the labour force ; Mothers aged 45–54 years ;  Total with youngest child aged 0–14 years ;</t>
  </si>
  <si>
    <t>One parent families ; Not in the labour force ; Mothers aged 45–54 years ;  Youngest dependant aged 15–24 years ;</t>
  </si>
  <si>
    <t>One parent families ; Not in the labour force ; Mothers aged 45–54 years ;  Total families with children or dependants ;</t>
  </si>
  <si>
    <t>One parent families ; Not in the labour force ; Mothers aged 55–64 years ;  Youngest child aged 0–4 years ;</t>
  </si>
  <si>
    <t>One parent families ; Not in the labour force ; Mothers aged 55–64 years ;  Youngest child aged 5–9 years ;</t>
  </si>
  <si>
    <t>One parent families ; Not in the labour force ; Mothers aged 55–64 years ;  Youngest child aged 10–14 years ;</t>
  </si>
  <si>
    <t>One parent families ; Not in the labour force ; Mothers aged 55–64 years ;  Total with youngest child aged 0–14 years ;</t>
  </si>
  <si>
    <t>One parent families ; Not in the labour force ; Mothers aged 55–64 years ;  Youngest dependant aged 15–24 years ;</t>
  </si>
  <si>
    <t>One parent families ; Not in the labour force ; Mothers aged 55–64 years ;  Total families with children or dependants ;</t>
  </si>
  <si>
    <t>One parent families ; Not in the labour force ; Mothers aged 65 years and over ;  Youngest child aged 0–4 years ;</t>
  </si>
  <si>
    <t>One parent families ; Not in the labour force ; Mothers aged 65 years and over ;  Youngest child aged 5–9 years ;</t>
  </si>
  <si>
    <t>One parent families ; Not in the labour force ; Mothers aged 65 years and over ;  Youngest child aged 10–14 years ;</t>
  </si>
  <si>
    <t>One parent families ; Not in the labour force ; Mothers aged 65 years and over ;  Total with youngest child aged 0–14 years ;</t>
  </si>
  <si>
    <t>One parent families ; Not in the labour force ; Mothers aged 65 years and over ;  Youngest dependant aged 15–24 years ;</t>
  </si>
  <si>
    <t>One parent families ; Not in the labour force ; Mothers aged 65 years and over ;  Total families with children or dependants ;</t>
  </si>
  <si>
    <t>One parent families ; Not in the labour force ; Total ;  Youngest child aged 0–4 years ;</t>
  </si>
  <si>
    <t>One parent families ; Not in the labour force ; Total ;  Youngest child aged 5–9 years ;</t>
  </si>
  <si>
    <t>One parent families ; Not in the labour force ; Total ;  Youngest child aged 10–14 years ;</t>
  </si>
  <si>
    <t>One parent families ; Not in the labour force ; Total ;  Total with youngest child aged 0–14 years ;</t>
  </si>
  <si>
    <t>One parent families ; Not in the labour force ; Total ;  Youngest dependant aged 15–24 years ;</t>
  </si>
  <si>
    <t>One parent families ; Not in the labour force ; Total ;  Total families with children or dependants ;</t>
  </si>
  <si>
    <t>One parent families ; Total ; Mothers aged 15–19 years ;  Youngest child aged 0–4 years ;</t>
  </si>
  <si>
    <t>One parent families ; Total ; Mothers aged 15–19 years ;  Youngest child aged 5–9 years ;</t>
  </si>
  <si>
    <t>One parent families ; Total ; Mothers aged 15–19 years ;  Youngest child aged 10–14 years ;</t>
  </si>
  <si>
    <t>One parent families ; Total ; Mothers aged 15–19 years ;  Total with youngest child aged 0–14 years ;</t>
  </si>
  <si>
    <t>One parent families ; Total ; Mothers aged 15–19 years ;  Youngest dependant aged 15–24 years ;</t>
  </si>
  <si>
    <t>One parent families ; Total ; Mothers aged 15–19 years ;  Total families with children or dependants ;</t>
  </si>
  <si>
    <t>One parent families ; Total ; Mothers aged 20–24 years ;  Youngest child aged 0–4 years ;</t>
  </si>
  <si>
    <t>One parent families ; Total ; Mothers aged 20–24 years ;  Youngest child aged 5–9 years ;</t>
  </si>
  <si>
    <t>One parent families ; Total ; Mothers aged 20–24 years ;  Youngest child aged 10–14 years ;</t>
  </si>
  <si>
    <t>One parent families ; Total ; Mothers aged 20–24 years ;  Total with youngest child aged 0–14 years ;</t>
  </si>
  <si>
    <t>One parent families ; Total ; Mothers aged 20–24 years ;  Youngest dependant aged 15–24 years ;</t>
  </si>
  <si>
    <t>One parent families ; Total ; Mothers aged 20–24 years ;  Total families with children or dependants ;</t>
  </si>
  <si>
    <t>One parent families ; Total ; Mothers aged 25–34 years ;  Youngest child aged 0–4 years ;</t>
  </si>
  <si>
    <t>One parent families ; Total ; Mothers aged 25–34 years ;  Youngest child aged 5–9 years ;</t>
  </si>
  <si>
    <t>One parent families ; Total ; Mothers aged 25–34 years ;  Youngest child aged 10–14 years ;</t>
  </si>
  <si>
    <t>One parent families ; Total ; Mothers aged 25–34 years ;  Total with youngest child aged 0–14 years ;</t>
  </si>
  <si>
    <t>One parent families ; Total ; Mothers aged 25–34 years ;  Youngest dependant aged 15–24 years ;</t>
  </si>
  <si>
    <t>One parent families ; Total ; Mothers aged 25–34 years ;  Total families with children or dependants ;</t>
  </si>
  <si>
    <t>One parent families ; Total ; Mothers aged 35–44 years ;  Youngest child aged 0–4 years ;</t>
  </si>
  <si>
    <t>One parent families ; Total ; Mothers aged 35–44 years ;  Youngest child aged 5–9 years ;</t>
  </si>
  <si>
    <t>One parent families ; Total ; Mothers aged 35–44 years ;  Youngest child aged 10–14 years ;</t>
  </si>
  <si>
    <t>One parent families ; Total ; Mothers aged 35–44 years ;  Total with youngest child aged 0–14 years ;</t>
  </si>
  <si>
    <t>One parent families ; Total ; Mothers aged 35–44 years ;  Youngest dependant aged 15–24 years ;</t>
  </si>
  <si>
    <t>One parent families ; Total ; Mothers aged 35–44 years ;  Total families with children or dependants ;</t>
  </si>
  <si>
    <t>One parent families ; Total ; Mothers aged 45–54 years ;  Youngest child aged 0–4 years ;</t>
  </si>
  <si>
    <t>One parent families ; Total ; Mothers aged 45–54 years ;  Youngest child aged 5–9 years ;</t>
  </si>
  <si>
    <t>One parent families ; Total ; Mothers aged 45–54 years ;  Youngest child aged 10–14 years ;</t>
  </si>
  <si>
    <t>One parent families ; Total ; Mothers aged 45–54 years ;  Total with youngest child aged 0–14 years ;</t>
  </si>
  <si>
    <t>One parent families ; Total ; Mothers aged 45–54 years ;  Youngest dependant aged 15–24 years ;</t>
  </si>
  <si>
    <t>One parent families ; Total ; Mothers aged 45–54 years ;  Total families with children or dependants ;</t>
  </si>
  <si>
    <t>One parent families ; Total ; Mothers aged 55–64 years ;  Youngest child aged 0–4 years ;</t>
  </si>
  <si>
    <t>One parent families ; Total ; Mothers aged 55–64 years ;  Youngest child aged 5–9 years ;</t>
  </si>
  <si>
    <t>One parent families ; Total ; Mothers aged 55–64 years ;  Youngest child aged 10–14 years ;</t>
  </si>
  <si>
    <t>One parent families ; Total ; Mothers aged 55–64 years ;  Total with youngest child aged 0–14 years ;</t>
  </si>
  <si>
    <t>One parent families ; Total ; Mothers aged 55–64 years ;  Youngest dependant aged 15–24 years ;</t>
  </si>
  <si>
    <t>One parent families ; Total ; Mothers aged 55–64 years ;  Total families with children or dependants ;</t>
  </si>
  <si>
    <t>One parent families ; Total ; Mothers aged 65 years and over ;  Youngest child aged 0–4 years ;</t>
  </si>
  <si>
    <t>One parent families ; Total ; Mothers aged 65 years and over ;  Youngest child aged 5–9 years ;</t>
  </si>
  <si>
    <t>One parent families ; Total ; Mothers aged 65 years and over ;  Youngest child aged 10–14 years ;</t>
  </si>
  <si>
    <t>One parent families ; Total ; Mothers aged 65 years and over ;  Total with youngest child aged 0–14 years ;</t>
  </si>
  <si>
    <t>One parent families ; Total ; Mothers aged 65 years and over ;  Youngest dependant aged 15–24 years ;</t>
  </si>
  <si>
    <t>One parent families ; Total ; Mothers aged 65 years and over ;  Total families with children or dependants ;</t>
  </si>
  <si>
    <t>One parent families ; Total ;  Youngest child aged 0–4 years ;</t>
  </si>
  <si>
    <t>One parent families ; Total ;  Youngest child aged 5–9 years ;</t>
  </si>
  <si>
    <t>One parent families ; Total ;  Youngest child aged 10–14 years ;</t>
  </si>
  <si>
    <t>One parent families ; Total ;  Total with youngest child aged 0–14 years ;</t>
  </si>
  <si>
    <t>One parent families ; Total ;  Youngest dependant aged 15–24 years ;</t>
  </si>
  <si>
    <t>One parent families ; Total ;  Total families with children or dependants ;</t>
  </si>
  <si>
    <t>A124859162R</t>
  </si>
  <si>
    <t>A124859546A</t>
  </si>
  <si>
    <t>A124858010K</t>
  </si>
  <si>
    <t>A124858394J</t>
  </si>
  <si>
    <t>A124858582T</t>
  </si>
  <si>
    <t>A124857430L</t>
  </si>
  <si>
    <t>A124858966C</t>
  </si>
  <si>
    <t>A124859350X</t>
  </si>
  <si>
    <t>A124857814X</t>
  </si>
  <si>
    <t>A124858198X</t>
  </si>
  <si>
    <t>A124858658A</t>
  </si>
  <si>
    <t>A124857506W</t>
  </si>
  <si>
    <t>A124859042W</t>
  </si>
  <si>
    <t>A124859426J</t>
  </si>
  <si>
    <t>A124857890A</t>
  </si>
  <si>
    <t>A124858274R</t>
  </si>
  <si>
    <t>A124858782K</t>
  </si>
  <si>
    <t>A124857630F</t>
  </si>
  <si>
    <t>A124859166X</t>
  </si>
  <si>
    <t>A124859550T</t>
  </si>
  <si>
    <t>A124858014V</t>
  </si>
  <si>
    <t>A124858398T</t>
  </si>
  <si>
    <t>A124858818A</t>
  </si>
  <si>
    <t>A124857666J</t>
  </si>
  <si>
    <t>A124859202W</t>
  </si>
  <si>
    <t>A124859586V</t>
  </si>
  <si>
    <t>A124858050C</t>
  </si>
  <si>
    <t>A124858434R</t>
  </si>
  <si>
    <t>A124858822T</t>
  </si>
  <si>
    <t>A124857670X</t>
  </si>
  <si>
    <t>A124859206F</t>
  </si>
  <si>
    <t>A124859590K</t>
  </si>
  <si>
    <t>A124858054L</t>
  </si>
  <si>
    <t>A124858438X</t>
  </si>
  <si>
    <t>A124858586A</t>
  </si>
  <si>
    <t>A124857434W</t>
  </si>
  <si>
    <t>A124858970V</t>
  </si>
  <si>
    <t>A124859354J</t>
  </si>
  <si>
    <t>A124857818J</t>
  </si>
  <si>
    <t>A124858202C</t>
  </si>
  <si>
    <t>A124858710X</t>
  </si>
  <si>
    <t>A124857558X</t>
  </si>
  <si>
    <t>A124859094X</t>
  </si>
  <si>
    <t>A124859478K</t>
  </si>
  <si>
    <t>A124857942T</t>
  </si>
  <si>
    <t>A124858326F</t>
  </si>
  <si>
    <t>A124858662T</t>
  </si>
  <si>
    <t>A124857510L</t>
  </si>
  <si>
    <t>A124859046F</t>
  </si>
  <si>
    <t>A124859430X</t>
  </si>
  <si>
    <t>A124857894K</t>
  </si>
  <si>
    <t>A124858278X</t>
  </si>
  <si>
    <t>A124858714J</t>
  </si>
  <si>
    <t>A124857562R</t>
  </si>
  <si>
    <t>A124859098J</t>
  </si>
  <si>
    <t>A124859482A</t>
  </si>
  <si>
    <t>A124857946A</t>
  </si>
  <si>
    <t>A124858330W</t>
  </si>
  <si>
    <t>A124858718T</t>
  </si>
  <si>
    <t>A124857566X</t>
  </si>
  <si>
    <t>A124859102L</t>
  </si>
  <si>
    <t>A124859486K</t>
  </si>
  <si>
    <t>A124857950T</t>
  </si>
  <si>
    <t>A124858334F</t>
  </si>
  <si>
    <t>A124858622X</t>
  </si>
  <si>
    <t>A124857470F</t>
  </si>
  <si>
    <t>A124859006L</t>
  </si>
  <si>
    <t>A124859390T</t>
  </si>
  <si>
    <t>A124857854T</t>
  </si>
  <si>
    <t>A124858238F</t>
  </si>
  <si>
    <t>A124858866V</t>
  </si>
  <si>
    <t>A124857714R</t>
  </si>
  <si>
    <t>A124859250R</t>
  </si>
  <si>
    <t>A124859634A</t>
  </si>
  <si>
    <t>A124858098R</t>
  </si>
  <si>
    <t>A124858482J</t>
  </si>
  <si>
    <t>Time Series Workbook</t>
  </si>
  <si>
    <t>6224.0.55.001 Labour Force Status of Families</t>
  </si>
  <si>
    <t>Table 7. Families by characteristics of wives, partners and mothers and age of youngest dependent child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</si>
  <si>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</si>
  <si>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</si>
  <si>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</si>
  <si>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</si>
  <si>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</si>
  <si>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</si>
  <si>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Varies</t>
  </si>
  <si>
    <t>3,6,9,12</t>
  </si>
  <si>
    <t>Released at 11:30 am (Canberra time) Tue 12 Oct 2021</t>
  </si>
  <si>
    <t>Contents</t>
  </si>
  <si>
    <t>Tables</t>
  </si>
  <si>
    <t>Table 7.1 - June 2021</t>
  </si>
  <si>
    <t>Table 7.2 -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</si>
  <si>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</si>
  <si>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</si>
  <si>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</si>
  <si>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Labour Force Status of Families, Jun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</si>
  <si>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</si>
  <si>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</si>
  <si>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</si>
  <si>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</si>
  <si>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 xml:space="preserve"> </t>
  </si>
  <si>
    <t>Youngest child aged 0–4 years</t>
  </si>
  <si>
    <t>Youngest child aged 5–9 years</t>
  </si>
  <si>
    <t>Youngest child aged 10–14 years</t>
  </si>
  <si>
    <t xml:space="preserve">Total with youngest child aged 0–14 years </t>
  </si>
  <si>
    <r>
      <t xml:space="preserve">Youngest </t>
    </r>
    <r>
      <rPr>
        <b/>
        <sz val="8"/>
        <rFont val="Arial"/>
        <family val="2"/>
      </rPr>
      <t>dependant aged 15–24 years</t>
    </r>
  </si>
  <si>
    <t>Total families with children or dependants</t>
  </si>
  <si>
    <t>'000</t>
  </si>
  <si>
    <t>COUPLE FAMILIES</t>
  </si>
  <si>
    <t>Labour force status and age of wives/partners</t>
  </si>
  <si>
    <t>Full-time workers</t>
  </si>
  <si>
    <t xml:space="preserve">  Wives/Partners aged 15–19 years</t>
  </si>
  <si>
    <t xml:space="preserve">  Wives/Partners aged 20–24 years</t>
  </si>
  <si>
    <t xml:space="preserve">  Wives/Partners aged 25–34 years</t>
  </si>
  <si>
    <t xml:space="preserve">  Wives/Partners aged 35–44 years</t>
  </si>
  <si>
    <t xml:space="preserve">  Wives/Partners aged 45–54 years</t>
  </si>
  <si>
    <t xml:space="preserve">  Wives/Partners aged 55–64 years</t>
  </si>
  <si>
    <t xml:space="preserve">  Wives/Partners aged 65 years and over</t>
  </si>
  <si>
    <t xml:space="preserve">  Total full-time workers</t>
  </si>
  <si>
    <t>Part-time workers</t>
  </si>
  <si>
    <t xml:space="preserve">  Total part-time workers</t>
  </si>
  <si>
    <t>Total employed</t>
  </si>
  <si>
    <t xml:space="preserve">  Total employed</t>
  </si>
  <si>
    <t>Unemployed</t>
  </si>
  <si>
    <t xml:space="preserve">  Total unemployed</t>
  </si>
  <si>
    <r>
      <t xml:space="preserve">Not in </t>
    </r>
    <r>
      <rPr>
        <sz val="8"/>
        <color indexed="8"/>
        <rFont val="Arial"/>
        <family val="2"/>
      </rPr>
      <t>the</t>
    </r>
    <r>
      <rPr>
        <sz val="8"/>
        <rFont val="Arial"/>
        <family val="2"/>
      </rPr>
      <t xml:space="preserve"> labour force</t>
    </r>
  </si>
  <si>
    <t xml:space="preserve">  Total not in the labour force</t>
  </si>
  <si>
    <t>Total</t>
  </si>
  <si>
    <t xml:space="preserve">Total </t>
  </si>
  <si>
    <t>ONE PARENT FAMILIES</t>
  </si>
  <si>
    <t>Labour force status and age of mothers</t>
  </si>
  <si>
    <t xml:space="preserve">  Mothers aged 15–19 years</t>
  </si>
  <si>
    <t xml:space="preserve">  Mothers aged 20–24 years</t>
  </si>
  <si>
    <t xml:space="preserve">  Mothers aged 25–34 years</t>
  </si>
  <si>
    <t xml:space="preserve">  Mothers aged 35–44 years</t>
  </si>
  <si>
    <t xml:space="preserve">  Mothers aged 45–54 years</t>
  </si>
  <si>
    <t xml:space="preserve">  Mothers aged 55–64 years</t>
  </si>
  <si>
    <t xml:space="preserve">  Mothers aged 65 years and over</t>
  </si>
  <si>
    <t xml:space="preserve"> 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</si>
</sst>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6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10"/>
      <name val="Tahoma"/>
      <family val="2"/>
    </font>
    <font>
      <b/>
      <sz val="11"/>
      <color rgb="FFFF0000"/>
      <name val="Arial"/>
      <family val="2"/>
    </font>
    <font>
      <sz val="10"/>
      <color rgb="FFFF0000"/>
      <name val="Tahoma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color indexed="81"/>
      <name val="arial"/>
      <family val="2"/>
    </font>
    <font>
      <b/>
      <sz val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center"/>
    </xf>
    <xf numFmtId="0" fontId="10" fillId="0" borderId="0">
      <alignment horizontal="left" vertical="center" wrapText="1"/>
    </xf>
    <xf numFmtId="0" fontId="9" fillId="0" borderId="0"/>
    <xf numFmtId="0" fontId="12" fillId="0" borderId="0"/>
    <xf numFmtId="0" fontId="9" fillId="0" borderId="0"/>
  </cellStyleXfs>
  <cellXfs count="7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2" applyFont="1" applyAlignment="1">
      <alignment horizontal="left" vertical="center"/>
    </xf>
    <xf numFmtId="0" fontId="12" fillId="0" borderId="0" xfId="3"/>
    <xf numFmtId="0" fontId="13" fillId="0" borderId="0" xfId="4"/>
    <xf numFmtId="0" fontId="14" fillId="0" borderId="0" xfId="4" applyFont="1" applyAlignment="1">
      <alignment horizontal="left"/>
    </xf>
    <xf numFmtId="0" fontId="15" fillId="0" borderId="0" xfId="4" applyFont="1" applyAlignment="1">
      <alignment horizontal="left"/>
    </xf>
    <xf numFmtId="0" fontId="17" fillId="0" borderId="0" xfId="5" applyFont="1" applyAlignment="1">
      <alignment horizontal="center"/>
    </xf>
    <xf numFmtId="0" fontId="18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0" fontId="26" fillId="0" borderId="0" xfId="8">
      <alignment horizontal="center"/>
    </xf>
    <xf numFmtId="0" fontId="27" fillId="0" borderId="0" xfId="0" applyFont="1" applyAlignment="1">
      <alignment horizontal="left" wrapText="1"/>
    </xf>
    <xf numFmtId="0" fontId="12" fillId="0" borderId="0" xfId="7"/>
    <xf numFmtId="0" fontId="27" fillId="0" borderId="0" xfId="4" applyFont="1" applyAlignment="1">
      <alignment horizontal="right" wrapText="1"/>
    </xf>
    <xf numFmtId="166" fontId="27" fillId="0" borderId="0" xfId="0" applyNumberFormat="1" applyFont="1" applyAlignment="1">
      <alignment horizontal="right" wrapText="1"/>
    </xf>
    <xf numFmtId="0" fontId="27" fillId="0" borderId="0" xfId="8" applyFont="1" applyAlignment="1">
      <alignment horizontal="left"/>
    </xf>
    <xf numFmtId="166" fontId="10" fillId="0" borderId="0" xfId="0" applyNumberFormat="1" applyFont="1" applyAlignment="1">
      <alignment horizontal="right"/>
    </xf>
    <xf numFmtId="166" fontId="10" fillId="0" borderId="0" xfId="9" applyNumberFormat="1" applyAlignment="1">
      <alignment horizontal="left" vertical="center"/>
    </xf>
    <xf numFmtId="0" fontId="27" fillId="0" borderId="0" xfId="0" applyFont="1"/>
    <xf numFmtId="0" fontId="28" fillId="0" borderId="0" xfId="7" applyFont="1"/>
    <xf numFmtId="0" fontId="11" fillId="0" borderId="0" xfId="7" applyFont="1"/>
    <xf numFmtId="0" fontId="27" fillId="0" borderId="0" xfId="4" applyFont="1" applyAlignment="1">
      <alignment horizontal="left" wrapText="1"/>
    </xf>
    <xf numFmtId="0" fontId="29" fillId="0" borderId="0" xfId="10" applyFont="1" applyAlignment="1">
      <alignment horizontal="center"/>
    </xf>
    <xf numFmtId="0" fontId="24" fillId="0" borderId="0" xfId="0" applyFont="1"/>
    <xf numFmtId="0" fontId="27" fillId="0" borderId="0" xfId="7" applyFont="1"/>
    <xf numFmtId="0" fontId="2" fillId="0" borderId="0" xfId="11" applyFont="1"/>
    <xf numFmtId="0" fontId="30" fillId="0" borderId="0" xfId="7" applyFont="1"/>
    <xf numFmtId="0" fontId="10" fillId="0" borderId="0" xfId="11" applyFont="1"/>
    <xf numFmtId="167" fontId="10" fillId="0" borderId="0" xfId="0" applyNumberFormat="1" applyFont="1"/>
    <xf numFmtId="0" fontId="31" fillId="0" borderId="0" xfId="11" applyFont="1"/>
    <xf numFmtId="0" fontId="27" fillId="0" borderId="0" xfId="11" applyFont="1"/>
    <xf numFmtId="167" fontId="10" fillId="0" borderId="0" xfId="7" applyNumberFormat="1" applyFont="1"/>
    <xf numFmtId="166" fontId="27" fillId="0" borderId="0" xfId="9" applyNumberFormat="1" applyFont="1" applyAlignment="1">
      <alignment horizontal="left" vertical="center"/>
    </xf>
    <xf numFmtId="0" fontId="32" fillId="0" borderId="0" xfId="11" applyFont="1"/>
    <xf numFmtId="0" fontId="10" fillId="0" borderId="0" xfId="0" applyFont="1"/>
    <xf numFmtId="0" fontId="22" fillId="0" borderId="0" xfId="12" applyFont="1" applyAlignment="1">
      <alignment horizontal="left"/>
    </xf>
    <xf numFmtId="0" fontId="35" fillId="0" borderId="0" xfId="7" applyFont="1" applyAlignment="1">
      <alignment horizontal="right"/>
    </xf>
    <xf numFmtId="0" fontId="15" fillId="0" borderId="0" xfId="4" quotePrefix="1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4" applyFont="1" applyBorder="1" applyAlignment="1">
      <alignment horizontal="left"/>
    </xf>
    <xf numFmtId="0" fontId="14" fillId="0" borderId="0" xfId="4" applyFont="1" applyAlignment="1">
      <alignment horizontal="left"/>
    </xf>
    <xf numFmtId="0" fontId="17" fillId="0" borderId="0" xfId="5" applyFont="1"/>
    <xf numFmtId="0" fontId="27" fillId="0" borderId="4" xfId="4" applyFont="1" applyBorder="1" applyAlignment="1">
      <alignment horizontal="center" wrapText="1"/>
    </xf>
    <xf numFmtId="49" fontId="5" fillId="3" borderId="0" xfId="0" applyNumberFormat="1" applyFont="1" applyFill="1" applyAlignment="1">
      <alignment horizontal="left" vertical="top" wrapText="1" indent="11"/>
    </xf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17" fontId="27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166" fontId="27" fillId="0" borderId="4" xfId="4" applyNumberFormat="1" applyFont="1" applyBorder="1" applyAlignment="1">
      <alignment horizontal="center" wrapText="1"/>
    </xf>
  </cellXfs>
  <cellStyles count="13">
    <cellStyle name="Hyperlink" xfId="1" builtinId="8"/>
    <cellStyle name="Hyperlink 2" xfId="5" xr:uid="{4A2FB653-9172-40FC-BB9B-81A72130F35C}"/>
    <cellStyle name="Normal" xfId="0" builtinId="0"/>
    <cellStyle name="Normal 10" xfId="3" xr:uid="{71257DB9-6978-4EF6-8B0C-2F2B6E7B5564}"/>
    <cellStyle name="Normal 10 2" xfId="11" xr:uid="{2C9E6CB9-1FEF-4735-9403-D5E90A91FE68}"/>
    <cellStyle name="Normal 2" xfId="7" xr:uid="{F7913746-7763-44DC-A9D8-E403427D3DD5}"/>
    <cellStyle name="Normal 2 2" xfId="12" xr:uid="{9B393765-4169-4C3B-835D-8B9FEA10CFED}"/>
    <cellStyle name="Normal 2 4" xfId="4" xr:uid="{CC480D0A-F110-492F-B76D-246AF7B2545F}"/>
    <cellStyle name="Normal 3" xfId="10" xr:uid="{56217DBA-F4B1-44CB-8201-189BCE0A68E2}"/>
    <cellStyle name="Normal 3 5 4" xfId="2" xr:uid="{C961DFFE-3A98-4A53-A3F8-65A89E5CED88}"/>
    <cellStyle name="Style1" xfId="6" xr:uid="{44AA102F-F190-4539-9B9C-95623EE3B1D7}"/>
    <cellStyle name="Style4" xfId="8" xr:uid="{12F052A4-8E3E-43B1-9377-0D5526243463}"/>
    <cellStyle name="Style9" xfId="9" xr:uid="{8A46317D-DDEF-4AA7-B036-19D0857AD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CA71B0-50FF-497E-9A97-A9B24B3E9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3CDBAC-7D82-4612-8EB5-35A3AA9E4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A63275-9B3E-4EC3-9AD3-C0C17FC56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7170" name="Picture 1">
          <a:extLst>
            <a:ext uri="{FF2B5EF4-FFF2-40B4-BE49-F238E27FC236}">
              <a16:creationId xmlns:a16="http://schemas.microsoft.com/office/drawing/2014/main" id="{0E16DA61-3A83-497E-8CD4-00C336BD2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1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2F412-EF3F-42AA-BF93-D5EFF0DAA9C5}">
  <dimension ref="A1:L26"/>
  <sheetViews>
    <sheetView showGridLines="0" tabSelected="1" workbookViewId="0">
      <pane ySplit="7" topLeftCell="A8" activePane="bottomLeft" state="frozen"/>
      <selection activeCell="B61" sqref="B6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12">
      <c r="A1" s="21"/>
      <c r="B1" s="21"/>
      <c r="C1" s="21"/>
      <c r="D1" s="21"/>
      <c r="E1" s="21"/>
    </row>
    <row r="2" spans="1:12">
      <c r="A2" s="21"/>
      <c r="B2" s="13" t="s">
        <v>1164</v>
      </c>
      <c r="C2" s="12"/>
      <c r="D2" s="12"/>
      <c r="E2" s="12"/>
    </row>
    <row r="3" spans="1:12" ht="12" customHeight="1">
      <c r="A3" s="21"/>
      <c r="B3" s="12"/>
      <c r="C3" s="12"/>
      <c r="D3" s="12"/>
      <c r="E3" s="12"/>
    </row>
    <row r="4" spans="1:12">
      <c r="A4" s="21"/>
      <c r="B4" s="12"/>
      <c r="C4" s="12"/>
      <c r="D4" s="12"/>
      <c r="E4" s="12"/>
    </row>
    <row r="5" spans="1:12" ht="15.75">
      <c r="A5" s="21"/>
      <c r="B5" s="14" t="s">
        <v>1165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75" customHeight="1">
      <c r="A6" s="21"/>
      <c r="B6" s="66" t="s">
        <v>1166</v>
      </c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15.75" customHeight="1">
      <c r="A7" s="21"/>
      <c r="B7" s="22" t="s">
        <v>1175</v>
      </c>
      <c r="C7" s="21"/>
      <c r="D7" s="21"/>
      <c r="E7" s="21"/>
    </row>
    <row r="8" spans="1:12">
      <c r="A8" s="23"/>
      <c r="B8" s="23"/>
      <c r="C8" s="23"/>
      <c r="D8" s="21"/>
      <c r="E8" s="21"/>
    </row>
    <row r="9" spans="1:12" ht="15.75">
      <c r="A9" s="24"/>
      <c r="B9" s="25" t="s">
        <v>1176</v>
      </c>
      <c r="C9" s="24"/>
      <c r="D9" s="21"/>
      <c r="E9" s="21"/>
    </row>
    <row r="10" spans="1:12">
      <c r="A10" s="24"/>
      <c r="B10" s="26" t="s">
        <v>1177</v>
      </c>
      <c r="C10" s="24"/>
      <c r="D10" s="21"/>
      <c r="E10" s="21"/>
    </row>
    <row r="11" spans="1:12">
      <c r="A11" s="24"/>
      <c r="B11" s="27">
        <v>7.1</v>
      </c>
      <c r="C11" s="28" t="s">
        <v>1178</v>
      </c>
      <c r="D11" s="21"/>
      <c r="E11" s="21"/>
    </row>
    <row r="12" spans="1:12">
      <c r="A12" s="24"/>
      <c r="B12" s="27">
        <v>7.2</v>
      </c>
      <c r="C12" s="28" t="s">
        <v>1179</v>
      </c>
      <c r="D12" s="21"/>
      <c r="E12" s="21"/>
    </row>
    <row r="13" spans="1:12">
      <c r="A13" s="24"/>
      <c r="B13" s="27" t="s">
        <v>1180</v>
      </c>
      <c r="C13" s="28" t="s">
        <v>1181</v>
      </c>
      <c r="D13" s="21"/>
      <c r="E13" s="21"/>
    </row>
    <row r="14" spans="1:12">
      <c r="A14" s="23"/>
      <c r="B14" s="23"/>
      <c r="C14" s="23"/>
      <c r="D14" s="21"/>
      <c r="E14" s="21"/>
    </row>
    <row r="15" spans="1:12" ht="15.75">
      <c r="A15" s="24"/>
      <c r="B15" s="67"/>
      <c r="C15" s="67"/>
      <c r="D15" s="21"/>
      <c r="E15" s="21"/>
    </row>
    <row r="16" spans="1:12" ht="15.75">
      <c r="A16" s="24"/>
      <c r="B16" s="68" t="s">
        <v>1182</v>
      </c>
      <c r="C16" s="68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1183</v>
      </c>
      <c r="C18" s="24"/>
      <c r="D18" s="21"/>
      <c r="E18" s="21"/>
    </row>
    <row r="19" spans="1:5">
      <c r="A19" s="24"/>
      <c r="B19" s="69" t="s">
        <v>1184</v>
      </c>
      <c r="C19" s="69"/>
      <c r="D19" s="21"/>
      <c r="E19" s="21"/>
    </row>
    <row r="20" spans="1:5">
      <c r="A20" s="24"/>
      <c r="B20" s="69" t="s">
        <v>1185</v>
      </c>
      <c r="C20" s="69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1167</v>
      </c>
      <c r="C22" s="21"/>
      <c r="D22" s="21"/>
      <c r="E22" s="21"/>
    </row>
    <row r="23" spans="1:5">
      <c r="A23" s="23"/>
      <c r="B23" s="65" t="s">
        <v>1186</v>
      </c>
      <c r="C23" s="65"/>
      <c r="D23" s="65"/>
      <c r="E23" s="65"/>
    </row>
    <row r="24" spans="1:5">
      <c r="A24" s="23"/>
      <c r="B24" s="65" t="s">
        <v>1187</v>
      </c>
      <c r="C24" s="65"/>
      <c r="D24" s="65"/>
      <c r="E24" s="65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48A0C3B8-7AE6-4422-BFA2-F3585CA5F579}"/>
    <hyperlink ref="B26" r:id="rId2" display="© Commonwealth of Australia 2015" xr:uid="{E2CED4C1-9FA5-4A54-A48D-46F328958492}"/>
    <hyperlink ref="B20" r:id="rId3" display="Explanatory Notes" xr:uid="{07B225E3-41E6-4942-8CED-9F61BABFE131}"/>
    <hyperlink ref="B19" r:id="rId4" xr:uid="{213E4A86-7447-43F8-B40A-9CB612345229}"/>
    <hyperlink ref="B19:C19" r:id="rId5" display="Summary" xr:uid="{B793456F-44D9-4EF9-8482-AA9FC1797784}"/>
    <hyperlink ref="B20:C20" r:id="rId6" display="Methodology" xr:uid="{10F06CFF-05C1-4580-BC57-84DC21788EDB}"/>
    <hyperlink ref="B24" r:id="rId7" display="or the Labour Surveys Branch at labour.statistics@abs.gov.au." xr:uid="{B0A0AD23-9F6C-493F-ACB4-48EA910C5704}"/>
    <hyperlink ref="B23:E23" r:id="rId8" display="For further information about these and related statistics visit www.abs.gov.au/about/contact-us" xr:uid="{A9935887-97EC-4D6B-AD5B-A26CB2729B62}"/>
    <hyperlink ref="B12" location="'Table 7.2'!A1" display="'Table 7.2'!A1" xr:uid="{4F892D93-6AEA-461E-9614-0076986E610E}"/>
    <hyperlink ref="B13" location="Index!A12" display="Index" xr:uid="{4D61613A-05CE-435A-92E4-11C2D0E99048}"/>
    <hyperlink ref="B11" location="'Table 7.1'!A1" display="'Table 7.1'!A1" xr:uid="{3C449E37-9128-40F3-A203-2B4C838C429D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2C0C-237B-4766-9E8E-224BA6D24213}">
  <sheetPr>
    <pageSetUpPr fitToPage="1"/>
  </sheetPr>
  <dimension ref="A1:L136"/>
  <sheetViews>
    <sheetView zoomScaleNormal="100" workbookViewId="0">
      <pane ySplit="10" topLeftCell="A11" activePane="bottomLeft" state="frozen"/>
      <selection activeCell="B61" sqref="B61"/>
      <selection pane="bottomLeft" activeCell="C15" sqref="C15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1164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71" t="str">
        <f>Contents!B5</f>
        <v>6224.0.55.001 Labour Force Status of Families</v>
      </c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5.95" customHeight="1">
      <c r="A6" s="31"/>
      <c r="B6" s="72" t="str">
        <f>Contents!B6</f>
        <v>Table 7. Families by characteristics of wives, partners and mothers and age of youngest dependent child</v>
      </c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3" t="str">
        <f>Contents!C11</f>
        <v>Table 7.1 - June 2021</v>
      </c>
      <c r="B8" s="73"/>
      <c r="C8" s="73"/>
      <c r="D8" s="73"/>
      <c r="E8" s="73"/>
      <c r="F8" s="73"/>
      <c r="G8" s="73"/>
      <c r="H8" s="73"/>
      <c r="I8" s="34"/>
      <c r="J8" s="35"/>
      <c r="K8" s="36"/>
      <c r="L8" s="36"/>
    </row>
    <row r="9" spans="1:12">
      <c r="A9" s="37"/>
      <c r="B9" s="38" t="s">
        <v>1188</v>
      </c>
      <c r="C9" s="74">
        <v>44348</v>
      </c>
      <c r="D9" s="75"/>
      <c r="E9" s="75"/>
      <c r="F9" s="75"/>
      <c r="G9" s="75"/>
      <c r="H9" s="75"/>
      <c r="I9" s="38"/>
      <c r="J9" s="39"/>
      <c r="K9" s="39"/>
      <c r="L9" s="39"/>
    </row>
    <row r="10" spans="1:12" ht="45.75">
      <c r="A10" s="37"/>
      <c r="B10" s="40"/>
      <c r="C10" s="41" t="s">
        <v>1189</v>
      </c>
      <c r="D10" s="41" t="s">
        <v>1190</v>
      </c>
      <c r="E10" s="41" t="s">
        <v>1191</v>
      </c>
      <c r="F10" s="41" t="s">
        <v>1192</v>
      </c>
      <c r="G10" s="41" t="s">
        <v>1193</v>
      </c>
      <c r="H10" s="41" t="s">
        <v>1194</v>
      </c>
      <c r="I10" s="41"/>
      <c r="J10" s="39"/>
      <c r="K10" s="39"/>
      <c r="L10" s="39"/>
    </row>
    <row r="11" spans="1:12" ht="15" customHeight="1">
      <c r="A11" s="42"/>
      <c r="B11" s="38"/>
      <c r="C11" s="43" t="s">
        <v>1195</v>
      </c>
      <c r="D11" s="43" t="s">
        <v>1195</v>
      </c>
      <c r="E11" s="43" t="s">
        <v>1195</v>
      </c>
      <c r="F11" s="43" t="s">
        <v>1195</v>
      </c>
      <c r="G11" s="43" t="s">
        <v>1195</v>
      </c>
      <c r="H11" s="43" t="s">
        <v>1195</v>
      </c>
      <c r="I11" s="43"/>
      <c r="J11" s="39"/>
      <c r="K11" s="39"/>
      <c r="L11" s="39"/>
    </row>
    <row r="12" spans="1:12">
      <c r="A12" s="44"/>
      <c r="B12" s="38"/>
      <c r="C12" s="76" t="s">
        <v>1196</v>
      </c>
      <c r="D12" s="76"/>
      <c r="E12" s="76"/>
      <c r="F12" s="76"/>
      <c r="G12" s="76"/>
      <c r="H12" s="76"/>
      <c r="I12" s="45"/>
      <c r="J12" s="46"/>
      <c r="K12" s="46"/>
      <c r="L12" s="46"/>
    </row>
    <row r="13" spans="1:12">
      <c r="A13" s="47"/>
      <c r="B13" s="48" t="s">
        <v>1197</v>
      </c>
      <c r="C13" s="49"/>
      <c r="D13" s="49"/>
      <c r="E13" s="49"/>
      <c r="F13" s="49"/>
      <c r="G13" s="49"/>
      <c r="H13" s="49"/>
      <c r="I13" s="50"/>
      <c r="J13" s="51"/>
      <c r="K13" s="51"/>
      <c r="L13" s="51"/>
    </row>
    <row r="14" spans="1:12">
      <c r="A14" s="47"/>
      <c r="B14" s="52" t="s">
        <v>1198</v>
      </c>
      <c r="C14" s="49"/>
      <c r="D14" s="49"/>
      <c r="E14" s="49"/>
      <c r="F14" s="49"/>
      <c r="G14" s="49"/>
      <c r="H14" s="49"/>
      <c r="I14" s="50"/>
      <c r="J14" s="53"/>
      <c r="K14" s="53"/>
      <c r="L14" s="53"/>
    </row>
    <row r="15" spans="1:12">
      <c r="A15" s="47"/>
      <c r="B15" s="54" t="s">
        <v>1199</v>
      </c>
      <c r="C15" s="55">
        <f>A124858826A_Latest</f>
        <v>0</v>
      </c>
      <c r="D15" s="55">
        <f>A124857674J_Latest</f>
        <v>0</v>
      </c>
      <c r="E15" s="55">
        <f>A124859210W_Latest</f>
        <v>0</v>
      </c>
      <c r="F15" s="55">
        <f>A124859594V_Latest</f>
        <v>0</v>
      </c>
      <c r="G15" s="55">
        <f>A124858058W_Latest</f>
        <v>0</v>
      </c>
      <c r="H15" s="55">
        <f>A124858442R_Latest</f>
        <v>0</v>
      </c>
      <c r="I15" s="50"/>
      <c r="J15" s="39"/>
      <c r="K15" s="39"/>
      <c r="L15" s="39"/>
    </row>
    <row r="16" spans="1:12">
      <c r="A16" s="47"/>
      <c r="B16" s="54" t="s">
        <v>1200</v>
      </c>
      <c r="C16" s="55">
        <f>A124858722J_Latest</f>
        <v>4.6470000000000002</v>
      </c>
      <c r="D16" s="55">
        <f>A124857570R_Latest</f>
        <v>0.82799999999999996</v>
      </c>
      <c r="E16" s="55">
        <f>A124859106W_Latest</f>
        <v>0</v>
      </c>
      <c r="F16" s="55">
        <f>A124859490A_Latest</f>
        <v>5.4749999999999996</v>
      </c>
      <c r="G16" s="55">
        <f>A124857954A_Latest</f>
        <v>0</v>
      </c>
      <c r="H16" s="55">
        <f>A124858338R_Latest</f>
        <v>5.4749999999999996</v>
      </c>
      <c r="I16" s="50"/>
      <c r="J16" s="39"/>
      <c r="K16" s="39"/>
      <c r="L16" s="39"/>
    </row>
    <row r="17" spans="1:12" ht="15" customHeight="1">
      <c r="A17" s="47"/>
      <c r="B17" s="54" t="s">
        <v>1201</v>
      </c>
      <c r="C17" s="55">
        <f>A124858830T_Latest</f>
        <v>135.79300000000001</v>
      </c>
      <c r="D17" s="55">
        <f>A124857678T_Latest</f>
        <v>38.109000000000002</v>
      </c>
      <c r="E17" s="55">
        <f>A124859214F_Latest</f>
        <v>4.84</v>
      </c>
      <c r="F17" s="55">
        <f>A124859598C_Latest</f>
        <v>178.74299999999999</v>
      </c>
      <c r="G17" s="55">
        <f>A124858062L_Latest</f>
        <v>1.1080000000000001</v>
      </c>
      <c r="H17" s="55">
        <f>A124858446X_Latest</f>
        <v>179.851</v>
      </c>
      <c r="I17" s="50"/>
      <c r="J17" s="39"/>
      <c r="K17" s="39"/>
      <c r="L17" s="39"/>
    </row>
    <row r="18" spans="1:12">
      <c r="A18" s="47"/>
      <c r="B18" s="54" t="s">
        <v>1202</v>
      </c>
      <c r="C18" s="55">
        <f>A124858834A_Latest</f>
        <v>145.77699999999999</v>
      </c>
      <c r="D18" s="55">
        <f>A124857682J_Latest</f>
        <v>153.06299999999999</v>
      </c>
      <c r="E18" s="55">
        <f>A124859218R_Latest</f>
        <v>94.903000000000006</v>
      </c>
      <c r="F18" s="55">
        <f>A124859602J_Latest</f>
        <v>393.74299999999999</v>
      </c>
      <c r="G18" s="55">
        <f>A124858066W_Latest</f>
        <v>24.617999999999999</v>
      </c>
      <c r="H18" s="55">
        <f>A124858450R_Latest</f>
        <v>418.36200000000002</v>
      </c>
      <c r="I18" s="50"/>
      <c r="J18" s="39"/>
      <c r="K18" s="39"/>
      <c r="L18" s="39"/>
    </row>
    <row r="19" spans="1:12">
      <c r="A19" s="47"/>
      <c r="B19" s="54" t="s">
        <v>1203</v>
      </c>
      <c r="C19" s="55">
        <f>A124858726T_Latest</f>
        <v>6.6710000000000003</v>
      </c>
      <c r="D19" s="55">
        <f>A124857574X_Latest</f>
        <v>50.572000000000003</v>
      </c>
      <c r="E19" s="55">
        <f>A124859110L_Latest</f>
        <v>122.06399999999999</v>
      </c>
      <c r="F19" s="55">
        <f>A124859494K_Latest</f>
        <v>179.30699999999999</v>
      </c>
      <c r="G19" s="55">
        <f>A124857958K_Latest</f>
        <v>157.43799999999999</v>
      </c>
      <c r="H19" s="55">
        <f>A124858342F_Latest</f>
        <v>336.74599999999998</v>
      </c>
      <c r="I19" s="50"/>
      <c r="J19" s="39"/>
      <c r="K19" s="39"/>
      <c r="L19" s="39"/>
    </row>
    <row r="20" spans="1:12">
      <c r="A20" s="47"/>
      <c r="B20" s="54" t="s">
        <v>1204</v>
      </c>
      <c r="C20" s="55">
        <f>A124858730J_Latest</f>
        <v>0.52</v>
      </c>
      <c r="D20" s="55">
        <f>A124857578J_Latest</f>
        <v>1.893</v>
      </c>
      <c r="E20" s="55">
        <f>A124859114W_Latest</f>
        <v>4.7</v>
      </c>
      <c r="F20" s="55">
        <f>A124859498V_Latest</f>
        <v>7.1120000000000001</v>
      </c>
      <c r="G20" s="55">
        <f>A124857962A_Latest</f>
        <v>45.499000000000002</v>
      </c>
      <c r="H20" s="55">
        <f>A124858346R_Latest</f>
        <v>52.610999999999997</v>
      </c>
      <c r="I20" s="50"/>
      <c r="J20" s="39"/>
      <c r="K20" s="39"/>
      <c r="L20" s="39"/>
    </row>
    <row r="21" spans="1:12">
      <c r="A21" s="47"/>
      <c r="B21" s="54" t="s">
        <v>1205</v>
      </c>
      <c r="C21" s="55">
        <f>A124858786V_Latest</f>
        <v>0</v>
      </c>
      <c r="D21" s="55">
        <f>A124857634R_Latest</f>
        <v>0</v>
      </c>
      <c r="E21" s="55">
        <f>A124859170R_Latest</f>
        <v>0.36199999999999999</v>
      </c>
      <c r="F21" s="55">
        <f>A124859554A_Latest</f>
        <v>0.36199999999999999</v>
      </c>
      <c r="G21" s="55">
        <f>A124858018C_Latest</f>
        <v>0.82799999999999996</v>
      </c>
      <c r="H21" s="55">
        <f>A124858402W_Latest</f>
        <v>1.1910000000000001</v>
      </c>
      <c r="I21" s="50"/>
      <c r="J21" s="39"/>
      <c r="K21" s="39"/>
      <c r="L21" s="39"/>
    </row>
    <row r="22" spans="1:12">
      <c r="A22" s="47"/>
      <c r="B22" s="56" t="s">
        <v>1206</v>
      </c>
      <c r="C22" s="55">
        <f>A124858666A_Latest</f>
        <v>293.40800000000002</v>
      </c>
      <c r="D22" s="55">
        <f>A124857514W_Latest</f>
        <v>244.465</v>
      </c>
      <c r="E22" s="55">
        <f>A124859050W_Latest</f>
        <v>226.87</v>
      </c>
      <c r="F22" s="55">
        <f>A124859434J_Latest</f>
        <v>764.74300000000005</v>
      </c>
      <c r="G22" s="55">
        <f>A124857898V_Latest</f>
        <v>229.49199999999999</v>
      </c>
      <c r="H22" s="55">
        <f>A124858282R_Latest</f>
        <v>994.23500000000001</v>
      </c>
      <c r="I22" s="50"/>
      <c r="J22" s="39"/>
      <c r="K22" s="39"/>
      <c r="L22" s="39"/>
    </row>
    <row r="23" spans="1:12">
      <c r="A23" s="47"/>
      <c r="B23" s="57"/>
      <c r="C23" s="55"/>
      <c r="D23" s="55"/>
      <c r="E23" s="55"/>
      <c r="F23" s="55"/>
      <c r="G23" s="55"/>
      <c r="H23" s="55"/>
      <c r="I23" s="50"/>
      <c r="J23" s="39"/>
      <c r="K23" s="39"/>
      <c r="L23" s="39"/>
    </row>
    <row r="24" spans="1:12">
      <c r="A24" s="47"/>
      <c r="B24" s="52" t="s">
        <v>1207</v>
      </c>
      <c r="C24" s="55"/>
      <c r="D24" s="55"/>
      <c r="E24" s="55"/>
      <c r="F24" s="55"/>
      <c r="G24" s="55"/>
      <c r="H24" s="55"/>
      <c r="I24" s="50"/>
      <c r="J24" s="39"/>
      <c r="K24" s="39"/>
      <c r="L24" s="39"/>
    </row>
    <row r="25" spans="1:12">
      <c r="A25" s="47"/>
      <c r="B25" s="54" t="s">
        <v>1199</v>
      </c>
      <c r="C25" s="55">
        <f>A124858838K_Latest</f>
        <v>0.16</v>
      </c>
      <c r="D25" s="55">
        <f>A124857686T_Latest</f>
        <v>0</v>
      </c>
      <c r="E25" s="55">
        <f>A124859222F_Latest</f>
        <v>0</v>
      </c>
      <c r="F25" s="55">
        <f>A124859606T_Latest</f>
        <v>0.16</v>
      </c>
      <c r="G25" s="55">
        <f>A124858070L_Latest</f>
        <v>0</v>
      </c>
      <c r="H25" s="55">
        <f>A124858454X_Latest</f>
        <v>0.16</v>
      </c>
      <c r="I25" s="50"/>
      <c r="J25" s="58"/>
      <c r="K25" s="58"/>
      <c r="L25" s="58"/>
    </row>
    <row r="26" spans="1:12">
      <c r="A26" s="47"/>
      <c r="B26" s="54" t="s">
        <v>1200</v>
      </c>
      <c r="C26" s="55">
        <f>A124858790K_Latest</f>
        <v>11.689</v>
      </c>
      <c r="D26" s="55">
        <f>A124857638X_Latest</f>
        <v>0.96</v>
      </c>
      <c r="E26" s="55">
        <f>A124859174X_Latest</f>
        <v>0</v>
      </c>
      <c r="F26" s="55">
        <f>A124859558K_Latest</f>
        <v>12.648999999999999</v>
      </c>
      <c r="G26" s="55">
        <f>A124858022V_Latest</f>
        <v>0</v>
      </c>
      <c r="H26" s="55">
        <f>A124858406F_Latest</f>
        <v>12.648999999999999</v>
      </c>
      <c r="I26" s="50"/>
      <c r="J26" s="58"/>
      <c r="K26" s="58"/>
      <c r="L26" s="58"/>
    </row>
    <row r="27" spans="1:12">
      <c r="A27" s="47"/>
      <c r="B27" s="54" t="s">
        <v>1201</v>
      </c>
      <c r="C27" s="55">
        <f>A124858870K_Latest</f>
        <v>178.428</v>
      </c>
      <c r="D27" s="55">
        <f>A124857718X_Latest</f>
        <v>27.658999999999999</v>
      </c>
      <c r="E27" s="55">
        <f>A124859254X_Latest</f>
        <v>3.9409999999999998</v>
      </c>
      <c r="F27" s="55">
        <f>A124859638K_Latest</f>
        <v>210.02799999999999</v>
      </c>
      <c r="G27" s="55">
        <f>A124858102V_Latest</f>
        <v>0</v>
      </c>
      <c r="H27" s="55">
        <f>A124858486T_Latest</f>
        <v>210.02799999999999</v>
      </c>
      <c r="I27" s="50"/>
      <c r="J27" s="58"/>
      <c r="K27" s="58"/>
      <c r="L27" s="58"/>
    </row>
    <row r="28" spans="1:12">
      <c r="A28" s="47"/>
      <c r="B28" s="54" t="s">
        <v>1202</v>
      </c>
      <c r="C28" s="55">
        <f>A124858670T_Latest</f>
        <v>196.84</v>
      </c>
      <c r="D28" s="55">
        <f>A124857518F_Latest</f>
        <v>162.47200000000001</v>
      </c>
      <c r="E28" s="55">
        <f>A124859054F_Latest</f>
        <v>76.664000000000001</v>
      </c>
      <c r="F28" s="55">
        <f>A124859438T_Latest</f>
        <v>435.976</v>
      </c>
      <c r="G28" s="55">
        <f>A124857902X_Latest</f>
        <v>18.725000000000001</v>
      </c>
      <c r="H28" s="55">
        <f>A124858286X_Latest</f>
        <v>454.70100000000002</v>
      </c>
      <c r="I28" s="50"/>
      <c r="J28" s="58"/>
      <c r="K28" s="58"/>
      <c r="L28" s="58"/>
    </row>
    <row r="29" spans="1:12">
      <c r="A29" s="47"/>
      <c r="B29" s="54" t="s">
        <v>1203</v>
      </c>
      <c r="C29" s="55">
        <f>A124858530R_Latest</f>
        <v>8.8019999999999996</v>
      </c>
      <c r="D29" s="55">
        <f>A124857378R_Latest</f>
        <v>48.24</v>
      </c>
      <c r="E29" s="55">
        <f>A124858914A_Latest</f>
        <v>109.687</v>
      </c>
      <c r="F29" s="55">
        <f>A124859298A_Latest</f>
        <v>166.72900000000001</v>
      </c>
      <c r="G29" s="55">
        <f>A124857762J_Latest</f>
        <v>106.07299999999999</v>
      </c>
      <c r="H29" s="55">
        <f>A124858146W_Latest</f>
        <v>272.80099999999999</v>
      </c>
      <c r="I29" s="50"/>
      <c r="J29" s="58"/>
      <c r="K29" s="58"/>
      <c r="L29" s="58"/>
    </row>
    <row r="30" spans="1:12">
      <c r="A30" s="47"/>
      <c r="B30" s="54" t="s">
        <v>1204</v>
      </c>
      <c r="C30" s="55">
        <f>A124858590T_Latest</f>
        <v>1.2430000000000001</v>
      </c>
      <c r="D30" s="55">
        <f>A124857438F_Latest</f>
        <v>1.2330000000000001</v>
      </c>
      <c r="E30" s="55">
        <f>A124858974C_Latest</f>
        <v>5.3730000000000002</v>
      </c>
      <c r="F30" s="55">
        <f>A124859358T_Latest</f>
        <v>7.85</v>
      </c>
      <c r="G30" s="55">
        <f>A124857822X_Latest</f>
        <v>37.287999999999997</v>
      </c>
      <c r="H30" s="55">
        <f>A124858206L_Latest</f>
        <v>45.137999999999998</v>
      </c>
      <c r="I30" s="50"/>
      <c r="J30" s="58"/>
      <c r="K30" s="58"/>
      <c r="L30" s="58"/>
    </row>
    <row r="31" spans="1:12">
      <c r="A31" s="47"/>
      <c r="B31" s="54" t="s">
        <v>1205</v>
      </c>
      <c r="C31" s="55">
        <f>A124858734T_Latest</f>
        <v>0</v>
      </c>
      <c r="D31" s="55">
        <f>A124857582X_Latest</f>
        <v>0</v>
      </c>
      <c r="E31" s="55">
        <f>A124859118F_Latest</f>
        <v>0</v>
      </c>
      <c r="F31" s="55">
        <f>A124859502X_Latest</f>
        <v>0</v>
      </c>
      <c r="G31" s="55">
        <f>A124857966K_Latest</f>
        <v>0.93300000000000005</v>
      </c>
      <c r="H31" s="55">
        <f>A124858350F_Latest</f>
        <v>0.93300000000000005</v>
      </c>
      <c r="I31" s="50"/>
      <c r="J31" s="58"/>
      <c r="K31" s="58"/>
      <c r="L31" s="58"/>
    </row>
    <row r="32" spans="1:12">
      <c r="A32" s="47"/>
      <c r="B32" s="56" t="s">
        <v>1208</v>
      </c>
      <c r="C32" s="55">
        <f>A124858594A_Latest</f>
        <v>397.16199999999998</v>
      </c>
      <c r="D32" s="55">
        <f>A124857442W_Latest</f>
        <v>240.56399999999999</v>
      </c>
      <c r="E32" s="55">
        <f>A124858978L_Latest</f>
        <v>195.666</v>
      </c>
      <c r="F32" s="55">
        <f>A124859362J_Latest</f>
        <v>833.39099999999996</v>
      </c>
      <c r="G32" s="55">
        <f>A124857826J_Latest</f>
        <v>163.01900000000001</v>
      </c>
      <c r="H32" s="55">
        <f>A124858210C_Latest</f>
        <v>996.41</v>
      </c>
      <c r="I32" s="50"/>
      <c r="J32" s="58"/>
      <c r="K32" s="58"/>
      <c r="L32" s="58"/>
    </row>
    <row r="33" spans="1:12" ht="15" customHeight="1">
      <c r="A33" s="47"/>
      <c r="B33" s="54"/>
      <c r="C33" s="55"/>
      <c r="D33" s="55"/>
      <c r="E33" s="55"/>
      <c r="F33" s="55"/>
      <c r="G33" s="55"/>
      <c r="H33" s="55"/>
      <c r="I33" s="50"/>
      <c r="J33" s="58"/>
      <c r="K33" s="58"/>
      <c r="L33" s="58"/>
    </row>
    <row r="34" spans="1:12">
      <c r="A34" s="47"/>
      <c r="B34" s="54" t="s">
        <v>1209</v>
      </c>
      <c r="C34" s="55"/>
      <c r="D34" s="55"/>
      <c r="E34" s="55"/>
      <c r="F34" s="55"/>
      <c r="G34" s="55"/>
      <c r="H34" s="55"/>
      <c r="I34" s="50"/>
      <c r="J34" s="58"/>
      <c r="K34" s="58"/>
      <c r="L34" s="58"/>
    </row>
    <row r="35" spans="1:12">
      <c r="A35" s="59"/>
      <c r="B35" s="54" t="s">
        <v>1199</v>
      </c>
      <c r="C35" s="55">
        <f>A124858738A_Latest</f>
        <v>0.16</v>
      </c>
      <c r="D35" s="55">
        <f>A124857586J_Latest</f>
        <v>0</v>
      </c>
      <c r="E35" s="55">
        <f>A124859122W_Latest</f>
        <v>0</v>
      </c>
      <c r="F35" s="55">
        <f>A124859506J_Latest</f>
        <v>0.16</v>
      </c>
      <c r="G35" s="55">
        <f>A124857970A_Latest</f>
        <v>0</v>
      </c>
      <c r="H35" s="55">
        <f>A124858354R_Latest</f>
        <v>0.16</v>
      </c>
      <c r="I35" s="50"/>
      <c r="J35" s="39"/>
      <c r="K35" s="39"/>
      <c r="L35" s="39"/>
    </row>
    <row r="36" spans="1:12">
      <c r="A36" s="39"/>
      <c r="B36" s="54" t="s">
        <v>1200</v>
      </c>
      <c r="C36" s="55">
        <f>A124858742T_Latest</f>
        <v>16.335999999999999</v>
      </c>
      <c r="D36" s="55">
        <f>A124857590X_Latest</f>
        <v>1.788</v>
      </c>
      <c r="E36" s="55">
        <f>A124859126F_Latest</f>
        <v>0</v>
      </c>
      <c r="F36" s="55">
        <f>A124859510X_Latest</f>
        <v>18.125</v>
      </c>
      <c r="G36" s="55">
        <f>A124857974K_Latest</f>
        <v>0</v>
      </c>
      <c r="H36" s="55">
        <f>A124858358X_Latest</f>
        <v>18.125</v>
      </c>
      <c r="I36" s="50"/>
      <c r="J36" s="39"/>
      <c r="K36" s="39"/>
      <c r="L36" s="39"/>
    </row>
    <row r="37" spans="1:12">
      <c r="A37" s="30"/>
      <c r="B37" s="54" t="s">
        <v>1201</v>
      </c>
      <c r="C37" s="55">
        <f>A124858874V_Latest</f>
        <v>314.221</v>
      </c>
      <c r="D37" s="55">
        <f>A124857722R_Latest</f>
        <v>65.768000000000001</v>
      </c>
      <c r="E37" s="55">
        <f>A124859258J_Latest</f>
        <v>8.7810000000000006</v>
      </c>
      <c r="F37" s="55">
        <f>A124859642A_Latest</f>
        <v>388.77</v>
      </c>
      <c r="G37" s="55">
        <f>A124858106C_Latest</f>
        <v>1.1080000000000001</v>
      </c>
      <c r="H37" s="55">
        <f>A124858490J_Latest</f>
        <v>389.87799999999999</v>
      </c>
      <c r="I37" s="50"/>
      <c r="J37" s="39"/>
      <c r="K37" s="39"/>
      <c r="L37" s="39"/>
    </row>
    <row r="38" spans="1:12" ht="15" customHeight="1">
      <c r="B38" s="54" t="s">
        <v>1202</v>
      </c>
      <c r="C38" s="55">
        <f>A124858534X_Latest</f>
        <v>342.61700000000002</v>
      </c>
      <c r="D38" s="55">
        <f>A124857382F_Latest</f>
        <v>315.53500000000003</v>
      </c>
      <c r="E38" s="55">
        <f>A124858918K_Latest</f>
        <v>171.56800000000001</v>
      </c>
      <c r="F38" s="55">
        <f>A124859302F_Latest</f>
        <v>829.71900000000005</v>
      </c>
      <c r="G38" s="55">
        <f>A124857766T_Latest</f>
        <v>43.343000000000004</v>
      </c>
      <c r="H38" s="55">
        <f>A124858150L_Latest</f>
        <v>873.06200000000001</v>
      </c>
      <c r="I38" s="50"/>
    </row>
    <row r="39" spans="1:12" ht="15" customHeight="1">
      <c r="B39" s="54" t="s">
        <v>1203</v>
      </c>
      <c r="C39" s="55">
        <f>A124858842A_Latest</f>
        <v>15.473000000000001</v>
      </c>
      <c r="D39" s="55">
        <f>A124857690J_Latest</f>
        <v>98.811999999999998</v>
      </c>
      <c r="E39" s="55">
        <f>A124859226R_Latest</f>
        <v>231.751</v>
      </c>
      <c r="F39" s="55">
        <f>A124859610J_Latest</f>
        <v>346.036</v>
      </c>
      <c r="G39" s="55">
        <f>A124858074W_Latest</f>
        <v>263.51100000000002</v>
      </c>
      <c r="H39" s="55">
        <f>A124858458J_Latest</f>
        <v>609.54700000000003</v>
      </c>
      <c r="I39" s="50"/>
    </row>
    <row r="40" spans="1:12" ht="15" customHeight="1">
      <c r="B40" s="54" t="s">
        <v>1204</v>
      </c>
      <c r="C40" s="55">
        <f>A124858846K_Latest</f>
        <v>1.7629999999999999</v>
      </c>
      <c r="D40" s="55">
        <f>A124857694T_Latest</f>
        <v>3.1259999999999999</v>
      </c>
      <c r="E40" s="55">
        <f>A124859230F_Latest</f>
        <v>10.073</v>
      </c>
      <c r="F40" s="55">
        <f>A124859614T_Latest</f>
        <v>14.962</v>
      </c>
      <c r="G40" s="55">
        <f>A124858078F_Latest</f>
        <v>82.787000000000006</v>
      </c>
      <c r="H40" s="55">
        <f>A124858462X_Latest</f>
        <v>97.748999999999995</v>
      </c>
      <c r="I40" s="50"/>
    </row>
    <row r="41" spans="1:12" ht="15" customHeight="1">
      <c r="B41" s="54" t="s">
        <v>1205</v>
      </c>
      <c r="C41" s="55">
        <f>A124858538J_Latest</f>
        <v>0</v>
      </c>
      <c r="D41" s="55">
        <f>A124857386R_Latest</f>
        <v>0</v>
      </c>
      <c r="E41" s="55">
        <f>A124858922A_Latest</f>
        <v>0.36199999999999999</v>
      </c>
      <c r="F41" s="55">
        <f>A124859306R_Latest</f>
        <v>0.36199999999999999</v>
      </c>
      <c r="G41" s="55">
        <f>A124857770J_Latest</f>
        <v>1.762</v>
      </c>
      <c r="H41" s="55">
        <f>A124858154W_Latest</f>
        <v>2.1240000000000001</v>
      </c>
      <c r="I41" s="50"/>
    </row>
    <row r="42" spans="1:12" ht="15" customHeight="1">
      <c r="B42" s="60" t="s">
        <v>1210</v>
      </c>
      <c r="C42" s="55">
        <f>A124858674A_Latest</f>
        <v>690.57</v>
      </c>
      <c r="D42" s="55">
        <f>A124857522W_Latest</f>
        <v>485.029</v>
      </c>
      <c r="E42" s="55">
        <f>A124859058R_Latest</f>
        <v>422.536</v>
      </c>
      <c r="F42" s="55">
        <f>A124859442J_Latest</f>
        <v>1598.134</v>
      </c>
      <c r="G42" s="55">
        <f>A124857906J_Latest</f>
        <v>392.51100000000002</v>
      </c>
      <c r="H42" s="55">
        <f>A124858290R_Latest</f>
        <v>1990.645</v>
      </c>
      <c r="I42" s="50"/>
    </row>
    <row r="43" spans="1:12" ht="15" customHeight="1">
      <c r="B43" s="54"/>
      <c r="C43" s="55"/>
      <c r="D43" s="55"/>
      <c r="E43" s="55"/>
      <c r="F43" s="55"/>
      <c r="G43" s="55"/>
      <c r="H43" s="55"/>
      <c r="I43" s="50"/>
    </row>
    <row r="44" spans="1:12" ht="15" customHeight="1">
      <c r="B44" s="54" t="s">
        <v>1211</v>
      </c>
      <c r="C44" s="55"/>
      <c r="D44" s="55"/>
      <c r="E44" s="55"/>
      <c r="F44" s="55"/>
      <c r="G44" s="55"/>
      <c r="H44" s="55"/>
      <c r="I44" s="50"/>
    </row>
    <row r="45" spans="1:12" ht="15" customHeight="1">
      <c r="B45" s="54" t="s">
        <v>1199</v>
      </c>
      <c r="C45" s="55">
        <f>A124858746A_Latest</f>
        <v>0</v>
      </c>
      <c r="D45" s="55">
        <f>A124857594J_Latest</f>
        <v>0</v>
      </c>
      <c r="E45" s="55">
        <f>A124859130W_Latest</f>
        <v>0</v>
      </c>
      <c r="F45" s="55">
        <f>A124859514J_Latest</f>
        <v>0</v>
      </c>
      <c r="G45" s="55">
        <f>A124857978V_Latest</f>
        <v>0</v>
      </c>
      <c r="H45" s="55">
        <f>A124858362R_Latest</f>
        <v>0</v>
      </c>
      <c r="I45" s="50"/>
    </row>
    <row r="46" spans="1:12" ht="15" customHeight="1">
      <c r="B46" s="54" t="s">
        <v>1200</v>
      </c>
      <c r="C46" s="55">
        <f>A124858878C_Latest</f>
        <v>3.6320000000000001</v>
      </c>
      <c r="D46" s="55">
        <f>A124857726X_Latest</f>
        <v>0</v>
      </c>
      <c r="E46" s="55">
        <f>A124859262X_Latest</f>
        <v>0</v>
      </c>
      <c r="F46" s="55">
        <f>A124859646K_Latest</f>
        <v>3.6320000000000001</v>
      </c>
      <c r="G46" s="55">
        <f>A124858110V_Latest</f>
        <v>0</v>
      </c>
      <c r="H46" s="55">
        <f>A124858494T_Latest</f>
        <v>3.6320000000000001</v>
      </c>
      <c r="I46" s="50"/>
    </row>
    <row r="47" spans="1:12" ht="15" customHeight="1">
      <c r="B47" s="54" t="s">
        <v>1201</v>
      </c>
      <c r="C47" s="55">
        <f>A124858542X_Latest</f>
        <v>17.245000000000001</v>
      </c>
      <c r="D47" s="55">
        <f>A124857390F_Latest</f>
        <v>3.1179999999999999</v>
      </c>
      <c r="E47" s="55">
        <f>A124858926K_Latest</f>
        <v>0</v>
      </c>
      <c r="F47" s="55">
        <f>A124859310F_Latest</f>
        <v>20.364000000000001</v>
      </c>
      <c r="G47" s="55">
        <f>A124857774T_Latest</f>
        <v>0</v>
      </c>
      <c r="H47" s="55">
        <f>A124858158F_Latest</f>
        <v>20.364000000000001</v>
      </c>
      <c r="I47" s="50"/>
    </row>
    <row r="48" spans="1:12" ht="15" customHeight="1">
      <c r="B48" s="54" t="s">
        <v>1202</v>
      </c>
      <c r="C48" s="55">
        <f>A124858794V_Latest</f>
        <v>11.455</v>
      </c>
      <c r="D48" s="55">
        <f>A124857642R_Latest</f>
        <v>17.952000000000002</v>
      </c>
      <c r="E48" s="55">
        <f>A124859178J_Latest</f>
        <v>3.7450000000000001</v>
      </c>
      <c r="F48" s="55">
        <f>A124859562A_Latest</f>
        <v>33.152999999999999</v>
      </c>
      <c r="G48" s="55">
        <f>A124858026C_Latest</f>
        <v>1.9770000000000001</v>
      </c>
      <c r="H48" s="55">
        <f>A124858410W_Latest</f>
        <v>35.130000000000003</v>
      </c>
      <c r="I48" s="50"/>
    </row>
    <row r="49" spans="2:9" ht="15" customHeight="1">
      <c r="B49" s="54" t="s">
        <v>1203</v>
      </c>
      <c r="C49" s="55">
        <f>A124858798C_Latest</f>
        <v>0</v>
      </c>
      <c r="D49" s="55">
        <f>A124857646X_Latest</f>
        <v>3.7650000000000001</v>
      </c>
      <c r="E49" s="55">
        <f>A124859182X_Latest</f>
        <v>6.8019999999999996</v>
      </c>
      <c r="F49" s="55">
        <f>A124859566K_Latest</f>
        <v>10.567</v>
      </c>
      <c r="G49" s="55">
        <f>A124858030V_Latest</f>
        <v>8.7210000000000001</v>
      </c>
      <c r="H49" s="55">
        <f>A124858414F_Latest</f>
        <v>19.288</v>
      </c>
      <c r="I49" s="50"/>
    </row>
    <row r="50" spans="2:9" ht="15" customHeight="1">
      <c r="B50" s="54" t="s">
        <v>1204</v>
      </c>
      <c r="C50" s="55">
        <f>A124858626J_Latest</f>
        <v>0.59499999999999997</v>
      </c>
      <c r="D50" s="55">
        <f>A124857474R_Latest</f>
        <v>0</v>
      </c>
      <c r="E50" s="55">
        <f>A124859010C_Latest</f>
        <v>0.496</v>
      </c>
      <c r="F50" s="55">
        <f>A124859394A_Latest</f>
        <v>1.091</v>
      </c>
      <c r="G50" s="55">
        <f>A124857858A_Latest</f>
        <v>2.4649999999999999</v>
      </c>
      <c r="H50" s="55">
        <f>A124858242W_Latest</f>
        <v>3.556</v>
      </c>
      <c r="I50" s="50"/>
    </row>
    <row r="51" spans="2:9" ht="15" customHeight="1">
      <c r="B51" s="54" t="s">
        <v>1205</v>
      </c>
      <c r="C51" s="55">
        <f>A124858546J_Latest</f>
        <v>0</v>
      </c>
      <c r="D51" s="55">
        <f>A124857394R_Latest</f>
        <v>0</v>
      </c>
      <c r="E51" s="55">
        <f>A124858930A_Latest</f>
        <v>0</v>
      </c>
      <c r="F51" s="55">
        <f>A124859314R_Latest</f>
        <v>0</v>
      </c>
      <c r="G51" s="55">
        <f>A124857778A_Latest</f>
        <v>0</v>
      </c>
      <c r="H51" s="55">
        <f>A124858162W_Latest</f>
        <v>0</v>
      </c>
      <c r="I51" s="50"/>
    </row>
    <row r="52" spans="2:9" ht="15" customHeight="1">
      <c r="B52" s="60" t="s">
        <v>1212</v>
      </c>
      <c r="C52" s="55">
        <f>A124858678K_Latest</f>
        <v>32.927999999999997</v>
      </c>
      <c r="D52" s="55">
        <f>A124857526F_Latest</f>
        <v>24.835999999999999</v>
      </c>
      <c r="E52" s="55">
        <f>A124859062F_Latest</f>
        <v>11.042999999999999</v>
      </c>
      <c r="F52" s="55">
        <f>A124859446T_Latest</f>
        <v>68.807000000000002</v>
      </c>
      <c r="G52" s="55">
        <f>A124857910X_Latest</f>
        <v>13.163</v>
      </c>
      <c r="H52" s="55">
        <f>A124858294X_Latest</f>
        <v>81.97</v>
      </c>
      <c r="I52" s="50"/>
    </row>
    <row r="53" spans="2:9" ht="15" customHeight="1">
      <c r="B53" s="54"/>
      <c r="C53" s="55"/>
      <c r="D53" s="55"/>
      <c r="E53" s="55"/>
      <c r="F53" s="55"/>
      <c r="G53" s="55"/>
      <c r="H53" s="55"/>
      <c r="I53" s="50"/>
    </row>
    <row r="54" spans="2:9" ht="15" customHeight="1">
      <c r="B54" s="54" t="s">
        <v>1213</v>
      </c>
      <c r="C54" s="55"/>
      <c r="D54" s="55"/>
      <c r="E54" s="55"/>
      <c r="F54" s="55"/>
      <c r="G54" s="55"/>
      <c r="H54" s="55"/>
      <c r="I54" s="50"/>
    </row>
    <row r="55" spans="2:9" ht="15" customHeight="1">
      <c r="B55" s="54" t="s">
        <v>1199</v>
      </c>
      <c r="C55" s="55">
        <f>A124858598K_Latest</f>
        <v>2.0539999999999998</v>
      </c>
      <c r="D55" s="55">
        <f>A124857446F_Latest</f>
        <v>0</v>
      </c>
      <c r="E55" s="55">
        <f>A124858982C_Latest</f>
        <v>0</v>
      </c>
      <c r="F55" s="55">
        <f>A124859366T_Latest</f>
        <v>2.0539999999999998</v>
      </c>
      <c r="G55" s="55">
        <f>A124857830X_Latest</f>
        <v>0</v>
      </c>
      <c r="H55" s="55">
        <f>A124858214L_Latest</f>
        <v>2.0539999999999998</v>
      </c>
      <c r="I55" s="50"/>
    </row>
    <row r="56" spans="2:9" ht="15" customHeight="1">
      <c r="B56" s="54" t="s">
        <v>1200</v>
      </c>
      <c r="C56" s="55">
        <f>A124858682A_Latest</f>
        <v>14.01</v>
      </c>
      <c r="D56" s="55">
        <f>A124857530W_Latest</f>
        <v>9.6000000000000002E-2</v>
      </c>
      <c r="E56" s="55">
        <f>A124859066R_Latest</f>
        <v>0</v>
      </c>
      <c r="F56" s="55">
        <f>A124859450J_Latest</f>
        <v>14.106</v>
      </c>
      <c r="G56" s="55">
        <f>A124857914J_Latest</f>
        <v>0</v>
      </c>
      <c r="H56" s="55">
        <f>A124858298J_Latest</f>
        <v>14.106</v>
      </c>
      <c r="I56" s="50"/>
    </row>
    <row r="57" spans="2:9" ht="15" customHeight="1">
      <c r="B57" s="54" t="s">
        <v>1201</v>
      </c>
      <c r="C57" s="55">
        <f>A124858630X_Latest</f>
        <v>165.26400000000001</v>
      </c>
      <c r="D57" s="55">
        <f>A124857478X_Latest</f>
        <v>16.588999999999999</v>
      </c>
      <c r="E57" s="55">
        <f>A124859014L_Latest</f>
        <v>0</v>
      </c>
      <c r="F57" s="55">
        <f>A124859398K_Latest</f>
        <v>181.85300000000001</v>
      </c>
      <c r="G57" s="55">
        <f>A124857862T_Latest</f>
        <v>0</v>
      </c>
      <c r="H57" s="55">
        <f>A124858246F_Latest</f>
        <v>181.85300000000001</v>
      </c>
      <c r="I57" s="50"/>
    </row>
    <row r="58" spans="2:9" ht="15" customHeight="1">
      <c r="B58" s="54" t="s">
        <v>1202</v>
      </c>
      <c r="C58" s="55">
        <f>A124858686K_Latest</f>
        <v>114.858</v>
      </c>
      <c r="D58" s="55">
        <f>A124857534F_Latest</f>
        <v>61.405000000000001</v>
      </c>
      <c r="E58" s="55">
        <f>A124859070F_Latest</f>
        <v>33.505000000000003</v>
      </c>
      <c r="F58" s="55">
        <f>A124859454T_Latest</f>
        <v>209.768</v>
      </c>
      <c r="G58" s="55">
        <f>A124857918T_Latest</f>
        <v>4.2370000000000001</v>
      </c>
      <c r="H58" s="55">
        <f>A124858302L_Latest</f>
        <v>214.00399999999999</v>
      </c>
      <c r="I58" s="50"/>
    </row>
    <row r="59" spans="2:9" ht="15" customHeight="1">
      <c r="B59" s="54" t="s">
        <v>1203</v>
      </c>
      <c r="C59" s="55">
        <f>A124858750T_Latest</f>
        <v>4.26</v>
      </c>
      <c r="D59" s="55">
        <f>A124857598T_Latest</f>
        <v>21.795999999999999</v>
      </c>
      <c r="E59" s="55">
        <f>A124859134F_Latest</f>
        <v>41.646000000000001</v>
      </c>
      <c r="F59" s="55">
        <f>A124859518T_Latest</f>
        <v>67.701999999999998</v>
      </c>
      <c r="G59" s="55">
        <f>A124857982K_Latest</f>
        <v>49.378</v>
      </c>
      <c r="H59" s="55">
        <f>A124858366X_Latest</f>
        <v>117.081</v>
      </c>
      <c r="I59" s="50"/>
    </row>
    <row r="60" spans="2:9" ht="15" customHeight="1">
      <c r="B60" s="54" t="s">
        <v>1204</v>
      </c>
      <c r="C60" s="55">
        <f>A124858690A_Latest</f>
        <v>1.6559999999999999</v>
      </c>
      <c r="D60" s="55">
        <f>A124857538R_Latest</f>
        <v>1.3120000000000001</v>
      </c>
      <c r="E60" s="55">
        <f>A124859074R_Latest</f>
        <v>3.1829999999999998</v>
      </c>
      <c r="F60" s="55">
        <f>A124859458A_Latest</f>
        <v>6.1509999999999998</v>
      </c>
      <c r="G60" s="55">
        <f>A124857922J_Latest</f>
        <v>29.989000000000001</v>
      </c>
      <c r="H60" s="55">
        <f>A124858306W_Latest</f>
        <v>36.14</v>
      </c>
      <c r="I60" s="50"/>
    </row>
    <row r="61" spans="2:9" ht="15" customHeight="1">
      <c r="B61" s="54" t="s">
        <v>1205</v>
      </c>
      <c r="C61" s="55">
        <f>A124858634J_Latest</f>
        <v>0.247</v>
      </c>
      <c r="D61" s="55">
        <f>A124857482R_Latest</f>
        <v>0.59299999999999997</v>
      </c>
      <c r="E61" s="55">
        <f>A124859018W_Latest</f>
        <v>3.4630000000000001</v>
      </c>
      <c r="F61" s="55">
        <f>A124859402R_Latest</f>
        <v>4.3029999999999999</v>
      </c>
      <c r="G61" s="55">
        <f>A124857866A_Latest</f>
        <v>0.60299999999999998</v>
      </c>
      <c r="H61" s="55">
        <f>A124858250W_Latest</f>
        <v>4.9050000000000002</v>
      </c>
      <c r="I61" s="50"/>
    </row>
    <row r="62" spans="2:9" ht="15" customHeight="1">
      <c r="B62" s="56" t="s">
        <v>1214</v>
      </c>
      <c r="C62" s="55">
        <f>A124858802J_Latest</f>
        <v>302.34800000000001</v>
      </c>
      <c r="D62" s="55">
        <f>A124857650R_Latest</f>
        <v>101.79</v>
      </c>
      <c r="E62" s="55">
        <f>A124859186J_Latest</f>
        <v>81.796999999999997</v>
      </c>
      <c r="F62" s="55">
        <f>A124859570A_Latest</f>
        <v>485.93599999999998</v>
      </c>
      <c r="G62" s="55">
        <f>A124858034C_Latest</f>
        <v>84.206999999999994</v>
      </c>
      <c r="H62" s="55">
        <f>A124858418R_Latest</f>
        <v>570.14300000000003</v>
      </c>
      <c r="I62" s="50"/>
    </row>
    <row r="63" spans="2:9" ht="15" customHeight="1">
      <c r="B63" s="57"/>
      <c r="C63" s="55"/>
      <c r="D63" s="55"/>
      <c r="E63" s="55"/>
      <c r="F63" s="55"/>
      <c r="G63" s="55"/>
      <c r="H63" s="55"/>
      <c r="I63" s="50"/>
    </row>
    <row r="64" spans="2:9" ht="15" customHeight="1">
      <c r="B64" s="54" t="s">
        <v>1215</v>
      </c>
      <c r="C64" s="55"/>
      <c r="D64" s="55"/>
      <c r="E64" s="55"/>
      <c r="F64" s="55"/>
      <c r="G64" s="55"/>
      <c r="H64" s="55"/>
      <c r="I64" s="50"/>
    </row>
    <row r="65" spans="2:9" ht="15" customHeight="1">
      <c r="B65" s="54" t="s">
        <v>1199</v>
      </c>
      <c r="C65" s="55">
        <f>A124858754A_Latest</f>
        <v>2.214</v>
      </c>
      <c r="D65" s="55">
        <f>A124857602W_Latest</f>
        <v>0</v>
      </c>
      <c r="E65" s="55">
        <f>A124859138R_Latest</f>
        <v>0</v>
      </c>
      <c r="F65" s="55">
        <f>A124859522J_Latest</f>
        <v>2.214</v>
      </c>
      <c r="G65" s="55">
        <f>A124857986V_Latest</f>
        <v>0</v>
      </c>
      <c r="H65" s="55">
        <f>A124858370R_Latest</f>
        <v>2.214</v>
      </c>
      <c r="I65" s="50"/>
    </row>
    <row r="66" spans="2:9" ht="15" customHeight="1">
      <c r="B66" s="54" t="s">
        <v>1200</v>
      </c>
      <c r="C66" s="55">
        <f>A124858758K_Latest</f>
        <v>33.978000000000002</v>
      </c>
      <c r="D66" s="55">
        <f>A124857606F_Latest</f>
        <v>1.8839999999999999</v>
      </c>
      <c r="E66" s="55">
        <f>A124859142F_Latest</f>
        <v>0</v>
      </c>
      <c r="F66" s="55">
        <f>A124859526T_Latest</f>
        <v>35.862000000000002</v>
      </c>
      <c r="G66" s="55">
        <f>A124857990K_Latest</f>
        <v>0</v>
      </c>
      <c r="H66" s="55">
        <f>A124858374X_Latest</f>
        <v>35.862000000000002</v>
      </c>
      <c r="I66" s="50"/>
    </row>
    <row r="67" spans="2:9" ht="15" customHeight="1">
      <c r="B67" s="54" t="s">
        <v>1201</v>
      </c>
      <c r="C67" s="55">
        <f>A124858882V_Latest</f>
        <v>498.81200000000001</v>
      </c>
      <c r="D67" s="55">
        <f>A124857730R_Latest</f>
        <v>86.465000000000003</v>
      </c>
      <c r="E67" s="55">
        <f>A124859266J_Latest</f>
        <v>9.3059999999999992</v>
      </c>
      <c r="F67" s="55">
        <f>A124859650A_Latest</f>
        <v>594.58299999999997</v>
      </c>
      <c r="G67" s="55">
        <f>A124858114C_Latest</f>
        <v>1.1080000000000001</v>
      </c>
      <c r="H67" s="55">
        <f>A124858498A_Latest</f>
        <v>595.69100000000003</v>
      </c>
      <c r="I67" s="50"/>
    </row>
    <row r="68" spans="2:9" ht="15" customHeight="1">
      <c r="B68" s="54" t="s">
        <v>1202</v>
      </c>
      <c r="C68" s="55">
        <f>A124858550X_Latest</f>
        <v>472.86</v>
      </c>
      <c r="D68" s="55">
        <f>A124857398X_Latest</f>
        <v>397.97899999999998</v>
      </c>
      <c r="E68" s="55">
        <f>A124858934K_Latest</f>
        <v>210.16200000000001</v>
      </c>
      <c r="F68" s="55">
        <f>A124859318X_Latest</f>
        <v>1081.001</v>
      </c>
      <c r="G68" s="55">
        <f>A124857782T_Latest</f>
        <v>49.557000000000002</v>
      </c>
      <c r="H68" s="55">
        <f>A124858166F_Latest</f>
        <v>1130.558</v>
      </c>
      <c r="I68" s="50"/>
    </row>
    <row r="69" spans="2:9" ht="15" customHeight="1">
      <c r="B69" s="54" t="s">
        <v>1203</v>
      </c>
      <c r="C69" s="55">
        <f>A124858694K_Latest</f>
        <v>20.398</v>
      </c>
      <c r="D69" s="55">
        <f>A124857542F_Latest</f>
        <v>125.184</v>
      </c>
      <c r="E69" s="55">
        <f>A124859078X_Latest</f>
        <v>282.06900000000002</v>
      </c>
      <c r="F69" s="55">
        <f>A124859462T_Latest</f>
        <v>427.65</v>
      </c>
      <c r="G69" s="55">
        <f>A124857926T_Latest</f>
        <v>323.44099999999997</v>
      </c>
      <c r="H69" s="55">
        <f>A124858310L_Latest</f>
        <v>751.09100000000001</v>
      </c>
      <c r="I69" s="50"/>
    </row>
    <row r="70" spans="2:9" ht="15" customHeight="1">
      <c r="B70" s="54" t="s">
        <v>1204</v>
      </c>
      <c r="C70" s="55">
        <f>A124858602R_Latest</f>
        <v>4.0140000000000002</v>
      </c>
      <c r="D70" s="55">
        <f>A124857450W_Latest</f>
        <v>4.843</v>
      </c>
      <c r="E70" s="55">
        <f>A124858986L_Latest</f>
        <v>13.752000000000001</v>
      </c>
      <c r="F70" s="55">
        <f>A124859370J_Latest</f>
        <v>22.609000000000002</v>
      </c>
      <c r="G70" s="55">
        <f>A124857834J_Latest</f>
        <v>117.10299999999999</v>
      </c>
      <c r="H70" s="55">
        <f>A124858218W_Latest</f>
        <v>139.71199999999999</v>
      </c>
      <c r="I70" s="50"/>
    </row>
    <row r="71" spans="2:9" ht="15" customHeight="1">
      <c r="B71" s="54" t="s">
        <v>1205</v>
      </c>
      <c r="C71" s="55">
        <f>A124858762A_Latest</f>
        <v>0.247</v>
      </c>
      <c r="D71" s="55">
        <f>A124857610W_Latest</f>
        <v>0.59299999999999997</v>
      </c>
      <c r="E71" s="55">
        <f>A124859146R_Latest</f>
        <v>3.8250000000000002</v>
      </c>
      <c r="F71" s="55">
        <f>A124859530J_Latest</f>
        <v>4.665</v>
      </c>
      <c r="G71" s="55">
        <f>A124857994V_Latest</f>
        <v>2.3639999999999999</v>
      </c>
      <c r="H71" s="55">
        <f>A124858378J_Latest</f>
        <v>7.0289999999999999</v>
      </c>
      <c r="I71" s="50"/>
    </row>
    <row r="72" spans="2:9" ht="15" customHeight="1">
      <c r="B72" s="57" t="s">
        <v>1216</v>
      </c>
      <c r="C72" s="55">
        <f>A124858766K_Latest</f>
        <v>1032.521</v>
      </c>
      <c r="D72" s="55">
        <f>A124857614F_Latest</f>
        <v>616.94799999999998</v>
      </c>
      <c r="E72" s="55">
        <f>A124859150F_Latest</f>
        <v>519.11400000000003</v>
      </c>
      <c r="F72" s="55">
        <f>A124859534T_Latest</f>
        <v>2168.5830000000001</v>
      </c>
      <c r="G72" s="55">
        <f>A124857998C_Latest</f>
        <v>493.57299999999998</v>
      </c>
      <c r="H72" s="55">
        <f>A124858382X_Latest</f>
        <v>2662.1559999999999</v>
      </c>
      <c r="I72" s="50"/>
    </row>
    <row r="73" spans="2:9" ht="15" customHeight="1">
      <c r="B73" s="54"/>
      <c r="C73" s="54"/>
      <c r="D73" s="54"/>
      <c r="E73" s="54"/>
      <c r="F73" s="54"/>
      <c r="G73" s="54"/>
      <c r="H73" s="54"/>
      <c r="I73" s="50"/>
    </row>
    <row r="74" spans="2:9" ht="15" customHeight="1">
      <c r="B74" s="54"/>
      <c r="C74" s="70" t="s">
        <v>1217</v>
      </c>
      <c r="D74" s="70"/>
      <c r="E74" s="70"/>
      <c r="F74" s="70"/>
      <c r="G74" s="70"/>
      <c r="H74" s="70"/>
      <c r="I74" s="50"/>
    </row>
    <row r="75" spans="2:9" ht="15" customHeight="1">
      <c r="B75" s="48" t="s">
        <v>1218</v>
      </c>
      <c r="C75" s="48"/>
      <c r="D75" s="48"/>
      <c r="E75" s="48"/>
      <c r="F75" s="48"/>
      <c r="G75" s="48"/>
      <c r="H75" s="48"/>
      <c r="I75" s="50"/>
    </row>
    <row r="76" spans="2:9" ht="15" customHeight="1">
      <c r="B76" s="52" t="s">
        <v>1198</v>
      </c>
      <c r="C76" s="54"/>
      <c r="D76" s="54"/>
      <c r="E76" s="54"/>
      <c r="F76" s="54"/>
      <c r="G76" s="54"/>
      <c r="H76" s="54"/>
      <c r="I76" s="50"/>
    </row>
    <row r="77" spans="2:9" ht="15" customHeight="1">
      <c r="B77" s="54" t="s">
        <v>1219</v>
      </c>
      <c r="C77" s="55">
        <f>A124858638T_Latest</f>
        <v>0</v>
      </c>
      <c r="D77" s="55">
        <f>A124857486X_Latest</f>
        <v>0</v>
      </c>
      <c r="E77" s="55">
        <f>A124859022L_Latest</f>
        <v>0</v>
      </c>
      <c r="F77" s="55">
        <f>A124859406X_Latest</f>
        <v>0</v>
      </c>
      <c r="G77" s="55">
        <f>A124857870T_Latest</f>
        <v>0</v>
      </c>
      <c r="H77" s="55">
        <f>A124858254F_Latest</f>
        <v>0</v>
      </c>
      <c r="I77" s="50"/>
    </row>
    <row r="78" spans="2:9" ht="15" customHeight="1">
      <c r="B78" s="54" t="s">
        <v>1220</v>
      </c>
      <c r="C78" s="55">
        <f>A124858554J_Latest</f>
        <v>1.0649999999999999</v>
      </c>
      <c r="D78" s="55">
        <f>A124857402C_Latest</f>
        <v>0.59399999999999997</v>
      </c>
      <c r="E78" s="55">
        <f>A124858938V_Latest</f>
        <v>0</v>
      </c>
      <c r="F78" s="55">
        <f>A124859322R_Latest</f>
        <v>1.659</v>
      </c>
      <c r="G78" s="55">
        <f>A124857786A_Latest</f>
        <v>0</v>
      </c>
      <c r="H78" s="55">
        <f>A124858170W_Latest</f>
        <v>1.659</v>
      </c>
      <c r="I78" s="50"/>
    </row>
    <row r="79" spans="2:9" ht="15" customHeight="1">
      <c r="B79" s="54" t="s">
        <v>1221</v>
      </c>
      <c r="C79" s="55">
        <f>A124858886C_Latest</f>
        <v>7.7240000000000002</v>
      </c>
      <c r="D79" s="55">
        <f>A124857734X_Latest</f>
        <v>7.8639999999999999</v>
      </c>
      <c r="E79" s="55">
        <f>A124859270X_Latest</f>
        <v>3.3090000000000002</v>
      </c>
      <c r="F79" s="55">
        <f>A124859654K_Latest</f>
        <v>18.896999999999998</v>
      </c>
      <c r="G79" s="55">
        <f>A124858118L_Latest</f>
        <v>0</v>
      </c>
      <c r="H79" s="55">
        <f>A124858502F_Latest</f>
        <v>18.896999999999998</v>
      </c>
      <c r="I79" s="50"/>
    </row>
    <row r="80" spans="2:9" ht="15" customHeight="1">
      <c r="B80" s="54" t="s">
        <v>1222</v>
      </c>
      <c r="C80" s="55">
        <f>A124858698V_Latest</f>
        <v>12.15</v>
      </c>
      <c r="D80" s="55">
        <f>A124857546R_Latest</f>
        <v>30.524000000000001</v>
      </c>
      <c r="E80" s="55">
        <f>A124859082R_Latest</f>
        <v>26.524999999999999</v>
      </c>
      <c r="F80" s="55">
        <f>A124859466A_Latest</f>
        <v>69.198999999999998</v>
      </c>
      <c r="G80" s="55">
        <f>A124857930J_Latest</f>
        <v>5.8940000000000001</v>
      </c>
      <c r="H80" s="55">
        <f>A124858314W_Latest</f>
        <v>75.091999999999999</v>
      </c>
      <c r="I80" s="50"/>
    </row>
    <row r="81" spans="2:9" ht="15" customHeight="1">
      <c r="B81" s="54" t="s">
        <v>1223</v>
      </c>
      <c r="C81" s="55">
        <f>A124858806T_Latest</f>
        <v>1.859</v>
      </c>
      <c r="D81" s="55">
        <f>A124857654X_Latest</f>
        <v>6.8650000000000002</v>
      </c>
      <c r="E81" s="55">
        <f>A124859190X_Latest</f>
        <v>28.128</v>
      </c>
      <c r="F81" s="55">
        <f>A124859574K_Latest</f>
        <v>36.851999999999997</v>
      </c>
      <c r="G81" s="55">
        <f>A124858038L_Latest</f>
        <v>27.297000000000001</v>
      </c>
      <c r="H81" s="55">
        <f>A124858422F_Latest</f>
        <v>64.149000000000001</v>
      </c>
      <c r="I81" s="50"/>
    </row>
    <row r="82" spans="2:9" ht="15" customHeight="1">
      <c r="B82" s="54" t="s">
        <v>1224</v>
      </c>
      <c r="C82" s="55">
        <f>A124858890V_Latest</f>
        <v>0</v>
      </c>
      <c r="D82" s="55">
        <f>A124857738J_Latest</f>
        <v>0.436</v>
      </c>
      <c r="E82" s="55">
        <f>A124859274J_Latest</f>
        <v>1.9490000000000001</v>
      </c>
      <c r="F82" s="55">
        <f>A124859658V_Latest</f>
        <v>2.3849999999999998</v>
      </c>
      <c r="G82" s="55">
        <f>A124858122C_Latest</f>
        <v>8.6549999999999994</v>
      </c>
      <c r="H82" s="55">
        <f>A124858506R_Latest</f>
        <v>11.04</v>
      </c>
      <c r="I82" s="50"/>
    </row>
    <row r="83" spans="2:9" ht="15" customHeight="1">
      <c r="B83" s="54" t="s">
        <v>1225</v>
      </c>
      <c r="C83" s="55">
        <f>A124858558T_Latest</f>
        <v>0</v>
      </c>
      <c r="D83" s="55">
        <f>A124857406L_Latest</f>
        <v>0</v>
      </c>
      <c r="E83" s="55">
        <f>A124858942K_Latest</f>
        <v>0</v>
      </c>
      <c r="F83" s="55">
        <f>A124859326X_Latest</f>
        <v>0</v>
      </c>
      <c r="G83" s="55">
        <f>A124857790T_Latest</f>
        <v>0</v>
      </c>
      <c r="H83" s="55">
        <f>A124858174F_Latest</f>
        <v>0</v>
      </c>
      <c r="I83" s="50"/>
    </row>
    <row r="84" spans="2:9" ht="15" customHeight="1">
      <c r="B84" s="56" t="s">
        <v>1206</v>
      </c>
      <c r="C84" s="55">
        <f>A124858642J_Latest</f>
        <v>22.797999999999998</v>
      </c>
      <c r="D84" s="55">
        <f>A124857490R_Latest</f>
        <v>46.283999999999999</v>
      </c>
      <c r="E84" s="55">
        <f>A124859026W_Latest</f>
        <v>59.911000000000001</v>
      </c>
      <c r="F84" s="55">
        <f>A124859410R_Latest</f>
        <v>128.99199999999999</v>
      </c>
      <c r="G84" s="55">
        <f>A124857874A_Latest</f>
        <v>41.844999999999999</v>
      </c>
      <c r="H84" s="55">
        <f>A124858258R_Latest</f>
        <v>170.83799999999999</v>
      </c>
      <c r="I84" s="50"/>
    </row>
    <row r="85" spans="2:9" ht="15" customHeight="1">
      <c r="B85" s="54"/>
      <c r="C85" s="55"/>
      <c r="D85" s="55"/>
      <c r="E85" s="55"/>
      <c r="F85" s="55"/>
      <c r="G85" s="55"/>
      <c r="H85" s="55"/>
      <c r="I85" s="50"/>
    </row>
    <row r="86" spans="2:9" ht="15" customHeight="1">
      <c r="B86" s="52" t="s">
        <v>1207</v>
      </c>
      <c r="C86" s="55"/>
      <c r="D86" s="55"/>
      <c r="E86" s="55"/>
      <c r="F86" s="55"/>
      <c r="G86" s="55"/>
      <c r="H86" s="55"/>
      <c r="I86" s="50"/>
    </row>
    <row r="87" spans="2:9" ht="15" customHeight="1">
      <c r="B87" s="54" t="s">
        <v>1219</v>
      </c>
      <c r="C87" s="55">
        <f>A124858770A_Latest</f>
        <v>0.192</v>
      </c>
      <c r="D87" s="55">
        <f>A124857618R_Latest</f>
        <v>0</v>
      </c>
      <c r="E87" s="55">
        <f>A124859154R_Latest</f>
        <v>0</v>
      </c>
      <c r="F87" s="55">
        <f>A124859538A_Latest</f>
        <v>0.192</v>
      </c>
      <c r="G87" s="55">
        <f>A124858002K_Latest</f>
        <v>0</v>
      </c>
      <c r="H87" s="55">
        <f>A124858386J_Latest</f>
        <v>0.192</v>
      </c>
      <c r="I87" s="50"/>
    </row>
    <row r="88" spans="2:9" ht="15" customHeight="1">
      <c r="B88" s="54" t="s">
        <v>1220</v>
      </c>
      <c r="C88" s="55">
        <f>A124858646T_Latest</f>
        <v>2.6429999999999998</v>
      </c>
      <c r="D88" s="55">
        <f>A124857494X_Latest</f>
        <v>0</v>
      </c>
      <c r="E88" s="55">
        <f>A124859030L_Latest</f>
        <v>0</v>
      </c>
      <c r="F88" s="55">
        <f>A124859414X_Latest</f>
        <v>2.6429999999999998</v>
      </c>
      <c r="G88" s="55">
        <f>A124857878K_Latest</f>
        <v>0</v>
      </c>
      <c r="H88" s="55">
        <f>A124858262F_Latest</f>
        <v>2.6429999999999998</v>
      </c>
      <c r="I88" s="50"/>
    </row>
    <row r="89" spans="2:9" ht="15" customHeight="1">
      <c r="B89" s="54" t="s">
        <v>1221</v>
      </c>
      <c r="C89" s="55">
        <f>A124858850A_Latest</f>
        <v>16.167999999999999</v>
      </c>
      <c r="D89" s="55">
        <f>A124857698A_Latest</f>
        <v>11.677</v>
      </c>
      <c r="E89" s="55">
        <f>A124859234R_Latest</f>
        <v>2.7349999999999999</v>
      </c>
      <c r="F89" s="55">
        <f>A124859618A_Latest</f>
        <v>30.58</v>
      </c>
      <c r="G89" s="55">
        <f>A124858082W_Latest</f>
        <v>0</v>
      </c>
      <c r="H89" s="55">
        <f>A124858466J_Latest</f>
        <v>30.58</v>
      </c>
      <c r="I89" s="50"/>
    </row>
    <row r="90" spans="2:9" ht="15" customHeight="1">
      <c r="B90" s="54" t="s">
        <v>1222</v>
      </c>
      <c r="C90" s="55">
        <f>A124858562J_Latest</f>
        <v>18.981999999999999</v>
      </c>
      <c r="D90" s="55">
        <f>A124857410C_Latest</f>
        <v>27.454999999999998</v>
      </c>
      <c r="E90" s="55">
        <f>A124858946V_Latest</f>
        <v>12.234</v>
      </c>
      <c r="F90" s="55">
        <f>A124859330R_Latest</f>
        <v>58.671999999999997</v>
      </c>
      <c r="G90" s="55">
        <f>A124857794A_Latest</f>
        <v>4.5819999999999999</v>
      </c>
      <c r="H90" s="55">
        <f>A124858178R_Latest</f>
        <v>63.253999999999998</v>
      </c>
      <c r="I90" s="50"/>
    </row>
    <row r="91" spans="2:9" ht="15" customHeight="1">
      <c r="B91" s="54" t="s">
        <v>1223</v>
      </c>
      <c r="C91" s="55">
        <f>A124858854K_Latest</f>
        <v>1.1419999999999999</v>
      </c>
      <c r="D91" s="55">
        <f>A124857702F_Latest</f>
        <v>10.701000000000001</v>
      </c>
      <c r="E91" s="55">
        <f>A124859238X_Latest</f>
        <v>22.75</v>
      </c>
      <c r="F91" s="55">
        <f>A124859622T_Latest</f>
        <v>34.593000000000004</v>
      </c>
      <c r="G91" s="55">
        <f>A124858086F_Latest</f>
        <v>17.167000000000002</v>
      </c>
      <c r="H91" s="55">
        <f>A124858470X_Latest</f>
        <v>51.76</v>
      </c>
      <c r="I91" s="50"/>
    </row>
    <row r="92" spans="2:9" ht="15" customHeight="1">
      <c r="B92" s="54" t="s">
        <v>1224</v>
      </c>
      <c r="C92" s="55">
        <f>A124858702X_Latest</f>
        <v>0.82399999999999995</v>
      </c>
      <c r="D92" s="55">
        <f>A124857550F_Latest</f>
        <v>0</v>
      </c>
      <c r="E92" s="55">
        <f>A124859086X_Latest</f>
        <v>1.0169999999999999</v>
      </c>
      <c r="F92" s="55">
        <f>A124859470T_Latest</f>
        <v>1.841</v>
      </c>
      <c r="G92" s="55">
        <f>A124857934T_Latest</f>
        <v>5.3529999999999998</v>
      </c>
      <c r="H92" s="55">
        <f>A124858318F_Latest</f>
        <v>7.194</v>
      </c>
      <c r="I92" s="50"/>
    </row>
    <row r="93" spans="2:9" ht="15" customHeight="1">
      <c r="B93" s="54" t="s">
        <v>1225</v>
      </c>
      <c r="C93" s="55">
        <f>A124858606X_Latest</f>
        <v>0</v>
      </c>
      <c r="D93" s="55">
        <f>A124857454F_Latest</f>
        <v>0</v>
      </c>
      <c r="E93" s="55">
        <f>A124858990C_Latest</f>
        <v>0.16800000000000001</v>
      </c>
      <c r="F93" s="55">
        <f>A124859374T_Latest</f>
        <v>0.16800000000000001</v>
      </c>
      <c r="G93" s="55">
        <f>A124857838T_Latest</f>
        <v>0</v>
      </c>
      <c r="H93" s="55">
        <f>A124858222L_Latest</f>
        <v>0.16800000000000001</v>
      </c>
      <c r="I93" s="50"/>
    </row>
    <row r="94" spans="2:9" ht="15" customHeight="1">
      <c r="B94" s="56" t="s">
        <v>1208</v>
      </c>
      <c r="C94" s="55">
        <f>A124858810J_Latest</f>
        <v>39.951999999999998</v>
      </c>
      <c r="D94" s="55">
        <f>A124857658J_Latest</f>
        <v>49.832999999999998</v>
      </c>
      <c r="E94" s="55">
        <f>A124859194J_Latest</f>
        <v>38.904000000000003</v>
      </c>
      <c r="F94" s="55">
        <f>A124859578V_Latest</f>
        <v>128.68899999999999</v>
      </c>
      <c r="G94" s="55">
        <f>A124858042C_Latest</f>
        <v>27.102</v>
      </c>
      <c r="H94" s="55">
        <f>A124858426R_Latest</f>
        <v>155.791</v>
      </c>
      <c r="I94" s="50"/>
    </row>
    <row r="95" spans="2:9" ht="15" customHeight="1">
      <c r="B95" s="54"/>
      <c r="C95" s="55"/>
      <c r="D95" s="55"/>
      <c r="E95" s="55"/>
      <c r="F95" s="55"/>
      <c r="G95" s="55"/>
      <c r="H95" s="55"/>
      <c r="I95" s="50"/>
    </row>
    <row r="96" spans="2:9" ht="15" customHeight="1">
      <c r="B96" s="54" t="s">
        <v>1209</v>
      </c>
      <c r="C96" s="55"/>
      <c r="D96" s="55"/>
      <c r="E96" s="55"/>
      <c r="F96" s="55"/>
      <c r="G96" s="55"/>
      <c r="H96" s="55"/>
      <c r="I96" s="50"/>
    </row>
    <row r="97" spans="2:9" ht="15" customHeight="1">
      <c r="B97" s="54" t="s">
        <v>1219</v>
      </c>
      <c r="C97" s="55">
        <f>A124858894C_Latest</f>
        <v>0.192</v>
      </c>
      <c r="D97" s="55">
        <f>A124857742X_Latest</f>
        <v>0</v>
      </c>
      <c r="E97" s="55">
        <f>A124859278T_Latest</f>
        <v>0</v>
      </c>
      <c r="F97" s="55">
        <f>A124859662K_Latest</f>
        <v>0.192</v>
      </c>
      <c r="G97" s="55">
        <f>A124858126L_Latest</f>
        <v>0</v>
      </c>
      <c r="H97" s="55">
        <f>A124858510F_Latest</f>
        <v>0.192</v>
      </c>
      <c r="I97" s="50"/>
    </row>
    <row r="98" spans="2:9" ht="15" customHeight="1">
      <c r="B98" s="54" t="s">
        <v>1220</v>
      </c>
      <c r="C98" s="55">
        <f>A124858610R_Latest</f>
        <v>3.7090000000000001</v>
      </c>
      <c r="D98" s="55">
        <f>A124857458R_Latest</f>
        <v>0.59399999999999997</v>
      </c>
      <c r="E98" s="55">
        <f>A124858994L_Latest</f>
        <v>0</v>
      </c>
      <c r="F98" s="55">
        <f>A124859378A_Latest</f>
        <v>4.3019999999999996</v>
      </c>
      <c r="G98" s="55">
        <f>A124857842J_Latest</f>
        <v>0</v>
      </c>
      <c r="H98" s="55">
        <f>A124858226W_Latest</f>
        <v>4.3019999999999996</v>
      </c>
      <c r="I98" s="50"/>
    </row>
    <row r="99" spans="2:9" ht="15" customHeight="1">
      <c r="B99" s="54" t="s">
        <v>1221</v>
      </c>
      <c r="C99" s="55">
        <f>A124858706J_Latest</f>
        <v>23.891999999999999</v>
      </c>
      <c r="D99" s="55">
        <f>A124857554R_Latest</f>
        <v>19.541</v>
      </c>
      <c r="E99" s="55">
        <f>A124859090R_Latest</f>
        <v>6.0439999999999996</v>
      </c>
      <c r="F99" s="55">
        <f>A124859474A_Latest</f>
        <v>49.476999999999997</v>
      </c>
      <c r="G99" s="55">
        <f>A124857938A_Latest</f>
        <v>0</v>
      </c>
      <c r="H99" s="55">
        <f>A124858322W_Latest</f>
        <v>49.476999999999997</v>
      </c>
      <c r="I99" s="50"/>
    </row>
    <row r="100" spans="2:9" ht="15" customHeight="1">
      <c r="B100" s="54" t="s">
        <v>1222</v>
      </c>
      <c r="C100" s="55">
        <f>A124858858V_Latest</f>
        <v>31.132000000000001</v>
      </c>
      <c r="D100" s="55">
        <f>A124857706R_Latest</f>
        <v>57.978999999999999</v>
      </c>
      <c r="E100" s="55">
        <f>A124859242R_Latest</f>
        <v>38.759</v>
      </c>
      <c r="F100" s="55">
        <f>A124859626A_Latest</f>
        <v>127.871</v>
      </c>
      <c r="G100" s="55">
        <f>A124858090W_Latest</f>
        <v>10.476000000000001</v>
      </c>
      <c r="H100" s="55">
        <f>A124858474J_Latest</f>
        <v>138.34700000000001</v>
      </c>
      <c r="I100" s="50"/>
    </row>
    <row r="101" spans="2:9" ht="15" customHeight="1">
      <c r="B101" s="54" t="s">
        <v>1223</v>
      </c>
      <c r="C101" s="55">
        <f>A124858862K_Latest</f>
        <v>3.0009999999999999</v>
      </c>
      <c r="D101" s="55">
        <f>A124857710F_Latest</f>
        <v>17.565999999999999</v>
      </c>
      <c r="E101" s="55">
        <f>A124859246X_Latest</f>
        <v>50.878</v>
      </c>
      <c r="F101" s="55">
        <f>A124859630T_Latest</f>
        <v>71.444999999999993</v>
      </c>
      <c r="G101" s="55">
        <f>A124858094F_Latest</f>
        <v>44.463999999999999</v>
      </c>
      <c r="H101" s="55">
        <f>A124858478T_Latest</f>
        <v>115.90900000000001</v>
      </c>
      <c r="I101" s="50"/>
    </row>
    <row r="102" spans="2:9" ht="15" customHeight="1">
      <c r="B102" s="54" t="s">
        <v>1224</v>
      </c>
      <c r="C102" s="55">
        <f>A124858898L_Latest</f>
        <v>0.82399999999999995</v>
      </c>
      <c r="D102" s="55">
        <f>A124857746J_Latest</f>
        <v>0.436</v>
      </c>
      <c r="E102" s="55">
        <f>A124859282J_Latest</f>
        <v>2.9660000000000002</v>
      </c>
      <c r="F102" s="55">
        <f>A124859666V_Latest</f>
        <v>4.226</v>
      </c>
      <c r="G102" s="55">
        <f>A124858130C_Latest</f>
        <v>14.007999999999999</v>
      </c>
      <c r="H102" s="55">
        <f>A124858514R_Latest</f>
        <v>18.234000000000002</v>
      </c>
      <c r="I102" s="50"/>
    </row>
    <row r="103" spans="2:9" ht="15" customHeight="1">
      <c r="B103" s="54" t="s">
        <v>1225</v>
      </c>
      <c r="C103" s="55">
        <f>A124858902T_Latest</f>
        <v>0</v>
      </c>
      <c r="D103" s="55">
        <f>A124857750X_Latest</f>
        <v>0</v>
      </c>
      <c r="E103" s="55">
        <f>A124859286T_Latest</f>
        <v>0.16800000000000001</v>
      </c>
      <c r="F103" s="55">
        <f>A124859670K_Latest</f>
        <v>0.16800000000000001</v>
      </c>
      <c r="G103" s="55">
        <f>A124858134L_Latest</f>
        <v>0</v>
      </c>
      <c r="H103" s="55">
        <f>A124858518X_Latest</f>
        <v>0.16800000000000001</v>
      </c>
      <c r="I103" s="50"/>
    </row>
    <row r="104" spans="2:9" ht="15" customHeight="1">
      <c r="B104" s="60" t="s">
        <v>1210</v>
      </c>
      <c r="C104" s="55">
        <f>A124858566T_Latest</f>
        <v>62.749000000000002</v>
      </c>
      <c r="D104" s="55">
        <f>A124857414L_Latest</f>
        <v>96.117000000000004</v>
      </c>
      <c r="E104" s="55">
        <f>A124858950K_Latest</f>
        <v>98.814999999999998</v>
      </c>
      <c r="F104" s="55">
        <f>A124859334X_Latest</f>
        <v>257.68200000000002</v>
      </c>
      <c r="G104" s="55">
        <f>A124857798K_Latest</f>
        <v>68.947000000000003</v>
      </c>
      <c r="H104" s="55">
        <f>A124858182F_Latest</f>
        <v>326.62900000000002</v>
      </c>
      <c r="I104" s="50"/>
    </row>
    <row r="105" spans="2:9" ht="15" customHeight="1">
      <c r="B105" s="54"/>
      <c r="C105" s="55"/>
      <c r="D105" s="55"/>
      <c r="E105" s="55"/>
      <c r="F105" s="55"/>
      <c r="G105" s="55"/>
      <c r="H105" s="55"/>
      <c r="I105" s="50"/>
    </row>
    <row r="106" spans="2:9" ht="15" customHeight="1">
      <c r="B106" s="54" t="s">
        <v>1211</v>
      </c>
      <c r="C106" s="55"/>
      <c r="D106" s="55"/>
      <c r="E106" s="55"/>
      <c r="F106" s="55"/>
      <c r="G106" s="55"/>
      <c r="H106" s="55"/>
      <c r="I106" s="50"/>
    </row>
    <row r="107" spans="2:9" ht="15" customHeight="1">
      <c r="B107" s="54" t="s">
        <v>1219</v>
      </c>
      <c r="C107" s="55">
        <f>A124858614X_Latest</f>
        <v>0</v>
      </c>
      <c r="D107" s="55">
        <f>A124857462F_Latest</f>
        <v>0</v>
      </c>
      <c r="E107" s="55">
        <f>A124858998W_Latest</f>
        <v>0</v>
      </c>
      <c r="F107" s="55">
        <f>A124859382T_Latest</f>
        <v>0</v>
      </c>
      <c r="G107" s="55">
        <f>A124857846T_Latest</f>
        <v>0</v>
      </c>
      <c r="H107" s="55">
        <f>A124858230L_Latest</f>
        <v>0</v>
      </c>
      <c r="I107" s="50"/>
    </row>
    <row r="108" spans="2:9" ht="15" customHeight="1">
      <c r="B108" s="54" t="s">
        <v>1220</v>
      </c>
      <c r="C108" s="55">
        <f>A124858650J_Latest</f>
        <v>0.46400000000000002</v>
      </c>
      <c r="D108" s="55">
        <f>A124857498J_Latest</f>
        <v>0</v>
      </c>
      <c r="E108" s="55">
        <f>A124859034W_Latest</f>
        <v>0</v>
      </c>
      <c r="F108" s="55">
        <f>A124859418J_Latest</f>
        <v>0.46400000000000002</v>
      </c>
      <c r="G108" s="55">
        <f>A124857882A_Latest</f>
        <v>0</v>
      </c>
      <c r="H108" s="55">
        <f>A124858266R_Latest</f>
        <v>0.46400000000000002</v>
      </c>
      <c r="I108" s="50"/>
    </row>
    <row r="109" spans="2:9" ht="15" customHeight="1">
      <c r="B109" s="54" t="s">
        <v>1221</v>
      </c>
      <c r="C109" s="55">
        <f>A124858570J_Latest</f>
        <v>3.4239999999999999</v>
      </c>
      <c r="D109" s="55">
        <f>A124857418W_Latest</f>
        <v>4.2699999999999996</v>
      </c>
      <c r="E109" s="55">
        <f>A124858954V_Latest</f>
        <v>1.353</v>
      </c>
      <c r="F109" s="55">
        <f>A124859338J_Latest</f>
        <v>9.0470000000000006</v>
      </c>
      <c r="G109" s="55">
        <f>A124857802R_Latest</f>
        <v>0</v>
      </c>
      <c r="H109" s="55">
        <f>A124858186R_Latest</f>
        <v>9.0470000000000006</v>
      </c>
      <c r="I109" s="50"/>
    </row>
    <row r="110" spans="2:9" ht="15" customHeight="1">
      <c r="B110" s="54" t="s">
        <v>1222</v>
      </c>
      <c r="C110" s="55">
        <f>A124858618J_Latest</f>
        <v>1.9890000000000001</v>
      </c>
      <c r="D110" s="55">
        <f>A124857466R_Latest</f>
        <v>5.306</v>
      </c>
      <c r="E110" s="55">
        <f>A124859002C_Latest</f>
        <v>2.5470000000000002</v>
      </c>
      <c r="F110" s="55">
        <f>A124859386A_Latest</f>
        <v>9.8420000000000005</v>
      </c>
      <c r="G110" s="55">
        <f>A124857850J_Latest</f>
        <v>0.23699999999999999</v>
      </c>
      <c r="H110" s="55">
        <f>A124858234W_Latest</f>
        <v>10.079000000000001</v>
      </c>
      <c r="I110" s="50"/>
    </row>
    <row r="111" spans="2:9" ht="15" customHeight="1">
      <c r="B111" s="54" t="s">
        <v>1223</v>
      </c>
      <c r="C111" s="55">
        <f>A124858574T_Latest</f>
        <v>0</v>
      </c>
      <c r="D111" s="55">
        <f>A124857422L_Latest</f>
        <v>1.758</v>
      </c>
      <c r="E111" s="55">
        <f>A124858958C_Latest</f>
        <v>4.6710000000000003</v>
      </c>
      <c r="F111" s="55">
        <f>A124859342X_Latest</f>
        <v>6.4290000000000003</v>
      </c>
      <c r="G111" s="55">
        <f>A124857806X_Latest</f>
        <v>1.474</v>
      </c>
      <c r="H111" s="55">
        <f>A124858190F_Latest</f>
        <v>7.9039999999999999</v>
      </c>
      <c r="I111" s="50"/>
    </row>
    <row r="112" spans="2:9" ht="15" customHeight="1">
      <c r="B112" s="54" t="s">
        <v>1224</v>
      </c>
      <c r="C112" s="55">
        <f>A124858906A_Latest</f>
        <v>0</v>
      </c>
      <c r="D112" s="55">
        <f>A124857754J_Latest</f>
        <v>0.58299999999999996</v>
      </c>
      <c r="E112" s="55">
        <f>A124859290J_Latest</f>
        <v>0</v>
      </c>
      <c r="F112" s="55">
        <f>A124859674V_Latest</f>
        <v>0.58299999999999996</v>
      </c>
      <c r="G112" s="55">
        <f>A124858138W_Latest</f>
        <v>1.647</v>
      </c>
      <c r="H112" s="55">
        <f>A124858522R_Latest</f>
        <v>2.23</v>
      </c>
      <c r="I112" s="50"/>
    </row>
    <row r="113" spans="2:9" ht="15" customHeight="1">
      <c r="B113" s="54" t="s">
        <v>1225</v>
      </c>
      <c r="C113" s="55">
        <f>A124858910T_Latest</f>
        <v>0</v>
      </c>
      <c r="D113" s="55">
        <f>A124857758T_Latest</f>
        <v>6.0999999999999999E-2</v>
      </c>
      <c r="E113" s="55">
        <f>A124859294T_Latest</f>
        <v>0</v>
      </c>
      <c r="F113" s="55">
        <f>A124859678C_Latest</f>
        <v>6.0999999999999999E-2</v>
      </c>
      <c r="G113" s="55">
        <f>A124858142L_Latest</f>
        <v>0</v>
      </c>
      <c r="H113" s="55">
        <f>A124858526X_Latest</f>
        <v>6.0999999999999999E-2</v>
      </c>
      <c r="I113" s="50"/>
    </row>
    <row r="114" spans="2:9" ht="15" customHeight="1">
      <c r="B114" s="60" t="s">
        <v>1212</v>
      </c>
      <c r="C114" s="55">
        <f>A124858774K_Latest</f>
        <v>5.8780000000000001</v>
      </c>
      <c r="D114" s="55">
        <f>A124857622F_Latest</f>
        <v>11.978</v>
      </c>
      <c r="E114" s="55">
        <f>A124859158X_Latest</f>
        <v>8.5709999999999997</v>
      </c>
      <c r="F114" s="55">
        <f>A124859542T_Latest</f>
        <v>26.427</v>
      </c>
      <c r="G114" s="55">
        <f>A124858006V_Latest</f>
        <v>3.3580000000000001</v>
      </c>
      <c r="H114" s="55">
        <f>A124858390X_Latest</f>
        <v>29.785</v>
      </c>
      <c r="I114" s="50"/>
    </row>
    <row r="115" spans="2:9" ht="15" customHeight="1">
      <c r="B115" s="54"/>
      <c r="C115" s="55"/>
      <c r="D115" s="55"/>
      <c r="E115" s="55"/>
      <c r="F115" s="55"/>
      <c r="G115" s="55"/>
      <c r="H115" s="55"/>
      <c r="I115" s="50"/>
    </row>
    <row r="116" spans="2:9" ht="15" customHeight="1">
      <c r="B116" s="54" t="s">
        <v>1213</v>
      </c>
      <c r="C116" s="55"/>
      <c r="D116" s="55"/>
      <c r="E116" s="55"/>
      <c r="F116" s="55"/>
      <c r="G116" s="55"/>
      <c r="H116" s="55"/>
      <c r="I116" s="50"/>
    </row>
    <row r="117" spans="2:9" ht="15" customHeight="1">
      <c r="B117" s="54" t="s">
        <v>1219</v>
      </c>
      <c r="C117" s="55">
        <f>A124858814T_Latest</f>
        <v>0.48099999999999998</v>
      </c>
      <c r="D117" s="55">
        <f>A124857662X_Latest</f>
        <v>0</v>
      </c>
      <c r="E117" s="55">
        <f>A124859198T_Latest</f>
        <v>0</v>
      </c>
      <c r="F117" s="55">
        <f>A124859582K_Latest</f>
        <v>0.48099999999999998</v>
      </c>
      <c r="G117" s="55">
        <f>A124858046L_Latest</f>
        <v>0</v>
      </c>
      <c r="H117" s="55">
        <f>A124858430F_Latest</f>
        <v>0.48099999999999998</v>
      </c>
      <c r="I117" s="50"/>
    </row>
    <row r="118" spans="2:9" ht="15" customHeight="1">
      <c r="B118" s="54" t="s">
        <v>1220</v>
      </c>
      <c r="C118" s="55">
        <f>A124858578A_Latest</f>
        <v>11.151</v>
      </c>
      <c r="D118" s="55">
        <f>A124857426W_Latest</f>
        <v>0.44600000000000001</v>
      </c>
      <c r="E118" s="55">
        <f>A124858962V_Latest</f>
        <v>0</v>
      </c>
      <c r="F118" s="55">
        <f>A124859346J_Latest</f>
        <v>11.596</v>
      </c>
      <c r="G118" s="55">
        <f>A124857810R_Latest</f>
        <v>0</v>
      </c>
      <c r="H118" s="55">
        <f>A124858194R_Latest</f>
        <v>11.596</v>
      </c>
      <c r="I118" s="50"/>
    </row>
    <row r="119" spans="2:9" ht="15" customHeight="1">
      <c r="B119" s="54" t="s">
        <v>1221</v>
      </c>
      <c r="C119" s="55">
        <f>A124858654T_Latest</f>
        <v>39.158999999999999</v>
      </c>
      <c r="D119" s="55">
        <f>A124857502L_Latest</f>
        <v>10.653</v>
      </c>
      <c r="E119" s="55">
        <f>A124859038F_Latest</f>
        <v>2.4260000000000002</v>
      </c>
      <c r="F119" s="55">
        <f>A124859422X_Latest</f>
        <v>52.238</v>
      </c>
      <c r="G119" s="55">
        <f>A124857886K_Latest</f>
        <v>0</v>
      </c>
      <c r="H119" s="55">
        <f>A124858270F_Latest</f>
        <v>52.238</v>
      </c>
      <c r="I119" s="50"/>
    </row>
    <row r="120" spans="2:9" ht="15" customHeight="1">
      <c r="B120" s="54" t="s">
        <v>1222</v>
      </c>
      <c r="C120" s="55">
        <f>A124858778V_Latest</f>
        <v>20.989000000000001</v>
      </c>
      <c r="D120" s="55">
        <f>A124857626R_Latest</f>
        <v>19.61</v>
      </c>
      <c r="E120" s="55">
        <f>A124859162R_Latest</f>
        <v>11.131</v>
      </c>
      <c r="F120" s="55">
        <f>A124859546A_Latest</f>
        <v>51.73</v>
      </c>
      <c r="G120" s="55">
        <f>A124858010K_Latest</f>
        <v>4.327</v>
      </c>
      <c r="H120" s="55">
        <f>A124858394J_Latest</f>
        <v>56.057000000000002</v>
      </c>
      <c r="I120" s="50"/>
    </row>
    <row r="121" spans="2:9" ht="15" customHeight="1">
      <c r="B121" s="54" t="s">
        <v>1223</v>
      </c>
      <c r="C121" s="55">
        <f>A124858582T_Latest</f>
        <v>1.88</v>
      </c>
      <c r="D121" s="55">
        <f>A124857430L_Latest</f>
        <v>9.5459999999999994</v>
      </c>
      <c r="E121" s="55">
        <f>A124858966C_Latest</f>
        <v>13.156000000000001</v>
      </c>
      <c r="F121" s="55">
        <f>A124859350X_Latest</f>
        <v>24.582000000000001</v>
      </c>
      <c r="G121" s="55">
        <f>A124857814X_Latest</f>
        <v>13.955</v>
      </c>
      <c r="H121" s="55">
        <f>A124858198X_Latest</f>
        <v>38.536999999999999</v>
      </c>
      <c r="I121" s="50"/>
    </row>
    <row r="122" spans="2:9" ht="15" customHeight="1">
      <c r="B122" s="54" t="s">
        <v>1224</v>
      </c>
      <c r="C122" s="55">
        <f>A124858658A_Latest</f>
        <v>0.72399999999999998</v>
      </c>
      <c r="D122" s="55">
        <f>A124857506W_Latest</f>
        <v>1.9410000000000001</v>
      </c>
      <c r="E122" s="55">
        <f>A124859042W_Latest</f>
        <v>2.8140000000000001</v>
      </c>
      <c r="F122" s="55">
        <f>A124859426J_Latest</f>
        <v>5.4790000000000001</v>
      </c>
      <c r="G122" s="55">
        <f>A124857890A_Latest</f>
        <v>5.9370000000000003</v>
      </c>
      <c r="H122" s="55">
        <f>A124858274R_Latest</f>
        <v>11.416</v>
      </c>
      <c r="I122" s="50"/>
    </row>
    <row r="123" spans="2:9" ht="15" customHeight="1">
      <c r="B123" s="54" t="s">
        <v>1225</v>
      </c>
      <c r="C123" s="55">
        <f>A124858782K_Latest</f>
        <v>0.44</v>
      </c>
      <c r="D123" s="55">
        <f>A124857630F_Latest</f>
        <v>1.022</v>
      </c>
      <c r="E123" s="55">
        <f>A124859166X_Latest</f>
        <v>0.59499999999999997</v>
      </c>
      <c r="F123" s="55">
        <f>A124859550T_Latest</f>
        <v>2.0569999999999999</v>
      </c>
      <c r="G123" s="55">
        <f>A124858014V_Latest</f>
        <v>0.70199999999999996</v>
      </c>
      <c r="H123" s="55">
        <f>A124858398T_Latest</f>
        <v>2.758</v>
      </c>
      <c r="I123" s="50"/>
    </row>
    <row r="124" spans="2:9" ht="15" customHeight="1">
      <c r="B124" s="56" t="s">
        <v>1214</v>
      </c>
      <c r="C124" s="55">
        <f>A124858818A_Latest</f>
        <v>74.822999999999993</v>
      </c>
      <c r="D124" s="55">
        <f>A124857666J_Latest</f>
        <v>43.216999999999999</v>
      </c>
      <c r="E124" s="55">
        <f>A124859202W_Latest</f>
        <v>30.122</v>
      </c>
      <c r="F124" s="55">
        <f>A124859586V_Latest</f>
        <v>148.16200000000001</v>
      </c>
      <c r="G124" s="55">
        <f>A124858050C_Latest</f>
        <v>24.922000000000001</v>
      </c>
      <c r="H124" s="55">
        <f>A124858434R_Latest</f>
        <v>173.083</v>
      </c>
      <c r="I124" s="50"/>
    </row>
    <row r="125" spans="2:9" ht="15" customHeight="1">
      <c r="B125" s="57"/>
      <c r="C125" s="55"/>
      <c r="D125" s="55"/>
      <c r="E125" s="55"/>
      <c r="F125" s="55"/>
      <c r="G125" s="55"/>
      <c r="H125" s="55"/>
      <c r="I125" s="50"/>
    </row>
    <row r="126" spans="2:9" ht="15" customHeight="1">
      <c r="B126" s="54" t="s">
        <v>1215</v>
      </c>
      <c r="C126" s="55"/>
      <c r="D126" s="55"/>
      <c r="E126" s="55"/>
      <c r="F126" s="55"/>
      <c r="G126" s="55"/>
      <c r="H126" s="55"/>
      <c r="I126" s="50"/>
    </row>
    <row r="127" spans="2:9" ht="15" customHeight="1">
      <c r="B127" s="54" t="s">
        <v>1219</v>
      </c>
      <c r="C127" s="55">
        <f>A124858822T_Latest</f>
        <v>0.67300000000000004</v>
      </c>
      <c r="D127" s="55">
        <f>A124857670X_Latest</f>
        <v>0</v>
      </c>
      <c r="E127" s="55">
        <f>A124859206F_Latest</f>
        <v>0</v>
      </c>
      <c r="F127" s="55">
        <f>A124859590K_Latest</f>
        <v>0.67300000000000004</v>
      </c>
      <c r="G127" s="55">
        <f>A124858054L_Latest</f>
        <v>0</v>
      </c>
      <c r="H127" s="55">
        <f>A124858438X_Latest</f>
        <v>0.67300000000000004</v>
      </c>
      <c r="I127" s="50"/>
    </row>
    <row r="128" spans="2:9" ht="15" customHeight="1">
      <c r="B128" s="54" t="s">
        <v>1220</v>
      </c>
      <c r="C128" s="55">
        <f>A124858586A_Latest</f>
        <v>15.324</v>
      </c>
      <c r="D128" s="55">
        <f>A124857434W_Latest</f>
        <v>1.0389999999999999</v>
      </c>
      <c r="E128" s="55">
        <f>A124858970V_Latest</f>
        <v>0</v>
      </c>
      <c r="F128" s="55">
        <f>A124859354J_Latest</f>
        <v>16.363</v>
      </c>
      <c r="G128" s="55">
        <f>A124857818J_Latest</f>
        <v>0</v>
      </c>
      <c r="H128" s="55">
        <f>A124858202C_Latest</f>
        <v>16.363</v>
      </c>
      <c r="I128" s="50"/>
    </row>
    <row r="129" spans="2:9" ht="15" customHeight="1">
      <c r="B129" s="54" t="s">
        <v>1221</v>
      </c>
      <c r="C129" s="55">
        <f>A124858710X_Latest</f>
        <v>67.018000000000001</v>
      </c>
      <c r="D129" s="55">
        <f>A124857558X_Latest</f>
        <v>34.463999999999999</v>
      </c>
      <c r="E129" s="55">
        <f>A124859094X_Latest</f>
        <v>9.8230000000000004</v>
      </c>
      <c r="F129" s="55">
        <f>A124859478K_Latest</f>
        <v>111.30500000000001</v>
      </c>
      <c r="G129" s="55">
        <f>A124857942T_Latest</f>
        <v>0</v>
      </c>
      <c r="H129" s="55">
        <f>A124858326F_Latest</f>
        <v>111.30500000000001</v>
      </c>
      <c r="I129" s="50"/>
    </row>
    <row r="130" spans="2:9" ht="15" customHeight="1">
      <c r="B130" s="54" t="s">
        <v>1222</v>
      </c>
      <c r="C130" s="55">
        <f>A124858662T_Latest</f>
        <v>54.646999999999998</v>
      </c>
      <c r="D130" s="55">
        <f>A124857510L_Latest</f>
        <v>83.325000000000003</v>
      </c>
      <c r="E130" s="55">
        <f>A124859046F_Latest</f>
        <v>53.384</v>
      </c>
      <c r="F130" s="55">
        <f>A124859430X_Latest</f>
        <v>191.35599999999999</v>
      </c>
      <c r="G130" s="55">
        <f>A124857894K_Latest</f>
        <v>15.465999999999999</v>
      </c>
      <c r="H130" s="55">
        <f>A124858278X_Latest</f>
        <v>206.821</v>
      </c>
      <c r="I130" s="50"/>
    </row>
    <row r="131" spans="2:9" ht="15" customHeight="1">
      <c r="B131" s="54" t="s">
        <v>1223</v>
      </c>
      <c r="C131" s="55">
        <f>A124858714J_Latest</f>
        <v>4.8810000000000002</v>
      </c>
      <c r="D131" s="55">
        <f>A124857562R_Latest</f>
        <v>28.87</v>
      </c>
      <c r="E131" s="55">
        <f>A124859098J_Latest</f>
        <v>69.156000000000006</v>
      </c>
      <c r="F131" s="55">
        <f>A124859482A_Latest</f>
        <v>102.907</v>
      </c>
      <c r="G131" s="55">
        <f>A124857946A_Latest</f>
        <v>59.893000000000001</v>
      </c>
      <c r="H131" s="55">
        <f>A124858330W_Latest</f>
        <v>162.80000000000001</v>
      </c>
      <c r="I131" s="50"/>
    </row>
    <row r="132" spans="2:9" ht="15" customHeight="1">
      <c r="B132" s="54" t="s">
        <v>1224</v>
      </c>
      <c r="C132" s="55">
        <f>A124858718T_Latest</f>
        <v>1.548</v>
      </c>
      <c r="D132" s="55">
        <f>A124857566X_Latest</f>
        <v>2.96</v>
      </c>
      <c r="E132" s="55">
        <f>A124859102L_Latest</f>
        <v>5.7789999999999999</v>
      </c>
      <c r="F132" s="55">
        <f>A124859486K_Latest</f>
        <v>10.288</v>
      </c>
      <c r="G132" s="55">
        <f>A124857950T_Latest</f>
        <v>21.591999999999999</v>
      </c>
      <c r="H132" s="55">
        <f>A124858334F_Latest</f>
        <v>31.88</v>
      </c>
      <c r="I132" s="50"/>
    </row>
    <row r="133" spans="2:9" ht="15" customHeight="1">
      <c r="B133" s="54" t="s">
        <v>1225</v>
      </c>
      <c r="C133" s="55">
        <f>A124858622X_Latest</f>
        <v>0.44</v>
      </c>
      <c r="D133" s="55">
        <f>A124857470F_Latest</f>
        <v>1.083</v>
      </c>
      <c r="E133" s="55">
        <f>A124859006L_Latest</f>
        <v>0.76300000000000001</v>
      </c>
      <c r="F133" s="55">
        <f>A124859390T_Latest</f>
        <v>2.286</v>
      </c>
      <c r="G133" s="55">
        <f>A124857854T_Latest</f>
        <v>0.70199999999999996</v>
      </c>
      <c r="H133" s="55">
        <f>A124858238F_Latest</f>
        <v>2.988</v>
      </c>
      <c r="I133" s="50"/>
    </row>
    <row r="134" spans="2:9" ht="15" customHeight="1">
      <c r="B134" s="57" t="s">
        <v>1226</v>
      </c>
      <c r="C134" s="55">
        <f>A124858866V_Latest</f>
        <v>144.53</v>
      </c>
      <c r="D134" s="55">
        <f>A124857714R_Latest</f>
        <v>151.74199999999999</v>
      </c>
      <c r="E134" s="55">
        <f>A124859250R_Latest</f>
        <v>138.905</v>
      </c>
      <c r="F134" s="55">
        <f>A124859634A_Latest</f>
        <v>435.178</v>
      </c>
      <c r="G134" s="55">
        <f>A124858098R_Latest</f>
        <v>97.653000000000006</v>
      </c>
      <c r="H134" s="55">
        <f>A124858482J_Latest</f>
        <v>532.83000000000004</v>
      </c>
      <c r="I134" s="50"/>
    </row>
    <row r="135" spans="2:9" ht="15" customHeight="1">
      <c r="B135" s="61"/>
      <c r="C135" s="61"/>
      <c r="D135" s="61"/>
      <c r="E135" s="61"/>
      <c r="F135" s="61"/>
      <c r="G135" s="61"/>
      <c r="H135" s="61"/>
      <c r="I135" s="50"/>
    </row>
    <row r="136" spans="2:9" ht="15" customHeight="1">
      <c r="B136" s="30" t="str">
        <f ca="1">"© Commonwealth of Australia "&amp;YEAR(TODAY())</f>
        <v>© Commonwealth of Australia 2021</v>
      </c>
      <c r="C136" s="62"/>
      <c r="D136" s="62"/>
      <c r="E136" s="62"/>
      <c r="F136" s="62"/>
      <c r="G136" s="62"/>
      <c r="H136" s="62"/>
      <c r="I136" s="50"/>
    </row>
  </sheetData>
  <mergeCells count="6">
    <mergeCell ref="C74:H74"/>
    <mergeCell ref="B5:L5"/>
    <mergeCell ref="B6:L6"/>
    <mergeCell ref="A8:H8"/>
    <mergeCell ref="C9:H9"/>
    <mergeCell ref="C12:H12"/>
  </mergeCells>
  <hyperlinks>
    <hyperlink ref="B136" r:id="rId1" display="© Commonwealth of Australia 2015" xr:uid="{E1E729CA-FF89-487C-8976-75047BD9EABA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BF91-2F96-402A-94C3-D1247C67BA6A}">
  <sheetPr>
    <pageSetUpPr fitToPage="1"/>
  </sheetPr>
  <dimension ref="A1:L136"/>
  <sheetViews>
    <sheetView zoomScaleNormal="100" workbookViewId="0">
      <pane ySplit="10" topLeftCell="A11" activePane="bottomLeft" state="frozen"/>
      <selection activeCell="B61" sqref="B61"/>
      <selection pane="bottomLeft" activeCell="C15" sqref="C15"/>
    </sheetView>
  </sheetViews>
  <sheetFormatPr defaultRowHeight="15" customHeight="1"/>
  <cols>
    <col min="1" max="1" width="3" customWidth="1"/>
    <col min="2" max="2" width="77" bestFit="1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5.95" customHeight="1">
      <c r="A2" s="21"/>
      <c r="B2" s="32" t="s">
        <v>1164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31"/>
      <c r="B5" s="71" t="str">
        <f>Contents!B5</f>
        <v>6224.0.55.001 Labour Force Status of Families</v>
      </c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5.95" customHeight="1">
      <c r="A6" s="31"/>
      <c r="B6" s="72" t="str">
        <f>Contents!B6</f>
        <v>Table 7. Families by characteristics of wives, partners and mothers and age of youngest dependent child</v>
      </c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2" ht="15.95" customHeight="1">
      <c r="A7" s="31"/>
      <c r="B7" s="33" t="str">
        <f>Contents!B7</f>
        <v>Released at 11:30 am (Canberra time) Tue 12 Oct 2021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5.75" customHeight="1">
      <c r="A8" s="73" t="str">
        <f>Contents!C12</f>
        <v>Table 7.2 - Time Series IDs</v>
      </c>
      <c r="B8" s="73"/>
      <c r="C8" s="73"/>
      <c r="D8" s="73"/>
      <c r="E8" s="73"/>
      <c r="F8" s="73"/>
      <c r="G8" s="73"/>
      <c r="H8" s="73"/>
      <c r="I8" s="34"/>
      <c r="J8" s="35"/>
      <c r="K8" s="36"/>
      <c r="L8" s="36"/>
    </row>
    <row r="9" spans="1:12">
      <c r="A9" s="37"/>
      <c r="B9" s="38" t="s">
        <v>1188</v>
      </c>
      <c r="C9" s="74">
        <v>44348</v>
      </c>
      <c r="D9" s="75"/>
      <c r="E9" s="75"/>
      <c r="F9" s="75"/>
      <c r="G9" s="75"/>
      <c r="H9" s="75"/>
      <c r="I9" s="63"/>
      <c r="J9" s="39"/>
      <c r="K9" s="39"/>
      <c r="L9" s="39"/>
    </row>
    <row r="10" spans="1:12" ht="45.75">
      <c r="A10" s="37"/>
      <c r="B10" s="40"/>
      <c r="C10" s="41" t="s">
        <v>1189</v>
      </c>
      <c r="D10" s="41" t="s">
        <v>1190</v>
      </c>
      <c r="E10" s="41" t="s">
        <v>1191</v>
      </c>
      <c r="F10" s="41" t="s">
        <v>1192</v>
      </c>
      <c r="G10" s="41" t="s">
        <v>1193</v>
      </c>
      <c r="H10" s="41" t="s">
        <v>1194</v>
      </c>
      <c r="I10" s="64"/>
      <c r="J10" s="39"/>
      <c r="K10" s="39"/>
      <c r="L10" s="39"/>
    </row>
    <row r="11" spans="1:12" ht="15" customHeight="1">
      <c r="A11" s="42"/>
      <c r="B11" s="38"/>
      <c r="C11" s="43" t="s">
        <v>1195</v>
      </c>
      <c r="D11" s="43" t="s">
        <v>1195</v>
      </c>
      <c r="E11" s="43" t="s">
        <v>1195</v>
      </c>
      <c r="F11" s="43" t="s">
        <v>1195</v>
      </c>
      <c r="G11" s="43" t="s">
        <v>1195</v>
      </c>
      <c r="H11" s="43" t="s">
        <v>1195</v>
      </c>
      <c r="I11" s="64"/>
      <c r="J11" s="39"/>
      <c r="K11" s="39"/>
      <c r="L11" s="39"/>
    </row>
    <row r="12" spans="1:12">
      <c r="A12" s="44"/>
      <c r="B12" s="38"/>
      <c r="C12" s="76" t="s">
        <v>1196</v>
      </c>
      <c r="D12" s="76"/>
      <c r="E12" s="76"/>
      <c r="F12" s="76"/>
      <c r="G12" s="76"/>
      <c r="H12" s="76"/>
    </row>
    <row r="13" spans="1:12">
      <c r="A13" s="47"/>
      <c r="B13" s="48" t="s">
        <v>1197</v>
      </c>
      <c r="C13" s="49"/>
      <c r="D13" s="49"/>
      <c r="E13" s="49"/>
      <c r="F13" s="49"/>
      <c r="G13" s="49"/>
      <c r="H13" s="49"/>
    </row>
    <row r="14" spans="1:12">
      <c r="A14" s="47"/>
      <c r="B14" s="52" t="s">
        <v>1198</v>
      </c>
      <c r="C14" s="49"/>
      <c r="D14" s="49"/>
      <c r="E14" s="49"/>
      <c r="F14" s="49"/>
      <c r="G14" s="49"/>
      <c r="H14" s="49"/>
    </row>
    <row r="15" spans="1:12">
      <c r="A15" s="47"/>
      <c r="B15" s="54" t="s">
        <v>1199</v>
      </c>
      <c r="C15" s="19" t="s">
        <v>262</v>
      </c>
      <c r="D15" s="19" t="s">
        <v>263</v>
      </c>
      <c r="E15" s="19" t="s">
        <v>264</v>
      </c>
      <c r="F15" s="19" t="s">
        <v>265</v>
      </c>
      <c r="G15" s="19" t="s">
        <v>266</v>
      </c>
      <c r="H15" s="19" t="s">
        <v>267</v>
      </c>
    </row>
    <row r="16" spans="1:12">
      <c r="A16" s="47"/>
      <c r="B16" s="54" t="s">
        <v>1200</v>
      </c>
      <c r="C16" s="19" t="s">
        <v>268</v>
      </c>
      <c r="D16" s="19" t="s">
        <v>269</v>
      </c>
      <c r="E16" s="19" t="s">
        <v>270</v>
      </c>
      <c r="F16" s="19" t="s">
        <v>271</v>
      </c>
      <c r="G16" s="19" t="s">
        <v>272</v>
      </c>
      <c r="H16" s="19" t="s">
        <v>273</v>
      </c>
    </row>
    <row r="17" spans="1:8" ht="15" customHeight="1">
      <c r="A17" s="47"/>
      <c r="B17" s="54" t="s">
        <v>1201</v>
      </c>
      <c r="C17" s="19" t="s">
        <v>274</v>
      </c>
      <c r="D17" s="19" t="s">
        <v>275</v>
      </c>
      <c r="E17" s="19" t="s">
        <v>276</v>
      </c>
      <c r="F17" s="19" t="s">
        <v>277</v>
      </c>
      <c r="G17" s="19" t="s">
        <v>278</v>
      </c>
      <c r="H17" s="19" t="s">
        <v>279</v>
      </c>
    </row>
    <row r="18" spans="1:8">
      <c r="A18" s="47"/>
      <c r="B18" s="54" t="s">
        <v>1202</v>
      </c>
      <c r="C18" s="19" t="s">
        <v>280</v>
      </c>
      <c r="D18" s="19" t="s">
        <v>281</v>
      </c>
      <c r="E18" s="19" t="s">
        <v>282</v>
      </c>
      <c r="F18" s="19" t="s">
        <v>283</v>
      </c>
      <c r="G18" s="19" t="s">
        <v>284</v>
      </c>
      <c r="H18" s="19" t="s">
        <v>285</v>
      </c>
    </row>
    <row r="19" spans="1:8">
      <c r="A19" s="47"/>
      <c r="B19" s="54" t="s">
        <v>1203</v>
      </c>
      <c r="C19" s="19" t="s">
        <v>286</v>
      </c>
      <c r="D19" s="19" t="s">
        <v>287</v>
      </c>
      <c r="E19" s="19" t="s">
        <v>288</v>
      </c>
      <c r="F19" s="19" t="s">
        <v>289</v>
      </c>
      <c r="G19" s="19" t="s">
        <v>290</v>
      </c>
      <c r="H19" s="19" t="s">
        <v>291</v>
      </c>
    </row>
    <row r="20" spans="1:8">
      <c r="A20" s="47"/>
      <c r="B20" s="54" t="s">
        <v>1204</v>
      </c>
      <c r="C20" s="19" t="s">
        <v>292</v>
      </c>
      <c r="D20" s="19" t="s">
        <v>293</v>
      </c>
      <c r="E20" s="19" t="s">
        <v>294</v>
      </c>
      <c r="F20" s="19" t="s">
        <v>295</v>
      </c>
      <c r="G20" s="19" t="s">
        <v>296</v>
      </c>
      <c r="H20" s="19" t="s">
        <v>297</v>
      </c>
    </row>
    <row r="21" spans="1:8">
      <c r="A21" s="47"/>
      <c r="B21" s="54" t="s">
        <v>1205</v>
      </c>
      <c r="C21" s="19" t="s">
        <v>298</v>
      </c>
      <c r="D21" s="19" t="s">
        <v>299</v>
      </c>
      <c r="E21" s="19" t="s">
        <v>300</v>
      </c>
      <c r="F21" s="19" t="s">
        <v>301</v>
      </c>
      <c r="G21" s="19" t="s">
        <v>302</v>
      </c>
      <c r="H21" s="19" t="s">
        <v>303</v>
      </c>
    </row>
    <row r="22" spans="1:8">
      <c r="A22" s="47"/>
      <c r="B22" s="56" t="s">
        <v>1206</v>
      </c>
      <c r="C22" s="19" t="s">
        <v>304</v>
      </c>
      <c r="D22" s="19" t="s">
        <v>305</v>
      </c>
      <c r="E22" s="19" t="s">
        <v>306</v>
      </c>
      <c r="F22" s="19" t="s">
        <v>307</v>
      </c>
      <c r="G22" s="19" t="s">
        <v>308</v>
      </c>
      <c r="H22" s="19" t="s">
        <v>309</v>
      </c>
    </row>
    <row r="23" spans="1:8">
      <c r="A23" s="47"/>
      <c r="B23" s="57"/>
      <c r="C23" s="55"/>
      <c r="D23" s="55"/>
      <c r="E23" s="55"/>
      <c r="F23" s="55"/>
      <c r="G23" s="55"/>
      <c r="H23" s="55"/>
    </row>
    <row r="24" spans="1:8">
      <c r="A24" s="47"/>
      <c r="B24" s="52" t="s">
        <v>1207</v>
      </c>
      <c r="C24" s="55"/>
      <c r="D24" s="55"/>
      <c r="E24" s="55"/>
      <c r="F24" s="55"/>
      <c r="G24" s="55"/>
      <c r="H24" s="55"/>
    </row>
    <row r="25" spans="1:8">
      <c r="A25" s="47"/>
      <c r="B25" s="54" t="s">
        <v>1199</v>
      </c>
      <c r="C25" s="19" t="s">
        <v>310</v>
      </c>
      <c r="D25" s="19" t="s">
        <v>311</v>
      </c>
      <c r="E25" s="19" t="s">
        <v>312</v>
      </c>
      <c r="F25" s="19" t="s">
        <v>313</v>
      </c>
      <c r="G25" s="19" t="s">
        <v>314</v>
      </c>
      <c r="H25" s="19" t="s">
        <v>315</v>
      </c>
    </row>
    <row r="26" spans="1:8">
      <c r="A26" s="47"/>
      <c r="B26" s="54" t="s">
        <v>1200</v>
      </c>
      <c r="C26" s="19" t="s">
        <v>316</v>
      </c>
      <c r="D26" s="19" t="s">
        <v>317</v>
      </c>
      <c r="E26" s="19" t="s">
        <v>318</v>
      </c>
      <c r="F26" s="19" t="s">
        <v>319</v>
      </c>
      <c r="G26" s="19" t="s">
        <v>320</v>
      </c>
      <c r="H26" s="19" t="s">
        <v>321</v>
      </c>
    </row>
    <row r="27" spans="1:8">
      <c r="A27" s="47"/>
      <c r="B27" s="54" t="s">
        <v>1201</v>
      </c>
      <c r="C27" s="19" t="s">
        <v>322</v>
      </c>
      <c r="D27" s="19" t="s">
        <v>323</v>
      </c>
      <c r="E27" s="19" t="s">
        <v>324</v>
      </c>
      <c r="F27" s="19" t="s">
        <v>325</v>
      </c>
      <c r="G27" s="19" t="s">
        <v>326</v>
      </c>
      <c r="H27" s="19" t="s">
        <v>327</v>
      </c>
    </row>
    <row r="28" spans="1:8">
      <c r="A28" s="47"/>
      <c r="B28" s="54" t="s">
        <v>1202</v>
      </c>
      <c r="C28" s="19" t="s">
        <v>328</v>
      </c>
      <c r="D28" s="19" t="s">
        <v>329</v>
      </c>
      <c r="E28" s="19" t="s">
        <v>330</v>
      </c>
      <c r="F28" s="19" t="s">
        <v>331</v>
      </c>
      <c r="G28" s="19" t="s">
        <v>332</v>
      </c>
      <c r="H28" s="19" t="s">
        <v>333</v>
      </c>
    </row>
    <row r="29" spans="1:8">
      <c r="A29" s="47"/>
      <c r="B29" s="54" t="s">
        <v>1203</v>
      </c>
      <c r="C29" s="19" t="s">
        <v>334</v>
      </c>
      <c r="D29" s="19" t="s">
        <v>335</v>
      </c>
      <c r="E29" s="19" t="s">
        <v>336</v>
      </c>
      <c r="F29" s="19" t="s">
        <v>337</v>
      </c>
      <c r="G29" s="19" t="s">
        <v>338</v>
      </c>
      <c r="H29" s="19" t="s">
        <v>339</v>
      </c>
    </row>
    <row r="30" spans="1:8">
      <c r="A30" s="47"/>
      <c r="B30" s="54" t="s">
        <v>1204</v>
      </c>
      <c r="C30" s="19" t="s">
        <v>340</v>
      </c>
      <c r="D30" s="19" t="s">
        <v>341</v>
      </c>
      <c r="E30" s="19" t="s">
        <v>342</v>
      </c>
      <c r="F30" s="19" t="s">
        <v>343</v>
      </c>
      <c r="G30" s="19" t="s">
        <v>344</v>
      </c>
      <c r="H30" s="19" t="s">
        <v>345</v>
      </c>
    </row>
    <row r="31" spans="1:8">
      <c r="A31" s="47"/>
      <c r="B31" s="54" t="s">
        <v>1205</v>
      </c>
      <c r="C31" s="19" t="s">
        <v>346</v>
      </c>
      <c r="D31" s="19" t="s">
        <v>347</v>
      </c>
      <c r="E31" s="19" t="s">
        <v>348</v>
      </c>
      <c r="F31" s="19" t="s">
        <v>349</v>
      </c>
      <c r="G31" s="19" t="s">
        <v>350</v>
      </c>
      <c r="H31" s="19" t="s">
        <v>351</v>
      </c>
    </row>
    <row r="32" spans="1:8">
      <c r="A32" s="47"/>
      <c r="B32" s="56" t="s">
        <v>1208</v>
      </c>
      <c r="C32" s="19" t="s">
        <v>352</v>
      </c>
      <c r="D32" s="19" t="s">
        <v>353</v>
      </c>
      <c r="E32" s="19" t="s">
        <v>354</v>
      </c>
      <c r="F32" s="19" t="s">
        <v>355</v>
      </c>
      <c r="G32" s="19" t="s">
        <v>356</v>
      </c>
      <c r="H32" s="19" t="s">
        <v>357</v>
      </c>
    </row>
    <row r="33" spans="1:8" ht="15" customHeight="1">
      <c r="A33" s="47"/>
      <c r="B33" s="54"/>
      <c r="C33" s="55"/>
      <c r="D33" s="55"/>
      <c r="E33" s="55"/>
      <c r="F33" s="55"/>
      <c r="G33" s="55"/>
      <c r="H33" s="55"/>
    </row>
    <row r="34" spans="1:8">
      <c r="A34" s="47"/>
      <c r="B34" s="54" t="s">
        <v>1209</v>
      </c>
      <c r="C34" s="55"/>
      <c r="D34" s="55"/>
      <c r="E34" s="55"/>
      <c r="F34" s="55"/>
      <c r="G34" s="55"/>
      <c r="H34" s="55"/>
    </row>
    <row r="35" spans="1:8">
      <c r="A35" s="59"/>
      <c r="B35" s="54" t="s">
        <v>1199</v>
      </c>
      <c r="C35" s="19" t="s">
        <v>358</v>
      </c>
      <c r="D35" s="19" t="s">
        <v>359</v>
      </c>
      <c r="E35" s="19" t="s">
        <v>360</v>
      </c>
      <c r="F35" s="19" t="s">
        <v>361</v>
      </c>
      <c r="G35" s="19" t="s">
        <v>362</v>
      </c>
      <c r="H35" s="19" t="s">
        <v>363</v>
      </c>
    </row>
    <row r="36" spans="1:8">
      <c r="A36" s="39"/>
      <c r="B36" s="54" t="s">
        <v>1200</v>
      </c>
      <c r="C36" s="19" t="s">
        <v>364</v>
      </c>
      <c r="D36" s="19" t="s">
        <v>365</v>
      </c>
      <c r="E36" s="19" t="s">
        <v>366</v>
      </c>
      <c r="F36" s="19" t="s">
        <v>367</v>
      </c>
      <c r="G36" s="19" t="s">
        <v>368</v>
      </c>
      <c r="H36" s="19" t="s">
        <v>369</v>
      </c>
    </row>
    <row r="37" spans="1:8">
      <c r="A37" s="30"/>
      <c r="B37" s="54" t="s">
        <v>1201</v>
      </c>
      <c r="C37" s="19" t="s">
        <v>370</v>
      </c>
      <c r="D37" s="19" t="s">
        <v>371</v>
      </c>
      <c r="E37" s="19" t="s">
        <v>372</v>
      </c>
      <c r="F37" s="19" t="s">
        <v>373</v>
      </c>
      <c r="G37" s="19" t="s">
        <v>374</v>
      </c>
      <c r="H37" s="19" t="s">
        <v>375</v>
      </c>
    </row>
    <row r="38" spans="1:8" ht="15" customHeight="1">
      <c r="B38" s="54" t="s">
        <v>1202</v>
      </c>
      <c r="C38" s="19" t="s">
        <v>376</v>
      </c>
      <c r="D38" s="19" t="s">
        <v>377</v>
      </c>
      <c r="E38" s="19" t="s">
        <v>378</v>
      </c>
      <c r="F38" s="19" t="s">
        <v>379</v>
      </c>
      <c r="G38" s="19" t="s">
        <v>380</v>
      </c>
      <c r="H38" s="19" t="s">
        <v>381</v>
      </c>
    </row>
    <row r="39" spans="1:8" ht="15" customHeight="1">
      <c r="B39" s="54" t="s">
        <v>1203</v>
      </c>
      <c r="C39" s="19" t="s">
        <v>382</v>
      </c>
      <c r="D39" s="19" t="s">
        <v>383</v>
      </c>
      <c r="E39" s="19" t="s">
        <v>384</v>
      </c>
      <c r="F39" s="19" t="s">
        <v>385</v>
      </c>
      <c r="G39" s="19" t="s">
        <v>386</v>
      </c>
      <c r="H39" s="19" t="s">
        <v>387</v>
      </c>
    </row>
    <row r="40" spans="1:8" ht="15" customHeight="1">
      <c r="B40" s="54" t="s">
        <v>1204</v>
      </c>
      <c r="C40" s="19" t="s">
        <v>388</v>
      </c>
      <c r="D40" s="19" t="s">
        <v>389</v>
      </c>
      <c r="E40" s="19" t="s">
        <v>390</v>
      </c>
      <c r="F40" s="19" t="s">
        <v>391</v>
      </c>
      <c r="G40" s="19" t="s">
        <v>392</v>
      </c>
      <c r="H40" s="19" t="s">
        <v>393</v>
      </c>
    </row>
    <row r="41" spans="1:8" ht="15" customHeight="1">
      <c r="B41" s="54" t="s">
        <v>1205</v>
      </c>
      <c r="C41" s="19" t="s">
        <v>394</v>
      </c>
      <c r="D41" s="19" t="s">
        <v>395</v>
      </c>
      <c r="E41" s="19" t="s">
        <v>396</v>
      </c>
      <c r="F41" s="19" t="s">
        <v>397</v>
      </c>
      <c r="G41" s="19" t="s">
        <v>398</v>
      </c>
      <c r="H41" s="19" t="s">
        <v>399</v>
      </c>
    </row>
    <row r="42" spans="1:8" ht="15" customHeight="1">
      <c r="B42" s="60" t="s">
        <v>1210</v>
      </c>
      <c r="C42" s="19" t="s">
        <v>400</v>
      </c>
      <c r="D42" s="19" t="s">
        <v>401</v>
      </c>
      <c r="E42" s="19" t="s">
        <v>402</v>
      </c>
      <c r="F42" s="19" t="s">
        <v>403</v>
      </c>
      <c r="G42" s="19" t="s">
        <v>404</v>
      </c>
      <c r="H42" s="19" t="s">
        <v>405</v>
      </c>
    </row>
    <row r="43" spans="1:8" ht="15" customHeight="1">
      <c r="B43" s="54"/>
      <c r="C43" s="55"/>
      <c r="D43" s="55"/>
      <c r="E43" s="55"/>
      <c r="F43" s="55"/>
      <c r="G43" s="55"/>
      <c r="H43" s="55"/>
    </row>
    <row r="44" spans="1:8" ht="15" customHeight="1">
      <c r="B44" s="54" t="s">
        <v>1211</v>
      </c>
      <c r="C44" s="55"/>
      <c r="D44" s="55"/>
      <c r="E44" s="55"/>
      <c r="F44" s="55"/>
      <c r="G44" s="55"/>
      <c r="H44" s="55"/>
    </row>
    <row r="45" spans="1:8" ht="15" customHeight="1">
      <c r="B45" s="54" t="s">
        <v>1199</v>
      </c>
      <c r="C45" s="19" t="s">
        <v>406</v>
      </c>
      <c r="D45" s="19" t="s">
        <v>407</v>
      </c>
      <c r="E45" s="19" t="s">
        <v>408</v>
      </c>
      <c r="F45" s="19" t="s">
        <v>409</v>
      </c>
      <c r="G45" s="19" t="s">
        <v>410</v>
      </c>
      <c r="H45" s="19" t="s">
        <v>411</v>
      </c>
    </row>
    <row r="46" spans="1:8" ht="15" customHeight="1">
      <c r="B46" s="54" t="s">
        <v>1200</v>
      </c>
      <c r="C46" s="19" t="s">
        <v>412</v>
      </c>
      <c r="D46" s="19" t="s">
        <v>413</v>
      </c>
      <c r="E46" s="19" t="s">
        <v>414</v>
      </c>
      <c r="F46" s="19" t="s">
        <v>415</v>
      </c>
      <c r="G46" s="19" t="s">
        <v>416</v>
      </c>
      <c r="H46" s="19" t="s">
        <v>417</v>
      </c>
    </row>
    <row r="47" spans="1:8" ht="15" customHeight="1">
      <c r="B47" s="54" t="s">
        <v>1201</v>
      </c>
      <c r="C47" s="19" t="s">
        <v>418</v>
      </c>
      <c r="D47" s="19" t="s">
        <v>419</v>
      </c>
      <c r="E47" s="19" t="s">
        <v>420</v>
      </c>
      <c r="F47" s="19" t="s">
        <v>421</v>
      </c>
      <c r="G47" s="19" t="s">
        <v>422</v>
      </c>
      <c r="H47" s="19" t="s">
        <v>423</v>
      </c>
    </row>
    <row r="48" spans="1:8" ht="15" customHeight="1">
      <c r="B48" s="54" t="s">
        <v>1202</v>
      </c>
      <c r="C48" s="19" t="s">
        <v>424</v>
      </c>
      <c r="D48" s="19" t="s">
        <v>425</v>
      </c>
      <c r="E48" s="19" t="s">
        <v>426</v>
      </c>
      <c r="F48" s="19" t="s">
        <v>427</v>
      </c>
      <c r="G48" s="19" t="s">
        <v>428</v>
      </c>
      <c r="H48" s="19" t="s">
        <v>429</v>
      </c>
    </row>
    <row r="49" spans="2:8" ht="15" customHeight="1">
      <c r="B49" s="54" t="s">
        <v>1203</v>
      </c>
      <c r="C49" s="19" t="s">
        <v>430</v>
      </c>
      <c r="D49" s="19" t="s">
        <v>431</v>
      </c>
      <c r="E49" s="19" t="s">
        <v>432</v>
      </c>
      <c r="F49" s="19" t="s">
        <v>433</v>
      </c>
      <c r="G49" s="19" t="s">
        <v>434</v>
      </c>
      <c r="H49" s="19" t="s">
        <v>435</v>
      </c>
    </row>
    <row r="50" spans="2:8" ht="15" customHeight="1">
      <c r="B50" s="54" t="s">
        <v>1204</v>
      </c>
      <c r="C50" s="19" t="s">
        <v>436</v>
      </c>
      <c r="D50" s="19" t="s">
        <v>437</v>
      </c>
      <c r="E50" s="19" t="s">
        <v>438</v>
      </c>
      <c r="F50" s="19" t="s">
        <v>439</v>
      </c>
      <c r="G50" s="19" t="s">
        <v>440</v>
      </c>
      <c r="H50" s="19" t="s">
        <v>441</v>
      </c>
    </row>
    <row r="51" spans="2:8" ht="15" customHeight="1">
      <c r="B51" s="54" t="s">
        <v>1205</v>
      </c>
      <c r="C51" s="19" t="s">
        <v>442</v>
      </c>
      <c r="D51" s="19" t="s">
        <v>443</v>
      </c>
      <c r="E51" s="19" t="s">
        <v>444</v>
      </c>
      <c r="F51" s="19" t="s">
        <v>445</v>
      </c>
      <c r="G51" s="19" t="s">
        <v>446</v>
      </c>
      <c r="H51" s="19" t="s">
        <v>447</v>
      </c>
    </row>
    <row r="52" spans="2:8" ht="15" customHeight="1">
      <c r="B52" s="60" t="s">
        <v>1212</v>
      </c>
      <c r="C52" s="19" t="s">
        <v>448</v>
      </c>
      <c r="D52" s="19" t="s">
        <v>449</v>
      </c>
      <c r="E52" s="19" t="s">
        <v>450</v>
      </c>
      <c r="F52" s="19" t="s">
        <v>451</v>
      </c>
      <c r="G52" s="19" t="s">
        <v>452</v>
      </c>
      <c r="H52" s="19" t="s">
        <v>453</v>
      </c>
    </row>
    <row r="53" spans="2:8" ht="15" customHeight="1">
      <c r="B53" s="54"/>
      <c r="C53" s="55"/>
      <c r="D53" s="55"/>
      <c r="E53" s="55"/>
      <c r="F53" s="55"/>
      <c r="G53" s="55"/>
      <c r="H53" s="55"/>
    </row>
    <row r="54" spans="2:8" ht="15" customHeight="1">
      <c r="B54" s="54" t="s">
        <v>1213</v>
      </c>
      <c r="C54" s="55"/>
      <c r="D54" s="55"/>
      <c r="E54" s="55"/>
      <c r="F54" s="55"/>
      <c r="G54" s="55"/>
      <c r="H54" s="55"/>
    </row>
    <row r="55" spans="2:8" ht="15" customHeight="1">
      <c r="B55" s="54" t="s">
        <v>1199</v>
      </c>
      <c r="C55" s="19" t="s">
        <v>454</v>
      </c>
      <c r="D55" s="19" t="s">
        <v>455</v>
      </c>
      <c r="E55" s="19" t="s">
        <v>456</v>
      </c>
      <c r="F55" s="19" t="s">
        <v>457</v>
      </c>
      <c r="G55" s="19" t="s">
        <v>458</v>
      </c>
      <c r="H55" s="19" t="s">
        <v>459</v>
      </c>
    </row>
    <row r="56" spans="2:8" ht="15" customHeight="1">
      <c r="B56" s="54" t="s">
        <v>1200</v>
      </c>
      <c r="C56" s="19" t="s">
        <v>460</v>
      </c>
      <c r="D56" s="19" t="s">
        <v>461</v>
      </c>
      <c r="E56" s="19" t="s">
        <v>462</v>
      </c>
      <c r="F56" s="19" t="s">
        <v>463</v>
      </c>
      <c r="G56" s="19" t="s">
        <v>464</v>
      </c>
      <c r="H56" s="19" t="s">
        <v>465</v>
      </c>
    </row>
    <row r="57" spans="2:8" ht="15" customHeight="1">
      <c r="B57" s="54" t="s">
        <v>1201</v>
      </c>
      <c r="C57" s="19" t="s">
        <v>466</v>
      </c>
      <c r="D57" s="19" t="s">
        <v>467</v>
      </c>
      <c r="E57" s="19" t="s">
        <v>468</v>
      </c>
      <c r="F57" s="19" t="s">
        <v>469</v>
      </c>
      <c r="G57" s="19" t="s">
        <v>470</v>
      </c>
      <c r="H57" s="19" t="s">
        <v>471</v>
      </c>
    </row>
    <row r="58" spans="2:8" ht="15" customHeight="1">
      <c r="B58" s="54" t="s">
        <v>1202</v>
      </c>
      <c r="C58" s="19" t="s">
        <v>472</v>
      </c>
      <c r="D58" s="19" t="s">
        <v>473</v>
      </c>
      <c r="E58" s="19" t="s">
        <v>474</v>
      </c>
      <c r="F58" s="19" t="s">
        <v>475</v>
      </c>
      <c r="G58" s="19" t="s">
        <v>476</v>
      </c>
      <c r="H58" s="19" t="s">
        <v>477</v>
      </c>
    </row>
    <row r="59" spans="2:8" ht="15" customHeight="1">
      <c r="B59" s="54" t="s">
        <v>1203</v>
      </c>
      <c r="C59" s="19" t="s">
        <v>478</v>
      </c>
      <c r="D59" s="19" t="s">
        <v>479</v>
      </c>
      <c r="E59" s="19" t="s">
        <v>480</v>
      </c>
      <c r="F59" s="19" t="s">
        <v>481</v>
      </c>
      <c r="G59" s="19" t="s">
        <v>482</v>
      </c>
      <c r="H59" s="19" t="s">
        <v>483</v>
      </c>
    </row>
    <row r="60" spans="2:8" ht="15" customHeight="1">
      <c r="B60" s="54" t="s">
        <v>1204</v>
      </c>
      <c r="C60" s="19" t="s">
        <v>484</v>
      </c>
      <c r="D60" s="19" t="s">
        <v>485</v>
      </c>
      <c r="E60" s="19" t="s">
        <v>486</v>
      </c>
      <c r="F60" s="19" t="s">
        <v>487</v>
      </c>
      <c r="G60" s="19" t="s">
        <v>488</v>
      </c>
      <c r="H60" s="19" t="s">
        <v>489</v>
      </c>
    </row>
    <row r="61" spans="2:8" ht="15" customHeight="1">
      <c r="B61" s="54" t="s">
        <v>1205</v>
      </c>
      <c r="C61" s="19" t="s">
        <v>490</v>
      </c>
      <c r="D61" s="19" t="s">
        <v>491</v>
      </c>
      <c r="E61" s="19" t="s">
        <v>492</v>
      </c>
      <c r="F61" s="19" t="s">
        <v>493</v>
      </c>
      <c r="G61" s="19" t="s">
        <v>494</v>
      </c>
      <c r="H61" s="19" t="s">
        <v>495</v>
      </c>
    </row>
    <row r="62" spans="2:8" ht="15" customHeight="1">
      <c r="B62" s="56" t="s">
        <v>1214</v>
      </c>
      <c r="C62" s="19" t="s">
        <v>496</v>
      </c>
      <c r="D62" s="19" t="s">
        <v>497</v>
      </c>
      <c r="E62" s="19" t="s">
        <v>498</v>
      </c>
      <c r="F62" s="19" t="s">
        <v>499</v>
      </c>
      <c r="G62" s="19" t="s">
        <v>500</v>
      </c>
      <c r="H62" s="19" t="s">
        <v>501</v>
      </c>
    </row>
    <row r="63" spans="2:8" ht="15" customHeight="1">
      <c r="B63" s="57"/>
      <c r="C63" s="55"/>
      <c r="D63" s="55"/>
      <c r="E63" s="55"/>
      <c r="F63" s="55"/>
      <c r="G63" s="55"/>
      <c r="H63" s="55"/>
    </row>
    <row r="64" spans="2:8" ht="15" customHeight="1">
      <c r="B64" s="54" t="s">
        <v>1215</v>
      </c>
      <c r="C64" s="55"/>
      <c r="D64" s="55"/>
      <c r="E64" s="55"/>
      <c r="F64" s="55"/>
      <c r="G64" s="55"/>
      <c r="H64" s="55"/>
    </row>
    <row r="65" spans="2:8" ht="15" customHeight="1">
      <c r="B65" s="54" t="s">
        <v>1199</v>
      </c>
      <c r="C65" s="19" t="s">
        <v>502</v>
      </c>
      <c r="D65" s="19" t="s">
        <v>503</v>
      </c>
      <c r="E65" s="19" t="s">
        <v>504</v>
      </c>
      <c r="F65" s="19" t="s">
        <v>505</v>
      </c>
      <c r="G65" s="19" t="s">
        <v>506</v>
      </c>
      <c r="H65" s="19" t="s">
        <v>507</v>
      </c>
    </row>
    <row r="66" spans="2:8" ht="15" customHeight="1">
      <c r="B66" s="54" t="s">
        <v>1200</v>
      </c>
      <c r="C66" s="19" t="s">
        <v>508</v>
      </c>
      <c r="D66" s="19" t="s">
        <v>509</v>
      </c>
      <c r="E66" s="19" t="s">
        <v>510</v>
      </c>
      <c r="F66" s="19" t="s">
        <v>511</v>
      </c>
      <c r="G66" s="19" t="s">
        <v>762</v>
      </c>
      <c r="H66" s="19" t="s">
        <v>763</v>
      </c>
    </row>
    <row r="67" spans="2:8" ht="15" customHeight="1">
      <c r="B67" s="54" t="s">
        <v>1201</v>
      </c>
      <c r="C67" s="19" t="s">
        <v>764</v>
      </c>
      <c r="D67" s="19" t="s">
        <v>765</v>
      </c>
      <c r="E67" s="19" t="s">
        <v>766</v>
      </c>
      <c r="F67" s="19" t="s">
        <v>767</v>
      </c>
      <c r="G67" s="19" t="s">
        <v>768</v>
      </c>
      <c r="H67" s="19" t="s">
        <v>769</v>
      </c>
    </row>
    <row r="68" spans="2:8" ht="15" customHeight="1">
      <c r="B68" s="54" t="s">
        <v>1202</v>
      </c>
      <c r="C68" s="19" t="s">
        <v>770</v>
      </c>
      <c r="D68" s="19" t="s">
        <v>771</v>
      </c>
      <c r="E68" s="19" t="s">
        <v>772</v>
      </c>
      <c r="F68" s="19" t="s">
        <v>773</v>
      </c>
      <c r="G68" s="19" t="s">
        <v>774</v>
      </c>
      <c r="H68" s="19" t="s">
        <v>775</v>
      </c>
    </row>
    <row r="69" spans="2:8" ht="15" customHeight="1">
      <c r="B69" s="54" t="s">
        <v>1203</v>
      </c>
      <c r="C69" s="19" t="s">
        <v>776</v>
      </c>
      <c r="D69" s="19" t="s">
        <v>777</v>
      </c>
      <c r="E69" s="19" t="s">
        <v>778</v>
      </c>
      <c r="F69" s="19" t="s">
        <v>779</v>
      </c>
      <c r="G69" s="19" t="s">
        <v>780</v>
      </c>
      <c r="H69" s="19" t="s">
        <v>781</v>
      </c>
    </row>
    <row r="70" spans="2:8" ht="15" customHeight="1">
      <c r="B70" s="54" t="s">
        <v>1204</v>
      </c>
      <c r="C70" s="19" t="s">
        <v>782</v>
      </c>
      <c r="D70" s="19" t="s">
        <v>783</v>
      </c>
      <c r="E70" s="19" t="s">
        <v>784</v>
      </c>
      <c r="F70" s="19" t="s">
        <v>785</v>
      </c>
      <c r="G70" s="19" t="s">
        <v>786</v>
      </c>
      <c r="H70" s="19" t="s">
        <v>787</v>
      </c>
    </row>
    <row r="71" spans="2:8" ht="15" customHeight="1">
      <c r="B71" s="54" t="s">
        <v>1205</v>
      </c>
      <c r="C71" s="19" t="s">
        <v>788</v>
      </c>
      <c r="D71" s="19" t="s">
        <v>789</v>
      </c>
      <c r="E71" s="19" t="s">
        <v>790</v>
      </c>
      <c r="F71" s="19" t="s">
        <v>791</v>
      </c>
      <c r="G71" s="19" t="s">
        <v>792</v>
      </c>
      <c r="H71" s="19" t="s">
        <v>793</v>
      </c>
    </row>
    <row r="72" spans="2:8" ht="15" customHeight="1">
      <c r="B72" s="57" t="s">
        <v>1216</v>
      </c>
      <c r="C72" s="19" t="s">
        <v>794</v>
      </c>
      <c r="D72" s="19" t="s">
        <v>795</v>
      </c>
      <c r="E72" s="19" t="s">
        <v>796</v>
      </c>
      <c r="F72" s="19" t="s">
        <v>797</v>
      </c>
      <c r="G72" s="19" t="s">
        <v>798</v>
      </c>
      <c r="H72" s="19" t="s">
        <v>799</v>
      </c>
    </row>
    <row r="73" spans="2:8" ht="15" customHeight="1">
      <c r="B73" s="54"/>
      <c r="C73" s="54"/>
      <c r="D73" s="54"/>
      <c r="E73" s="54"/>
      <c r="F73" s="54"/>
      <c r="G73" s="54"/>
      <c r="H73" s="54"/>
    </row>
    <row r="74" spans="2:8" ht="15" customHeight="1">
      <c r="B74" s="54"/>
      <c r="C74" s="70" t="s">
        <v>1217</v>
      </c>
      <c r="D74" s="70"/>
      <c r="E74" s="70"/>
      <c r="F74" s="70"/>
      <c r="G74" s="70"/>
      <c r="H74" s="70"/>
    </row>
    <row r="75" spans="2:8" ht="15" customHeight="1">
      <c r="B75" s="48" t="s">
        <v>1218</v>
      </c>
      <c r="C75" s="48"/>
      <c r="D75" s="48"/>
      <c r="E75" s="48"/>
      <c r="F75" s="48"/>
      <c r="G75" s="48"/>
      <c r="H75" s="48"/>
    </row>
    <row r="76" spans="2:8" ht="15" customHeight="1">
      <c r="B76" s="52" t="s">
        <v>1198</v>
      </c>
      <c r="C76" s="54"/>
      <c r="D76" s="54"/>
      <c r="E76" s="54"/>
      <c r="F76" s="54"/>
      <c r="G76" s="54"/>
      <c r="H76" s="54"/>
    </row>
    <row r="77" spans="2:8" ht="15" customHeight="1">
      <c r="B77" s="54" t="s">
        <v>1219</v>
      </c>
      <c r="C77" s="19" t="s">
        <v>800</v>
      </c>
      <c r="D77" s="19" t="s">
        <v>801</v>
      </c>
      <c r="E77" s="19" t="s">
        <v>802</v>
      </c>
      <c r="F77" s="19" t="s">
        <v>803</v>
      </c>
      <c r="G77" s="19" t="s">
        <v>804</v>
      </c>
      <c r="H77" s="19" t="s">
        <v>805</v>
      </c>
    </row>
    <row r="78" spans="2:8" ht="15" customHeight="1">
      <c r="B78" s="54" t="s">
        <v>1220</v>
      </c>
      <c r="C78" s="19" t="s">
        <v>806</v>
      </c>
      <c r="D78" s="19" t="s">
        <v>807</v>
      </c>
      <c r="E78" s="19" t="s">
        <v>808</v>
      </c>
      <c r="F78" s="19" t="s">
        <v>809</v>
      </c>
      <c r="G78" s="19" t="s">
        <v>810</v>
      </c>
      <c r="H78" s="19" t="s">
        <v>811</v>
      </c>
    </row>
    <row r="79" spans="2:8" ht="15" customHeight="1">
      <c r="B79" s="54" t="s">
        <v>1221</v>
      </c>
      <c r="C79" s="19" t="s">
        <v>812</v>
      </c>
      <c r="D79" s="19" t="s">
        <v>813</v>
      </c>
      <c r="E79" s="19" t="s">
        <v>814</v>
      </c>
      <c r="F79" s="19" t="s">
        <v>815</v>
      </c>
      <c r="G79" s="19" t="s">
        <v>816</v>
      </c>
      <c r="H79" s="19" t="s">
        <v>817</v>
      </c>
    </row>
    <row r="80" spans="2:8" ht="15" customHeight="1">
      <c r="B80" s="54" t="s">
        <v>1222</v>
      </c>
      <c r="C80" s="19" t="s">
        <v>818</v>
      </c>
      <c r="D80" s="19" t="s">
        <v>819</v>
      </c>
      <c r="E80" s="19" t="s">
        <v>820</v>
      </c>
      <c r="F80" s="19" t="s">
        <v>821</v>
      </c>
      <c r="G80" s="19" t="s">
        <v>822</v>
      </c>
      <c r="H80" s="19" t="s">
        <v>823</v>
      </c>
    </row>
    <row r="81" spans="2:8" ht="15" customHeight="1">
      <c r="B81" s="54" t="s">
        <v>1223</v>
      </c>
      <c r="C81" s="19" t="s">
        <v>824</v>
      </c>
      <c r="D81" s="19" t="s">
        <v>825</v>
      </c>
      <c r="E81" s="19" t="s">
        <v>826</v>
      </c>
      <c r="F81" s="19" t="s">
        <v>827</v>
      </c>
      <c r="G81" s="19" t="s">
        <v>828</v>
      </c>
      <c r="H81" s="19" t="s">
        <v>829</v>
      </c>
    </row>
    <row r="82" spans="2:8" ht="15" customHeight="1">
      <c r="B82" s="54" t="s">
        <v>1224</v>
      </c>
      <c r="C82" s="19" t="s">
        <v>830</v>
      </c>
      <c r="D82" s="19" t="s">
        <v>831</v>
      </c>
      <c r="E82" s="19" t="s">
        <v>832</v>
      </c>
      <c r="F82" s="19" t="s">
        <v>833</v>
      </c>
      <c r="G82" s="19" t="s">
        <v>834</v>
      </c>
      <c r="H82" s="19" t="s">
        <v>835</v>
      </c>
    </row>
    <row r="83" spans="2:8" ht="15" customHeight="1">
      <c r="B83" s="54" t="s">
        <v>1225</v>
      </c>
      <c r="C83" s="19" t="s">
        <v>836</v>
      </c>
      <c r="D83" s="19" t="s">
        <v>837</v>
      </c>
      <c r="E83" s="19" t="s">
        <v>838</v>
      </c>
      <c r="F83" s="19" t="s">
        <v>839</v>
      </c>
      <c r="G83" s="19" t="s">
        <v>840</v>
      </c>
      <c r="H83" s="19" t="s">
        <v>841</v>
      </c>
    </row>
    <row r="84" spans="2:8" ht="15" customHeight="1">
      <c r="B84" s="56" t="s">
        <v>1206</v>
      </c>
      <c r="C84" s="19" t="s">
        <v>842</v>
      </c>
      <c r="D84" s="19" t="s">
        <v>843</v>
      </c>
      <c r="E84" s="19" t="s">
        <v>844</v>
      </c>
      <c r="F84" s="19" t="s">
        <v>845</v>
      </c>
      <c r="G84" s="19" t="s">
        <v>846</v>
      </c>
      <c r="H84" s="19" t="s">
        <v>847</v>
      </c>
    </row>
    <row r="85" spans="2:8" ht="15" customHeight="1">
      <c r="B85" s="54"/>
      <c r="C85" s="55"/>
      <c r="D85" s="55"/>
      <c r="E85" s="55"/>
      <c r="F85" s="55"/>
      <c r="G85" s="55"/>
      <c r="H85" s="55"/>
    </row>
    <row r="86" spans="2:8" ht="15" customHeight="1">
      <c r="B86" s="52" t="s">
        <v>1207</v>
      </c>
      <c r="C86" s="55"/>
      <c r="D86" s="55"/>
      <c r="E86" s="55"/>
      <c r="F86" s="55"/>
      <c r="G86" s="55"/>
      <c r="H86" s="55"/>
    </row>
    <row r="87" spans="2:8" ht="15" customHeight="1">
      <c r="B87" s="54" t="s">
        <v>1219</v>
      </c>
      <c r="C87" s="19" t="s">
        <v>848</v>
      </c>
      <c r="D87" s="19" t="s">
        <v>849</v>
      </c>
      <c r="E87" s="19" t="s">
        <v>850</v>
      </c>
      <c r="F87" s="19" t="s">
        <v>851</v>
      </c>
      <c r="G87" s="19" t="s">
        <v>852</v>
      </c>
      <c r="H87" s="19" t="s">
        <v>853</v>
      </c>
    </row>
    <row r="88" spans="2:8" ht="15" customHeight="1">
      <c r="B88" s="54" t="s">
        <v>1220</v>
      </c>
      <c r="C88" s="19" t="s">
        <v>854</v>
      </c>
      <c r="D88" s="19" t="s">
        <v>855</v>
      </c>
      <c r="E88" s="19" t="s">
        <v>856</v>
      </c>
      <c r="F88" s="19" t="s">
        <v>857</v>
      </c>
      <c r="G88" s="19" t="s">
        <v>858</v>
      </c>
      <c r="H88" s="19" t="s">
        <v>859</v>
      </c>
    </row>
    <row r="89" spans="2:8" ht="15" customHeight="1">
      <c r="B89" s="54" t="s">
        <v>1221</v>
      </c>
      <c r="C89" s="19" t="s">
        <v>860</v>
      </c>
      <c r="D89" s="19" t="s">
        <v>861</v>
      </c>
      <c r="E89" s="19" t="s">
        <v>862</v>
      </c>
      <c r="F89" s="19" t="s">
        <v>863</v>
      </c>
      <c r="G89" s="19" t="s">
        <v>864</v>
      </c>
      <c r="H89" s="19" t="s">
        <v>865</v>
      </c>
    </row>
    <row r="90" spans="2:8" ht="15" customHeight="1">
      <c r="B90" s="54" t="s">
        <v>1222</v>
      </c>
      <c r="C90" s="19" t="s">
        <v>866</v>
      </c>
      <c r="D90" s="19" t="s">
        <v>867</v>
      </c>
      <c r="E90" s="19" t="s">
        <v>868</v>
      </c>
      <c r="F90" s="19" t="s">
        <v>869</v>
      </c>
      <c r="G90" s="19" t="s">
        <v>870</v>
      </c>
      <c r="H90" s="19" t="s">
        <v>871</v>
      </c>
    </row>
    <row r="91" spans="2:8" ht="15" customHeight="1">
      <c r="B91" s="54" t="s">
        <v>1223</v>
      </c>
      <c r="C91" s="19" t="s">
        <v>872</v>
      </c>
      <c r="D91" s="19" t="s">
        <v>873</v>
      </c>
      <c r="E91" s="19" t="s">
        <v>874</v>
      </c>
      <c r="F91" s="19" t="s">
        <v>875</v>
      </c>
      <c r="G91" s="19" t="s">
        <v>876</v>
      </c>
      <c r="H91" s="19" t="s">
        <v>877</v>
      </c>
    </row>
    <row r="92" spans="2:8" ht="15" customHeight="1">
      <c r="B92" s="54" t="s">
        <v>1224</v>
      </c>
      <c r="C92" s="19" t="s">
        <v>878</v>
      </c>
      <c r="D92" s="19" t="s">
        <v>879</v>
      </c>
      <c r="E92" s="19" t="s">
        <v>880</v>
      </c>
      <c r="F92" s="19" t="s">
        <v>881</v>
      </c>
      <c r="G92" s="19" t="s">
        <v>882</v>
      </c>
      <c r="H92" s="19" t="s">
        <v>883</v>
      </c>
    </row>
    <row r="93" spans="2:8" ht="15" customHeight="1">
      <c r="B93" s="54" t="s">
        <v>1225</v>
      </c>
      <c r="C93" s="19" t="s">
        <v>884</v>
      </c>
      <c r="D93" s="19" t="s">
        <v>885</v>
      </c>
      <c r="E93" s="19" t="s">
        <v>886</v>
      </c>
      <c r="F93" s="19" t="s">
        <v>887</v>
      </c>
      <c r="G93" s="19" t="s">
        <v>888</v>
      </c>
      <c r="H93" s="19" t="s">
        <v>889</v>
      </c>
    </row>
    <row r="94" spans="2:8" ht="15" customHeight="1">
      <c r="B94" s="56" t="s">
        <v>1208</v>
      </c>
      <c r="C94" s="19" t="s">
        <v>890</v>
      </c>
      <c r="D94" s="19" t="s">
        <v>891</v>
      </c>
      <c r="E94" s="19" t="s">
        <v>892</v>
      </c>
      <c r="F94" s="19" t="s">
        <v>893</v>
      </c>
      <c r="G94" s="19" t="s">
        <v>894</v>
      </c>
      <c r="H94" s="19" t="s">
        <v>895</v>
      </c>
    </row>
    <row r="95" spans="2:8" ht="15" customHeight="1">
      <c r="B95" s="54"/>
      <c r="C95" s="55"/>
      <c r="D95" s="55"/>
      <c r="E95" s="55"/>
      <c r="F95" s="55"/>
      <c r="G95" s="55"/>
      <c r="H95" s="55"/>
    </row>
    <row r="96" spans="2:8" ht="15" customHeight="1">
      <c r="B96" s="54" t="s">
        <v>1209</v>
      </c>
      <c r="C96" s="55"/>
      <c r="D96" s="55"/>
      <c r="E96" s="55"/>
      <c r="F96" s="55"/>
      <c r="G96" s="55"/>
      <c r="H96" s="55"/>
    </row>
    <row r="97" spans="2:8" ht="15" customHeight="1">
      <c r="B97" s="54" t="s">
        <v>1219</v>
      </c>
      <c r="C97" s="19" t="s">
        <v>896</v>
      </c>
      <c r="D97" s="19" t="s">
        <v>897</v>
      </c>
      <c r="E97" s="19" t="s">
        <v>898</v>
      </c>
      <c r="F97" s="19" t="s">
        <v>899</v>
      </c>
      <c r="G97" s="19" t="s">
        <v>900</v>
      </c>
      <c r="H97" s="19" t="s">
        <v>901</v>
      </c>
    </row>
    <row r="98" spans="2:8" ht="15" customHeight="1">
      <c r="B98" s="54" t="s">
        <v>1220</v>
      </c>
      <c r="C98" s="19" t="s">
        <v>902</v>
      </c>
      <c r="D98" s="19" t="s">
        <v>903</v>
      </c>
      <c r="E98" s="19" t="s">
        <v>904</v>
      </c>
      <c r="F98" s="19" t="s">
        <v>905</v>
      </c>
      <c r="G98" s="19" t="s">
        <v>906</v>
      </c>
      <c r="H98" s="19" t="s">
        <v>907</v>
      </c>
    </row>
    <row r="99" spans="2:8" ht="15" customHeight="1">
      <c r="B99" s="54" t="s">
        <v>1221</v>
      </c>
      <c r="C99" s="19" t="s">
        <v>908</v>
      </c>
      <c r="D99" s="19" t="s">
        <v>909</v>
      </c>
      <c r="E99" s="19" t="s">
        <v>910</v>
      </c>
      <c r="F99" s="19" t="s">
        <v>911</v>
      </c>
      <c r="G99" s="19" t="s">
        <v>912</v>
      </c>
      <c r="H99" s="19" t="s">
        <v>913</v>
      </c>
    </row>
    <row r="100" spans="2:8" ht="15" customHeight="1">
      <c r="B100" s="54" t="s">
        <v>1222</v>
      </c>
      <c r="C100" s="19" t="s">
        <v>914</v>
      </c>
      <c r="D100" s="19" t="s">
        <v>915</v>
      </c>
      <c r="E100" s="19" t="s">
        <v>916</v>
      </c>
      <c r="F100" s="19" t="s">
        <v>917</v>
      </c>
      <c r="G100" s="19" t="s">
        <v>918</v>
      </c>
      <c r="H100" s="19" t="s">
        <v>919</v>
      </c>
    </row>
    <row r="101" spans="2:8" ht="15" customHeight="1">
      <c r="B101" s="54" t="s">
        <v>1223</v>
      </c>
      <c r="C101" s="19" t="s">
        <v>920</v>
      </c>
      <c r="D101" s="19" t="s">
        <v>921</v>
      </c>
      <c r="E101" s="19" t="s">
        <v>922</v>
      </c>
      <c r="F101" s="19" t="s">
        <v>923</v>
      </c>
      <c r="G101" s="19" t="s">
        <v>924</v>
      </c>
      <c r="H101" s="19" t="s">
        <v>925</v>
      </c>
    </row>
    <row r="102" spans="2:8" ht="15" customHeight="1">
      <c r="B102" s="54" t="s">
        <v>1224</v>
      </c>
      <c r="C102" s="19" t="s">
        <v>926</v>
      </c>
      <c r="D102" s="19" t="s">
        <v>927</v>
      </c>
      <c r="E102" s="19" t="s">
        <v>928</v>
      </c>
      <c r="F102" s="19" t="s">
        <v>929</v>
      </c>
      <c r="G102" s="19" t="s">
        <v>930</v>
      </c>
      <c r="H102" s="19" t="s">
        <v>931</v>
      </c>
    </row>
    <row r="103" spans="2:8" ht="15" customHeight="1">
      <c r="B103" s="54" t="s">
        <v>1225</v>
      </c>
      <c r="C103" s="19" t="s">
        <v>932</v>
      </c>
      <c r="D103" s="19" t="s">
        <v>933</v>
      </c>
      <c r="E103" s="19" t="s">
        <v>934</v>
      </c>
      <c r="F103" s="19" t="s">
        <v>935</v>
      </c>
      <c r="G103" s="19" t="s">
        <v>936</v>
      </c>
      <c r="H103" s="19" t="s">
        <v>937</v>
      </c>
    </row>
    <row r="104" spans="2:8" ht="15" customHeight="1">
      <c r="B104" s="60" t="s">
        <v>1210</v>
      </c>
      <c r="C104" s="19" t="s">
        <v>938</v>
      </c>
      <c r="D104" s="19" t="s">
        <v>939</v>
      </c>
      <c r="E104" s="19" t="s">
        <v>940</v>
      </c>
      <c r="F104" s="19" t="s">
        <v>941</v>
      </c>
      <c r="G104" s="19" t="s">
        <v>942</v>
      </c>
      <c r="H104" s="19" t="s">
        <v>943</v>
      </c>
    </row>
    <row r="105" spans="2:8" ht="15" customHeight="1">
      <c r="B105" s="54"/>
      <c r="C105" s="55"/>
      <c r="D105" s="55"/>
      <c r="E105" s="55"/>
      <c r="F105" s="55"/>
      <c r="G105" s="55"/>
      <c r="H105" s="55"/>
    </row>
    <row r="106" spans="2:8" ht="15" customHeight="1">
      <c r="B106" s="54" t="s">
        <v>1211</v>
      </c>
      <c r="C106" s="55"/>
      <c r="D106" s="55"/>
      <c r="E106" s="55"/>
      <c r="F106" s="55"/>
      <c r="G106" s="55"/>
      <c r="H106" s="55"/>
    </row>
    <row r="107" spans="2:8" ht="15" customHeight="1">
      <c r="B107" s="54" t="s">
        <v>1219</v>
      </c>
      <c r="C107" s="19" t="s">
        <v>944</v>
      </c>
      <c r="D107" s="19" t="s">
        <v>945</v>
      </c>
      <c r="E107" s="19" t="s">
        <v>946</v>
      </c>
      <c r="F107" s="19" t="s">
        <v>947</v>
      </c>
      <c r="G107" s="19" t="s">
        <v>948</v>
      </c>
      <c r="H107" s="19" t="s">
        <v>949</v>
      </c>
    </row>
    <row r="108" spans="2:8" ht="15" customHeight="1">
      <c r="B108" s="54" t="s">
        <v>1220</v>
      </c>
      <c r="C108" s="19" t="s">
        <v>950</v>
      </c>
      <c r="D108" s="19" t="s">
        <v>951</v>
      </c>
      <c r="E108" s="19" t="s">
        <v>952</v>
      </c>
      <c r="F108" s="19" t="s">
        <v>953</v>
      </c>
      <c r="G108" s="19" t="s">
        <v>954</v>
      </c>
      <c r="H108" s="19" t="s">
        <v>955</v>
      </c>
    </row>
    <row r="109" spans="2:8" ht="15" customHeight="1">
      <c r="B109" s="54" t="s">
        <v>1221</v>
      </c>
      <c r="C109" s="19" t="s">
        <v>956</v>
      </c>
      <c r="D109" s="19" t="s">
        <v>957</v>
      </c>
      <c r="E109" s="19" t="s">
        <v>958</v>
      </c>
      <c r="F109" s="19" t="s">
        <v>959</v>
      </c>
      <c r="G109" s="19" t="s">
        <v>960</v>
      </c>
      <c r="H109" s="19" t="s">
        <v>961</v>
      </c>
    </row>
    <row r="110" spans="2:8" ht="15" customHeight="1">
      <c r="B110" s="54" t="s">
        <v>1222</v>
      </c>
      <c r="C110" s="19" t="s">
        <v>962</v>
      </c>
      <c r="D110" s="19" t="s">
        <v>963</v>
      </c>
      <c r="E110" s="19" t="s">
        <v>964</v>
      </c>
      <c r="F110" s="19" t="s">
        <v>965</v>
      </c>
      <c r="G110" s="19" t="s">
        <v>966</v>
      </c>
      <c r="H110" s="19" t="s">
        <v>967</v>
      </c>
    </row>
    <row r="111" spans="2:8" ht="15" customHeight="1">
      <c r="B111" s="54" t="s">
        <v>1223</v>
      </c>
      <c r="C111" s="19" t="s">
        <v>968</v>
      </c>
      <c r="D111" s="19" t="s">
        <v>969</v>
      </c>
      <c r="E111" s="19" t="s">
        <v>970</v>
      </c>
      <c r="F111" s="19" t="s">
        <v>971</v>
      </c>
      <c r="G111" s="19" t="s">
        <v>972</v>
      </c>
      <c r="H111" s="19" t="s">
        <v>973</v>
      </c>
    </row>
    <row r="112" spans="2:8" ht="15" customHeight="1">
      <c r="B112" s="54" t="s">
        <v>1224</v>
      </c>
      <c r="C112" s="19" t="s">
        <v>974</v>
      </c>
      <c r="D112" s="19" t="s">
        <v>975</v>
      </c>
      <c r="E112" s="19" t="s">
        <v>976</v>
      </c>
      <c r="F112" s="19" t="s">
        <v>977</v>
      </c>
      <c r="G112" s="19" t="s">
        <v>978</v>
      </c>
      <c r="H112" s="19" t="s">
        <v>979</v>
      </c>
    </row>
    <row r="113" spans="2:8" ht="15" customHeight="1">
      <c r="B113" s="54" t="s">
        <v>1225</v>
      </c>
      <c r="C113" s="19" t="s">
        <v>980</v>
      </c>
      <c r="D113" s="19" t="s">
        <v>981</v>
      </c>
      <c r="E113" s="19" t="s">
        <v>982</v>
      </c>
      <c r="F113" s="19" t="s">
        <v>983</v>
      </c>
      <c r="G113" s="19" t="s">
        <v>984</v>
      </c>
      <c r="H113" s="19" t="s">
        <v>985</v>
      </c>
    </row>
    <row r="114" spans="2:8" ht="15" customHeight="1">
      <c r="B114" s="60" t="s">
        <v>1212</v>
      </c>
      <c r="C114" s="19" t="s">
        <v>986</v>
      </c>
      <c r="D114" s="19" t="s">
        <v>987</v>
      </c>
      <c r="E114" s="19" t="s">
        <v>988</v>
      </c>
      <c r="F114" s="19" t="s">
        <v>989</v>
      </c>
      <c r="G114" s="19" t="s">
        <v>990</v>
      </c>
      <c r="H114" s="19" t="s">
        <v>991</v>
      </c>
    </row>
    <row r="115" spans="2:8" ht="15" customHeight="1">
      <c r="B115" s="54"/>
      <c r="C115" s="55"/>
      <c r="D115" s="55"/>
      <c r="E115" s="55"/>
      <c r="F115" s="55"/>
      <c r="G115" s="55"/>
      <c r="H115" s="55"/>
    </row>
    <row r="116" spans="2:8" ht="15" customHeight="1">
      <c r="B116" s="54" t="s">
        <v>1213</v>
      </c>
      <c r="C116" s="55"/>
      <c r="D116" s="55"/>
      <c r="E116" s="55"/>
      <c r="F116" s="55"/>
      <c r="G116" s="55"/>
      <c r="H116" s="55"/>
    </row>
    <row r="117" spans="2:8" ht="15" customHeight="1">
      <c r="B117" s="54" t="s">
        <v>1219</v>
      </c>
      <c r="C117" s="19" t="s">
        <v>992</v>
      </c>
      <c r="D117" s="19" t="s">
        <v>993</v>
      </c>
      <c r="E117" s="19" t="s">
        <v>994</v>
      </c>
      <c r="F117" s="19" t="s">
        <v>995</v>
      </c>
      <c r="G117" s="19" t="s">
        <v>996</v>
      </c>
      <c r="H117" s="19" t="s">
        <v>997</v>
      </c>
    </row>
    <row r="118" spans="2:8" ht="15" customHeight="1">
      <c r="B118" s="54" t="s">
        <v>1220</v>
      </c>
      <c r="C118" s="19" t="s">
        <v>998</v>
      </c>
      <c r="D118" s="19" t="s">
        <v>999</v>
      </c>
      <c r="E118" s="19" t="s">
        <v>1000</v>
      </c>
      <c r="F118" s="19" t="s">
        <v>1001</v>
      </c>
      <c r="G118" s="19" t="s">
        <v>1002</v>
      </c>
      <c r="H118" s="19" t="s">
        <v>1003</v>
      </c>
    </row>
    <row r="119" spans="2:8" ht="15" customHeight="1">
      <c r="B119" s="54" t="s">
        <v>1221</v>
      </c>
      <c r="C119" s="19" t="s">
        <v>1004</v>
      </c>
      <c r="D119" s="19" t="s">
        <v>1005</v>
      </c>
      <c r="E119" s="19" t="s">
        <v>1006</v>
      </c>
      <c r="F119" s="19" t="s">
        <v>1007</v>
      </c>
      <c r="G119" s="19" t="s">
        <v>1008</v>
      </c>
      <c r="H119" s="19" t="s">
        <v>1009</v>
      </c>
    </row>
    <row r="120" spans="2:8" ht="15" customHeight="1">
      <c r="B120" s="54" t="s">
        <v>1222</v>
      </c>
      <c r="C120" s="19" t="s">
        <v>1010</v>
      </c>
      <c r="D120" s="19" t="s">
        <v>1011</v>
      </c>
      <c r="E120" s="19" t="s">
        <v>1088</v>
      </c>
      <c r="F120" s="19" t="s">
        <v>1089</v>
      </c>
      <c r="G120" s="19" t="s">
        <v>1090</v>
      </c>
      <c r="H120" s="19" t="s">
        <v>1091</v>
      </c>
    </row>
    <row r="121" spans="2:8" ht="15" customHeight="1">
      <c r="B121" s="54" t="s">
        <v>1223</v>
      </c>
      <c r="C121" s="19" t="s">
        <v>1092</v>
      </c>
      <c r="D121" s="19" t="s">
        <v>1093</v>
      </c>
      <c r="E121" s="19" t="s">
        <v>1094</v>
      </c>
      <c r="F121" s="19" t="s">
        <v>1095</v>
      </c>
      <c r="G121" s="19" t="s">
        <v>1096</v>
      </c>
      <c r="H121" s="19" t="s">
        <v>1097</v>
      </c>
    </row>
    <row r="122" spans="2:8" ht="15" customHeight="1">
      <c r="B122" s="54" t="s">
        <v>1224</v>
      </c>
      <c r="C122" s="19" t="s">
        <v>1098</v>
      </c>
      <c r="D122" s="19" t="s">
        <v>1099</v>
      </c>
      <c r="E122" s="19" t="s">
        <v>1100</v>
      </c>
      <c r="F122" s="19" t="s">
        <v>1101</v>
      </c>
      <c r="G122" s="19" t="s">
        <v>1102</v>
      </c>
      <c r="H122" s="19" t="s">
        <v>1103</v>
      </c>
    </row>
    <row r="123" spans="2:8" ht="15" customHeight="1">
      <c r="B123" s="54" t="s">
        <v>1225</v>
      </c>
      <c r="C123" s="19" t="s">
        <v>1104</v>
      </c>
      <c r="D123" s="19" t="s">
        <v>1105</v>
      </c>
      <c r="E123" s="19" t="s">
        <v>1106</v>
      </c>
      <c r="F123" s="19" t="s">
        <v>1107</v>
      </c>
      <c r="G123" s="19" t="s">
        <v>1108</v>
      </c>
      <c r="H123" s="19" t="s">
        <v>1109</v>
      </c>
    </row>
    <row r="124" spans="2:8" ht="15" customHeight="1">
      <c r="B124" s="56" t="s">
        <v>1214</v>
      </c>
      <c r="C124" s="19" t="s">
        <v>1110</v>
      </c>
      <c r="D124" s="19" t="s">
        <v>1111</v>
      </c>
      <c r="E124" s="19" t="s">
        <v>1112</v>
      </c>
      <c r="F124" s="19" t="s">
        <v>1113</v>
      </c>
      <c r="G124" s="19" t="s">
        <v>1114</v>
      </c>
      <c r="H124" s="19" t="s">
        <v>1115</v>
      </c>
    </row>
    <row r="125" spans="2:8" ht="15" customHeight="1">
      <c r="B125" s="57"/>
      <c r="C125" s="55"/>
      <c r="D125" s="55"/>
      <c r="E125" s="55"/>
      <c r="F125" s="55"/>
      <c r="G125" s="55"/>
      <c r="H125" s="55"/>
    </row>
    <row r="126" spans="2:8" ht="15" customHeight="1">
      <c r="B126" s="54" t="s">
        <v>1215</v>
      </c>
      <c r="C126" s="55"/>
      <c r="D126" s="55"/>
      <c r="E126" s="55"/>
      <c r="F126" s="55"/>
      <c r="G126" s="55"/>
      <c r="H126" s="55"/>
    </row>
    <row r="127" spans="2:8" ht="15" customHeight="1">
      <c r="B127" s="54" t="s">
        <v>1219</v>
      </c>
      <c r="C127" s="19" t="s">
        <v>1116</v>
      </c>
      <c r="D127" s="19" t="s">
        <v>1117</v>
      </c>
      <c r="E127" s="19" t="s">
        <v>1118</v>
      </c>
      <c r="F127" s="19" t="s">
        <v>1119</v>
      </c>
      <c r="G127" s="19" t="s">
        <v>1120</v>
      </c>
      <c r="H127" s="19" t="s">
        <v>1121</v>
      </c>
    </row>
    <row r="128" spans="2:8" ht="15" customHeight="1">
      <c r="B128" s="54" t="s">
        <v>1220</v>
      </c>
      <c r="C128" s="19" t="s">
        <v>1122</v>
      </c>
      <c r="D128" s="19" t="s">
        <v>1123</v>
      </c>
      <c r="E128" s="19" t="s">
        <v>1124</v>
      </c>
      <c r="F128" s="19" t="s">
        <v>1125</v>
      </c>
      <c r="G128" s="19" t="s">
        <v>1126</v>
      </c>
      <c r="H128" s="19" t="s">
        <v>1127</v>
      </c>
    </row>
    <row r="129" spans="2:8" ht="15" customHeight="1">
      <c r="B129" s="54" t="s">
        <v>1221</v>
      </c>
      <c r="C129" s="19" t="s">
        <v>1128</v>
      </c>
      <c r="D129" s="19" t="s">
        <v>1129</v>
      </c>
      <c r="E129" s="19" t="s">
        <v>1130</v>
      </c>
      <c r="F129" s="19" t="s">
        <v>1131</v>
      </c>
      <c r="G129" s="19" t="s">
        <v>1132</v>
      </c>
      <c r="H129" s="19" t="s">
        <v>1133</v>
      </c>
    </row>
    <row r="130" spans="2:8" ht="15" customHeight="1">
      <c r="B130" s="54" t="s">
        <v>1222</v>
      </c>
      <c r="C130" s="19" t="s">
        <v>1134</v>
      </c>
      <c r="D130" s="19" t="s">
        <v>1135</v>
      </c>
      <c r="E130" s="19" t="s">
        <v>1136</v>
      </c>
      <c r="F130" s="19" t="s">
        <v>1137</v>
      </c>
      <c r="G130" s="19" t="s">
        <v>1138</v>
      </c>
      <c r="H130" s="19" t="s">
        <v>1139</v>
      </c>
    </row>
    <row r="131" spans="2:8" ht="15" customHeight="1">
      <c r="B131" s="54" t="s">
        <v>1223</v>
      </c>
      <c r="C131" s="19" t="s">
        <v>1140</v>
      </c>
      <c r="D131" s="19" t="s">
        <v>1141</v>
      </c>
      <c r="E131" s="19" t="s">
        <v>1142</v>
      </c>
      <c r="F131" s="19" t="s">
        <v>1143</v>
      </c>
      <c r="G131" s="19" t="s">
        <v>1144</v>
      </c>
      <c r="H131" s="19" t="s">
        <v>1145</v>
      </c>
    </row>
    <row r="132" spans="2:8" ht="15" customHeight="1">
      <c r="B132" s="54" t="s">
        <v>1224</v>
      </c>
      <c r="C132" s="19" t="s">
        <v>1146</v>
      </c>
      <c r="D132" s="19" t="s">
        <v>1147</v>
      </c>
      <c r="E132" s="19" t="s">
        <v>1148</v>
      </c>
      <c r="F132" s="19" t="s">
        <v>1149</v>
      </c>
      <c r="G132" s="19" t="s">
        <v>1150</v>
      </c>
      <c r="H132" s="19" t="s">
        <v>1151</v>
      </c>
    </row>
    <row r="133" spans="2:8" ht="15" customHeight="1">
      <c r="B133" s="54" t="s">
        <v>1225</v>
      </c>
      <c r="C133" s="19" t="s">
        <v>1152</v>
      </c>
      <c r="D133" s="19" t="s">
        <v>1153</v>
      </c>
      <c r="E133" s="19" t="s">
        <v>1154</v>
      </c>
      <c r="F133" s="19" t="s">
        <v>1155</v>
      </c>
      <c r="G133" s="19" t="s">
        <v>1156</v>
      </c>
      <c r="H133" s="19" t="s">
        <v>1157</v>
      </c>
    </row>
    <row r="134" spans="2:8" ht="15" customHeight="1">
      <c r="B134" s="57" t="s">
        <v>1226</v>
      </c>
      <c r="C134" s="19" t="s">
        <v>1158</v>
      </c>
      <c r="D134" s="19" t="s">
        <v>1159</v>
      </c>
      <c r="E134" s="19" t="s">
        <v>1160</v>
      </c>
      <c r="F134" s="19" t="s">
        <v>1161</v>
      </c>
      <c r="G134" s="19" t="s">
        <v>1162</v>
      </c>
      <c r="H134" s="19" t="s">
        <v>1163</v>
      </c>
    </row>
    <row r="135" spans="2:8" ht="15" customHeight="1">
      <c r="B135" s="61"/>
      <c r="C135" s="61"/>
      <c r="D135" s="61"/>
      <c r="E135" s="61"/>
      <c r="F135" s="61"/>
      <c r="G135" s="61"/>
      <c r="H135" s="61"/>
    </row>
    <row r="136" spans="2:8" ht="15" customHeight="1">
      <c r="B136" s="30" t="str">
        <f ca="1">"© Commonwealth of Australia "&amp;YEAR(TODAY())</f>
        <v>© Commonwealth of Australia 2021</v>
      </c>
      <c r="C136" s="62"/>
      <c r="D136" s="62"/>
      <c r="E136" s="62"/>
      <c r="F136" s="62"/>
      <c r="G136" s="62"/>
      <c r="H136" s="62"/>
    </row>
  </sheetData>
  <mergeCells count="6">
    <mergeCell ref="C74:H74"/>
    <mergeCell ref="B5:L5"/>
    <mergeCell ref="B6:L6"/>
    <mergeCell ref="A8:H8"/>
    <mergeCell ref="C9:H9"/>
    <mergeCell ref="C12:H12"/>
  </mergeCells>
  <hyperlinks>
    <hyperlink ref="C15" location="A124858826A" display="A124858826A" xr:uid="{2F96C629-CED9-4C7B-A87F-7A1F1FDB295C}"/>
    <hyperlink ref="D15" location="A124857674J" display="A124857674J" xr:uid="{6E673746-CDBF-450B-9D66-9251FAC3E123}"/>
    <hyperlink ref="E15" location="A124859210W" display="A124859210W" xr:uid="{109E3E1A-1190-4033-9245-77D1308062AC}"/>
    <hyperlink ref="F15" location="A124859594V" display="A124859594V" xr:uid="{5069C47C-8BDA-4F31-B6C2-502F9C0B20CE}"/>
    <hyperlink ref="G15" location="A124858058W" display="A124858058W" xr:uid="{2566EB8A-49CC-40CC-A39F-37DFF3699697}"/>
    <hyperlink ref="H15" location="A124858442R" display="A124858442R" xr:uid="{3060AF0C-E6B3-4A6D-927C-7C060EEA119E}"/>
    <hyperlink ref="C16" location="A124858722J" display="A124858722J" xr:uid="{3CC5B0E1-4063-48C7-AD95-A54B8218F160}"/>
    <hyperlink ref="D16" location="A124857570R" display="A124857570R" xr:uid="{E6635642-164D-403C-9F73-DFF90B417313}"/>
    <hyperlink ref="E16" location="A124859106W" display="A124859106W" xr:uid="{8A084769-6434-421B-8625-091B56205FCB}"/>
    <hyperlink ref="F16" location="A124859490A" display="A124859490A" xr:uid="{E8D73F66-CFD8-4A34-B111-EA44B8CBE43E}"/>
    <hyperlink ref="G16" location="A124857954A" display="A124857954A" xr:uid="{A9071438-113F-4D64-9A3A-C1A33DD902DE}"/>
    <hyperlink ref="H16" location="A124858338R" display="A124858338R" xr:uid="{D914E004-5ACE-426E-BC23-234F0492A9BB}"/>
    <hyperlink ref="C17" location="A124858830T" display="A124858830T" xr:uid="{78FF3018-F479-4EDF-BA6D-8B5F26D0AB28}"/>
    <hyperlink ref="D17" location="A124857678T" display="A124857678T" xr:uid="{F5BCCBD9-A1BF-45C4-9744-B55D098B68ED}"/>
    <hyperlink ref="E17" location="A124859214F" display="A124859214F" xr:uid="{B7F91100-B1EB-4D8F-885C-93A2E352936B}"/>
    <hyperlink ref="F17" location="A124859598C" display="A124859598C" xr:uid="{E3A4D515-90B4-4692-BADA-CC7FD6E542E8}"/>
    <hyperlink ref="G17" location="A124858062L" display="A124858062L" xr:uid="{EC839A8A-4754-432A-9882-4BC3EAF8F31F}"/>
    <hyperlink ref="H17" location="A124858446X" display="A124858446X" xr:uid="{C6F32D08-616D-493E-B26B-1E1A874EF54B}"/>
    <hyperlink ref="C18" location="A124858834A" display="A124858834A" xr:uid="{70798D21-6F01-4C47-9570-6D07A9FC29D7}"/>
    <hyperlink ref="D18" location="A124857682J" display="A124857682J" xr:uid="{D9E334AC-1053-44AF-A9AE-82EE5F57CAAF}"/>
    <hyperlink ref="E18" location="A124859218R" display="A124859218R" xr:uid="{929E2D9E-B6EA-4C50-8D77-CA7EED516A0E}"/>
    <hyperlink ref="F18" location="A124859602J" display="A124859602J" xr:uid="{486474E9-D4C9-4EAF-99A4-462EBEEA2006}"/>
    <hyperlink ref="G18" location="A124858066W" display="A124858066W" xr:uid="{34B03F62-2C8A-443A-ABEB-90964F8FA3EF}"/>
    <hyperlink ref="H18" location="A124858450R" display="A124858450R" xr:uid="{4CCBBAFA-424E-4AD1-A16E-4A08C7AC9084}"/>
    <hyperlink ref="C19" location="A124858726T" display="A124858726T" xr:uid="{7A3E43B2-D7ED-4261-9662-EAA03572F273}"/>
    <hyperlink ref="D19" location="A124857574X" display="A124857574X" xr:uid="{A07F36CE-A333-497C-B8BE-479E667F4C6B}"/>
    <hyperlink ref="E19" location="A124859110L" display="A124859110L" xr:uid="{6C950BC7-E26E-48B6-A5A1-9E43AD76D3E7}"/>
    <hyperlink ref="F19" location="A124859494K" display="A124859494K" xr:uid="{56E4B2FB-C53D-4A29-8515-007112B655AF}"/>
    <hyperlink ref="G19" location="A124857958K" display="A124857958K" xr:uid="{C8814DB6-DB4C-49FC-889C-932527699806}"/>
    <hyperlink ref="H19" location="A124858342F" display="A124858342F" xr:uid="{85090F4E-F5CF-42C4-94A9-8DEF6E2F337D}"/>
    <hyperlink ref="C20" location="A124858730J" display="A124858730J" xr:uid="{11BDE7AD-F68B-461B-9EE1-FBA7B3EE9C9F}"/>
    <hyperlink ref="D20" location="A124857578J" display="A124857578J" xr:uid="{ADE0B804-2657-4ABB-851E-9B5698388927}"/>
    <hyperlink ref="E20" location="A124859114W" display="A124859114W" xr:uid="{5ED9C4AF-BE5D-4129-87FA-4395C72B61F9}"/>
    <hyperlink ref="F20" location="A124859498V" display="A124859498V" xr:uid="{BFACA96C-4F52-4E7B-84B0-ADF57072B425}"/>
    <hyperlink ref="G20" location="A124857962A" display="A124857962A" xr:uid="{19335A90-D504-4324-8B29-9E68642084B6}"/>
    <hyperlink ref="H20" location="A124858346R" display="A124858346R" xr:uid="{093B6EFC-4C8E-4278-A09A-6BDD07B8BA9F}"/>
    <hyperlink ref="C21" location="A124858786V" display="A124858786V" xr:uid="{3CCC4169-1355-433B-857D-D85F1840E603}"/>
    <hyperlink ref="D21" location="A124857634R" display="A124857634R" xr:uid="{E307039F-4751-4662-BAE5-9BB23CCA0E30}"/>
    <hyperlink ref="E21" location="A124859170R" display="A124859170R" xr:uid="{EE864CA7-6CAE-42A2-AEF4-1ECDF01913CA}"/>
    <hyperlink ref="F21" location="A124859554A" display="A124859554A" xr:uid="{20C12858-4697-4DFA-91B8-D921E19073CB}"/>
    <hyperlink ref="G21" location="A124858018C" display="A124858018C" xr:uid="{A563AD69-CBEF-446E-8156-DCE1D1151250}"/>
    <hyperlink ref="H21" location="A124858402W" display="A124858402W" xr:uid="{5A0D053A-5114-44C9-9213-8644C65F7364}"/>
    <hyperlink ref="C22" location="A124858666A" display="A124858666A" xr:uid="{87BDC413-B462-41FD-BB7A-A5A3A9D3BC15}"/>
    <hyperlink ref="D22" location="A124857514W" display="A124857514W" xr:uid="{44912513-BE79-42F1-8D03-090395EAD134}"/>
    <hyperlink ref="E22" location="A124859050W" display="A124859050W" xr:uid="{C15608E5-0D3D-482F-8F6E-1C173CF63363}"/>
    <hyperlink ref="F22" location="A124859434J" display="A124859434J" xr:uid="{61A159CA-ADB5-48FB-ABAB-E79DD5F1B06A}"/>
    <hyperlink ref="G22" location="A124857898V" display="A124857898V" xr:uid="{5BD2CDE2-7F1B-472A-9675-BA84CEF5EB2F}"/>
    <hyperlink ref="H22" location="A124858282R" display="A124858282R" xr:uid="{9E499E32-E6C7-49B2-BB93-416661FD9AC0}"/>
    <hyperlink ref="C25" location="A124858838K" display="A124858838K" xr:uid="{1667DA8A-B137-4A3F-9DD9-9886BF613EAA}"/>
    <hyperlink ref="D25" location="A124857686T" display="A124857686T" xr:uid="{BA9598C0-BB11-4DF6-8691-D98022F23A81}"/>
    <hyperlink ref="E25" location="A124859222F" display="A124859222F" xr:uid="{F22434EC-BA74-4403-827C-FFE68FF842D2}"/>
    <hyperlink ref="F25" location="A124859606T" display="A124859606T" xr:uid="{D6CAC509-1DF5-44AA-9232-5F4B08FDD7F5}"/>
    <hyperlink ref="G25" location="A124858070L" display="A124858070L" xr:uid="{E51BCC92-E264-4FC4-A231-46A51CC042F0}"/>
    <hyperlink ref="H25" location="A124858454X" display="A124858454X" xr:uid="{205F212F-EEC9-4550-8CEF-7B4187242C98}"/>
    <hyperlink ref="C26" location="A124858790K" display="A124858790K" xr:uid="{CF12EAC2-16B2-4DBB-9331-92279CBE785E}"/>
    <hyperlink ref="D26" location="A124857638X" display="A124857638X" xr:uid="{DD50C606-CAF0-4CB4-A62A-796E061C2A60}"/>
    <hyperlink ref="E26" location="A124859174X" display="A124859174X" xr:uid="{622284A8-3DFB-464D-8B1E-DE52F11AE250}"/>
    <hyperlink ref="F26" location="A124859558K" display="A124859558K" xr:uid="{42DCC047-45D8-4311-A568-1E574A6B768D}"/>
    <hyperlink ref="G26" location="A124858022V" display="A124858022V" xr:uid="{9838E520-0B0A-4669-9C72-A00B30492BFB}"/>
    <hyperlink ref="H26" location="A124858406F" display="A124858406F" xr:uid="{E7A91BF6-2BC4-42F3-B032-EF5122319AC6}"/>
    <hyperlink ref="C27" location="A124858870K" display="A124858870K" xr:uid="{F68865F8-6FD0-4B93-BC4B-3C80719AEA99}"/>
    <hyperlink ref="D27" location="A124857718X" display="A124857718X" xr:uid="{691E2B41-6195-43FC-BCAA-328753458FB7}"/>
    <hyperlink ref="E27" location="A124859254X" display="A124859254X" xr:uid="{7EE2D78D-E3CE-4B45-9D2B-D6185332EC22}"/>
    <hyperlink ref="F27" location="A124859638K" display="A124859638K" xr:uid="{0270314C-4A01-4908-B496-09510EAF8667}"/>
    <hyperlink ref="G27" location="A124858102V" display="A124858102V" xr:uid="{27D6D1EB-D3D7-4771-B491-C6348042032D}"/>
    <hyperlink ref="H27" location="A124858486T" display="A124858486T" xr:uid="{DAACF5BB-836C-47FE-BA3E-F174B9E75B2B}"/>
    <hyperlink ref="C28" location="A124858670T" display="A124858670T" xr:uid="{33D7CC97-9B3C-49B0-89C5-C4CF14A2DB96}"/>
    <hyperlink ref="D28" location="A124857518F" display="A124857518F" xr:uid="{A46DA05E-9F40-4FC5-BF84-CAA304235455}"/>
    <hyperlink ref="E28" location="A124859054F" display="A124859054F" xr:uid="{D732F425-7C45-403E-958D-3C734CB4AE49}"/>
    <hyperlink ref="F28" location="A124859438T" display="A124859438T" xr:uid="{47FA6409-1B1D-4F48-B6FC-FA337AFF7757}"/>
    <hyperlink ref="G28" location="A124857902X" display="A124857902X" xr:uid="{1EBD6EE9-51BD-4EF1-8E3D-A77AAB08CCE4}"/>
    <hyperlink ref="H28" location="A124858286X" display="A124858286X" xr:uid="{7A6B2E1D-9AC1-437D-85A3-01F7BBB60AE5}"/>
    <hyperlink ref="C29" location="A124858530R" display="A124858530R" xr:uid="{92FD323A-6B0E-457C-8032-61A601576839}"/>
    <hyperlink ref="D29" location="A124857378R" display="A124857378R" xr:uid="{9B5B37D6-17C9-4782-9869-EDC828A76F43}"/>
    <hyperlink ref="E29" location="A124858914A" display="A124858914A" xr:uid="{25BD3045-D2CC-4645-9BA7-63387CCE92AD}"/>
    <hyperlink ref="F29" location="A124859298A" display="A124859298A" xr:uid="{D984611D-E228-4261-A9C4-AF1B7C7EBF2D}"/>
    <hyperlink ref="G29" location="A124857762J" display="A124857762J" xr:uid="{F8BFC933-D62C-405D-92EA-57792D588958}"/>
    <hyperlink ref="H29" location="A124858146W" display="A124858146W" xr:uid="{880B8DED-A3FA-4384-8F0C-3A948FDBD37E}"/>
    <hyperlink ref="C30" location="A124858590T" display="A124858590T" xr:uid="{96FF98B9-60D9-4D2F-A984-E2DC7FF93239}"/>
    <hyperlink ref="D30" location="A124857438F" display="A124857438F" xr:uid="{766E4E57-7ECB-4AE9-86C9-29E2E17B2B6E}"/>
    <hyperlink ref="E30" location="A124858974C" display="A124858974C" xr:uid="{0784F3F1-EA5B-489B-9203-2DDDFEC07871}"/>
    <hyperlink ref="F30" location="A124859358T" display="A124859358T" xr:uid="{126E7538-A77D-419C-9590-074C0A8F926D}"/>
    <hyperlink ref="G30" location="A124857822X" display="A124857822X" xr:uid="{6D59AD69-C4F6-49F8-8F0C-4569DA590958}"/>
    <hyperlink ref="H30" location="A124858206L" display="A124858206L" xr:uid="{20C5DC83-C9F8-47B5-8BE7-B615BDD848C7}"/>
    <hyperlink ref="C31" location="A124858734T" display="A124858734T" xr:uid="{39116722-F93B-45B3-8383-A8F101B2D206}"/>
    <hyperlink ref="D31" location="A124857582X" display="A124857582X" xr:uid="{4364E5EE-1702-46E2-AD5B-71048372AAC9}"/>
    <hyperlink ref="E31" location="A124859118F" display="A124859118F" xr:uid="{89C2E23B-4695-413C-BDDE-A60EAC5EA7D1}"/>
    <hyperlink ref="F31" location="A124859502X" display="A124859502X" xr:uid="{B47BFAC5-D6FB-4A35-A0EE-4D69F91003B0}"/>
    <hyperlink ref="G31" location="A124857966K" display="A124857966K" xr:uid="{68449852-92B3-4CC6-BC8F-403D7AA47AD5}"/>
    <hyperlink ref="H31" location="A124858350F" display="A124858350F" xr:uid="{430E90CC-DBA8-41E6-96DA-F947F870A9BE}"/>
    <hyperlink ref="C32" location="A124858594A" display="A124858594A" xr:uid="{376EFDFA-39F2-4161-8FA3-2B579CEE3F38}"/>
    <hyperlink ref="D32" location="A124857442W" display="A124857442W" xr:uid="{42684AB5-1C13-4BF2-B60B-33268CDD6CDE}"/>
    <hyperlink ref="E32" location="A124858978L" display="A124858978L" xr:uid="{64D29168-3371-438A-AF15-833D29DDC6DB}"/>
    <hyperlink ref="F32" location="A124859362J" display="A124859362J" xr:uid="{59450AF1-6263-4B12-98CA-701D1F64B22B}"/>
    <hyperlink ref="G32" location="A124857826J" display="A124857826J" xr:uid="{2E5A6F7D-CD45-4F17-812D-628550714B38}"/>
    <hyperlink ref="H32" location="A124858210C" display="A124858210C" xr:uid="{D5CE93B5-DED7-4A03-BD00-B760300BAA2E}"/>
    <hyperlink ref="C35" location="A124858738A" display="A124858738A" xr:uid="{2D3C765C-6F69-49A9-B176-A6CFFDA07849}"/>
    <hyperlink ref="D35" location="A124857586J" display="A124857586J" xr:uid="{F3455F83-A76A-41FB-9918-624C06D3D791}"/>
    <hyperlink ref="E35" location="A124859122W" display="A124859122W" xr:uid="{6D57A777-0BEF-453D-AD31-39FFAEE82F95}"/>
    <hyperlink ref="F35" location="A124859506J" display="A124859506J" xr:uid="{48BEB8F1-5FCC-44F0-A476-6466587CFB42}"/>
    <hyperlink ref="G35" location="A124857970A" display="A124857970A" xr:uid="{C6689989-DDCD-4735-AE9C-30DDCED95487}"/>
    <hyperlink ref="H35" location="A124858354R" display="A124858354R" xr:uid="{C5D4FE62-F5C2-47CB-8A8C-C212530AA031}"/>
    <hyperlink ref="C36" location="A124858742T" display="A124858742T" xr:uid="{0AF676F4-186A-4AD1-A107-66F2A45AE3AB}"/>
    <hyperlink ref="D36" location="A124857590X" display="A124857590X" xr:uid="{5CE8938E-0A06-41A6-8B17-C548D04FDECD}"/>
    <hyperlink ref="E36" location="A124859126F" display="A124859126F" xr:uid="{2BA7403B-922C-49A1-A24B-ECC186298382}"/>
    <hyperlink ref="F36" location="A124859510X" display="A124859510X" xr:uid="{CA9E13D6-2CB0-49AB-88FA-CF1B6647C8C0}"/>
    <hyperlink ref="G36" location="A124857974K" display="A124857974K" xr:uid="{D6A210B0-8643-411F-8FA7-662980296112}"/>
    <hyperlink ref="H36" location="A124858358X" display="A124858358X" xr:uid="{79223549-40BE-4B4B-93F6-E73A64F5876B}"/>
    <hyperlink ref="C37" location="A124858874V" display="A124858874V" xr:uid="{9D5A8050-4709-4978-94F4-9B307E326AFC}"/>
    <hyperlink ref="D37" location="A124857722R" display="A124857722R" xr:uid="{FC7BFD7E-7082-4418-8AE0-F87345F7E769}"/>
    <hyperlink ref="E37" location="A124859258J" display="A124859258J" xr:uid="{5D2E16A9-CE02-49A3-A7A6-D2E68B8C4E09}"/>
    <hyperlink ref="F37" location="A124859642A" display="A124859642A" xr:uid="{B19881EC-45AF-48B9-B3DB-C4A4B4592D44}"/>
    <hyperlink ref="G37" location="A124858106C" display="A124858106C" xr:uid="{DF609662-6B4F-4DDF-8E36-E71B787E0E77}"/>
    <hyperlink ref="H37" location="A124858490J" display="A124858490J" xr:uid="{F9014B51-D6CD-4505-97D9-8C5FC1BF77DC}"/>
    <hyperlink ref="C38" location="A124858534X" display="A124858534X" xr:uid="{0FFCE523-E84A-4DF5-86B1-39556844BA43}"/>
    <hyperlink ref="D38" location="A124857382F" display="A124857382F" xr:uid="{BF983B4C-740E-43D4-92FB-27F13E6F8A70}"/>
    <hyperlink ref="E38" location="A124858918K" display="A124858918K" xr:uid="{BE31C008-C9BD-441C-B5B1-CEA494B0A6C0}"/>
    <hyperlink ref="F38" location="A124859302F" display="A124859302F" xr:uid="{AD59B797-4D3F-4193-8E67-CCA82D107606}"/>
    <hyperlink ref="G38" location="A124857766T" display="A124857766T" xr:uid="{ACEAC622-690F-4DC3-8F19-A452DDF0A02C}"/>
    <hyperlink ref="H38" location="A124858150L" display="A124858150L" xr:uid="{3B9F3CD2-D137-4102-9E52-62AEA7791CFE}"/>
    <hyperlink ref="C39" location="A124858842A" display="A124858842A" xr:uid="{4ABFE5B2-7B6B-4D5B-96CB-ED5A8046A1C6}"/>
    <hyperlink ref="D39" location="A124857690J" display="A124857690J" xr:uid="{7288CF3E-EABE-4077-AE53-CC5CCDC87602}"/>
    <hyperlink ref="E39" location="A124859226R" display="A124859226R" xr:uid="{6B5218FE-AFFA-4891-8A8C-221E302450C0}"/>
    <hyperlink ref="F39" location="A124859610J" display="A124859610J" xr:uid="{E9520911-1DEF-4CBD-93EE-A069E37916D7}"/>
    <hyperlink ref="G39" location="A124858074W" display="A124858074W" xr:uid="{402614F9-83ED-40A1-B525-1F6A45E49878}"/>
    <hyperlink ref="H39" location="A124858458J" display="A124858458J" xr:uid="{3EED6805-B39F-4F78-AFA9-1D1064EE8074}"/>
    <hyperlink ref="C40" location="A124858846K" display="A124858846K" xr:uid="{A4CC9D8D-7902-4BED-93FB-556336E603BE}"/>
    <hyperlink ref="D40" location="A124857694T" display="A124857694T" xr:uid="{4DEAC190-BF83-41CA-82AA-6736EC106BD9}"/>
    <hyperlink ref="E40" location="A124859230F" display="A124859230F" xr:uid="{E680C4FB-1A92-4006-8FED-5AAE50F9E10C}"/>
    <hyperlink ref="F40" location="A124859614T" display="A124859614T" xr:uid="{49881492-F679-4E12-81B7-7F82F3E5A5AA}"/>
    <hyperlink ref="G40" location="A124858078F" display="A124858078F" xr:uid="{64738EC3-9D24-470D-96F7-0C3318A5C6A9}"/>
    <hyperlink ref="H40" location="A124858462X" display="A124858462X" xr:uid="{765A6D6F-0D9D-44DD-9B01-28CA21FDD3E3}"/>
    <hyperlink ref="C41" location="A124858538J" display="A124858538J" xr:uid="{1A60A660-3C2C-4564-B189-BBD38DC6BC0D}"/>
    <hyperlink ref="D41" location="A124857386R" display="A124857386R" xr:uid="{68639F0D-144C-4414-A8A7-D3E9D23D0C65}"/>
    <hyperlink ref="E41" location="A124858922A" display="A124858922A" xr:uid="{573B0F25-485B-4BB2-AA40-C3562A9865CE}"/>
    <hyperlink ref="F41" location="A124859306R" display="A124859306R" xr:uid="{47801C37-7EBB-40CA-B001-29CF52E6288C}"/>
    <hyperlink ref="G41" location="A124857770J" display="A124857770J" xr:uid="{9331A1F5-DCE9-4513-84CD-BBC97C84B57E}"/>
    <hyperlink ref="H41" location="A124858154W" display="A124858154W" xr:uid="{99AF0C7C-5633-4503-A529-27BB73D318A5}"/>
    <hyperlink ref="C42" location="A124858674A" display="A124858674A" xr:uid="{5FBA1040-442E-4621-B8F8-27BFD9CAA39E}"/>
    <hyperlink ref="D42" location="A124857522W" display="A124857522W" xr:uid="{3DADEE99-30FA-4EFE-8BC6-B5CFD0419913}"/>
    <hyperlink ref="E42" location="A124859058R" display="A124859058R" xr:uid="{9DC2C35C-F4EA-4731-8232-32685EC1BF60}"/>
    <hyperlink ref="F42" location="A124859442J" display="A124859442J" xr:uid="{803ED9B8-8DBE-41E0-B237-5A98C7080529}"/>
    <hyperlink ref="G42" location="A124857906J" display="A124857906J" xr:uid="{C782FB8C-480E-4944-950A-F7AADD004975}"/>
    <hyperlink ref="H42" location="A124858290R" display="A124858290R" xr:uid="{AFDA36EE-5D2F-4D6D-ADA3-B9AE1C30C9F8}"/>
    <hyperlink ref="C45" location="A124858746A" display="A124858746A" xr:uid="{6BC13354-2188-46CE-9EA1-224EF0947953}"/>
    <hyperlink ref="D45" location="A124857594J" display="A124857594J" xr:uid="{976ABCA3-B686-4990-9008-02FCAE1284A7}"/>
    <hyperlink ref="E45" location="A124859130W" display="A124859130W" xr:uid="{6C46C254-1216-4203-BF5B-D2D4BEF8044C}"/>
    <hyperlink ref="F45" location="A124859514J" display="A124859514J" xr:uid="{C8CFC294-BFB4-41E2-BBEC-63EE246621C3}"/>
    <hyperlink ref="G45" location="A124857978V" display="A124857978V" xr:uid="{26B6BF66-81DA-4717-85CC-CA99A953A21B}"/>
    <hyperlink ref="H45" location="A124858362R" display="A124858362R" xr:uid="{811E37F1-59B7-4A6D-88F4-B42D019DF398}"/>
    <hyperlink ref="C46" location="A124858878C" display="A124858878C" xr:uid="{41C44624-E7C5-46A5-9DEB-FC72B3EDAF83}"/>
    <hyperlink ref="D46" location="A124857726X" display="A124857726X" xr:uid="{B6DB8754-698C-41BC-8547-0E79F5A68485}"/>
    <hyperlink ref="E46" location="A124859262X" display="A124859262X" xr:uid="{3A1F996B-D2F4-4193-BF73-101404A32E0B}"/>
    <hyperlink ref="F46" location="A124859646K" display="A124859646K" xr:uid="{D9D6445A-A4CD-4918-9427-C33B21969549}"/>
    <hyperlink ref="G46" location="A124858110V" display="A124858110V" xr:uid="{438B27F8-1461-4F35-BE68-80048C315DCB}"/>
    <hyperlink ref="H46" location="A124858494T" display="A124858494T" xr:uid="{FE98ED22-0352-4DFA-BEE9-99FF31E57D1A}"/>
    <hyperlink ref="C47" location="A124858542X" display="A124858542X" xr:uid="{9E2670AD-B2D7-4135-865C-77D961CA3FCD}"/>
    <hyperlink ref="D47" location="A124857390F" display="A124857390F" xr:uid="{A406A269-BEB3-4582-9D56-7491F0096174}"/>
    <hyperlink ref="E47" location="A124858926K" display="A124858926K" xr:uid="{47D25429-BF01-4161-8CEB-ECEDE6BC9C7D}"/>
    <hyperlink ref="F47" location="A124859310F" display="A124859310F" xr:uid="{89F9FDCE-D8A1-468F-A519-782449350386}"/>
    <hyperlink ref="G47" location="A124857774T" display="A124857774T" xr:uid="{558B53D5-F17D-407D-A999-5EE26BF539B7}"/>
    <hyperlink ref="H47" location="A124858158F" display="A124858158F" xr:uid="{53A7158D-3F80-488C-BD27-92B3DE2CCE88}"/>
    <hyperlink ref="C48" location="A124858794V" display="A124858794V" xr:uid="{48DC2549-50AC-4B58-8F28-7F3533A57EAB}"/>
    <hyperlink ref="D48" location="A124857642R" display="A124857642R" xr:uid="{6D723E64-2059-4071-B2DA-5F9EAE3D6398}"/>
    <hyperlink ref="E48" location="A124859178J" display="A124859178J" xr:uid="{35DEC08A-8155-422F-8878-B9DFDE38F5D4}"/>
    <hyperlink ref="F48" location="A124859562A" display="A124859562A" xr:uid="{C2A4ADF1-DBE7-4D4F-B60D-AF9D792C712E}"/>
    <hyperlink ref="G48" location="A124858026C" display="A124858026C" xr:uid="{115B3778-2F34-4C90-8A8D-2688DCA974EE}"/>
    <hyperlink ref="H48" location="A124858410W" display="A124858410W" xr:uid="{99D51497-2EC9-49C9-A5ED-6D660597FBD8}"/>
    <hyperlink ref="C49" location="A124858798C" display="A124858798C" xr:uid="{DAAE07C2-DCF5-4BDD-A76C-1A5A6727A638}"/>
    <hyperlink ref="D49" location="A124857646X" display="A124857646X" xr:uid="{9C21EB87-ECB9-43B3-94E6-65FD48BD5A36}"/>
    <hyperlink ref="E49" location="A124859182X" display="A124859182X" xr:uid="{B30872BE-91A8-41FF-9A63-784C01355ACC}"/>
    <hyperlink ref="F49" location="A124859566K" display="A124859566K" xr:uid="{9D3E5C95-4DAA-4C88-A86C-6195CD45AA64}"/>
    <hyperlink ref="G49" location="A124858030V" display="A124858030V" xr:uid="{53872DB1-BFEC-446E-82DA-D580F6269E18}"/>
    <hyperlink ref="H49" location="A124858414F" display="A124858414F" xr:uid="{2AD15931-E846-44B2-8E03-489605D387BD}"/>
    <hyperlink ref="C50" location="A124858626J" display="A124858626J" xr:uid="{7277058B-6091-4250-B217-749244CF9C78}"/>
    <hyperlink ref="D50" location="A124857474R" display="A124857474R" xr:uid="{68ABF1FC-D3CA-4855-9701-CA10D053353E}"/>
    <hyperlink ref="E50" location="A124859010C" display="A124859010C" xr:uid="{1755A91C-A1FF-436C-86EF-9B96935E5090}"/>
    <hyperlink ref="F50" location="A124859394A" display="A124859394A" xr:uid="{EE4BA02F-AEF8-4F68-9814-9DCB0EF13C1A}"/>
    <hyperlink ref="G50" location="A124857858A" display="A124857858A" xr:uid="{29972091-CCE6-4A94-B4D2-8B373858DAD7}"/>
    <hyperlink ref="H50" location="A124858242W" display="A124858242W" xr:uid="{4BE6C95C-C4D2-47EB-A424-78CFABBBE83D}"/>
    <hyperlink ref="C51" location="A124858546J" display="A124858546J" xr:uid="{EE282DC0-B079-4BB2-9C54-87C127F3E798}"/>
    <hyperlink ref="D51" location="A124857394R" display="A124857394R" xr:uid="{58925EF8-6784-4611-90C6-B0B8F354CBC9}"/>
    <hyperlink ref="E51" location="A124858930A" display="A124858930A" xr:uid="{7E82D98B-8F1A-421C-A11D-2652E1E6E918}"/>
    <hyperlink ref="F51" location="A124859314R" display="A124859314R" xr:uid="{D2DF2B07-35E4-43AF-A987-89C208C77743}"/>
    <hyperlink ref="G51" location="A124857778A" display="A124857778A" xr:uid="{567E2648-8228-411C-8FE2-7ACA486AD166}"/>
    <hyperlink ref="H51" location="A124858162W" display="A124858162W" xr:uid="{A6218C18-0037-4AF8-BA43-EFA2CA41EF47}"/>
    <hyperlink ref="C52" location="A124858678K" display="A124858678K" xr:uid="{B972CB6D-8D93-4F4E-AFC9-3CD435C9A0BA}"/>
    <hyperlink ref="D52" location="A124857526F" display="A124857526F" xr:uid="{AD94902F-5A22-4006-B8C8-F2A23DAB60F2}"/>
    <hyperlink ref="E52" location="A124859062F" display="A124859062F" xr:uid="{EA028BC0-709E-45A1-8B17-3D0E350B740E}"/>
    <hyperlink ref="F52" location="A124859446T" display="A124859446T" xr:uid="{E2B252FA-47B8-413D-B658-8E0A003E1840}"/>
    <hyperlink ref="G52" location="A124857910X" display="A124857910X" xr:uid="{F7E128AB-9905-4DDC-A86B-A28D233FCA92}"/>
    <hyperlink ref="H52" location="A124858294X" display="A124858294X" xr:uid="{44329539-C1FC-4F65-9A41-F2C93CB8CD13}"/>
    <hyperlink ref="C55" location="A124858598K" display="A124858598K" xr:uid="{100079A3-9B58-4A90-93EE-700D59FD5076}"/>
    <hyperlink ref="D55" location="A124857446F" display="A124857446F" xr:uid="{4222B418-E7DB-4C7A-8416-D9620E16B0FB}"/>
    <hyperlink ref="E55" location="A124858982C" display="A124858982C" xr:uid="{17AC4F27-0D70-4A6D-B3D0-1685B912046C}"/>
    <hyperlink ref="F55" location="A124859366T" display="A124859366T" xr:uid="{03FD5895-864E-4A51-9642-B2FF6237C3CF}"/>
    <hyperlink ref="G55" location="A124857830X" display="A124857830X" xr:uid="{2DE88E63-0555-48E3-B99D-5440792BF763}"/>
    <hyperlink ref="H55" location="A124858214L" display="A124858214L" xr:uid="{989DF4F0-9492-4D98-9925-430DD6AF1338}"/>
    <hyperlink ref="C56" location="A124858682A" display="A124858682A" xr:uid="{D6F70186-6DD1-458D-A8DB-559AD6ECC4CC}"/>
    <hyperlink ref="D56" location="A124857530W" display="A124857530W" xr:uid="{740DC824-53DD-4697-80C4-FDFF9873DB64}"/>
    <hyperlink ref="E56" location="A124859066R" display="A124859066R" xr:uid="{8DAE8936-F3BC-4BC7-893F-249F5330092D}"/>
    <hyperlink ref="F56" location="A124859450J" display="A124859450J" xr:uid="{431629AC-F4C3-41E7-8404-B51943BE62D0}"/>
    <hyperlink ref="G56" location="A124857914J" display="A124857914J" xr:uid="{812CB197-0CFC-4F14-B93D-99D392C4C174}"/>
    <hyperlink ref="H56" location="A124858298J" display="A124858298J" xr:uid="{2F214E73-CE88-45F6-9398-952FCF83D6A7}"/>
    <hyperlink ref="C57" location="A124858630X" display="A124858630X" xr:uid="{91F7D20D-2568-488D-B908-9C66DA10ED00}"/>
    <hyperlink ref="D57" location="A124857478X" display="A124857478X" xr:uid="{CD848AAE-0B69-4FD4-A6A0-391562236EAB}"/>
    <hyperlink ref="E57" location="A124859014L" display="A124859014L" xr:uid="{0902E2F5-8807-46A3-9C1C-4F2443B721DA}"/>
    <hyperlink ref="F57" location="A124859398K" display="A124859398K" xr:uid="{E2901C7F-0144-4457-930A-1EF6207A0C8C}"/>
    <hyperlink ref="G57" location="A124857862T" display="A124857862T" xr:uid="{95417B8A-F082-4254-AC8C-66FAA1F194E2}"/>
    <hyperlink ref="H57" location="A124858246F" display="A124858246F" xr:uid="{E7CC42B4-524D-4C43-8784-23137D5D00D3}"/>
    <hyperlink ref="C58" location="A124858686K" display="A124858686K" xr:uid="{4BEF7C99-F752-4183-B030-D7786D3249B3}"/>
    <hyperlink ref="D58" location="A124857534F" display="A124857534F" xr:uid="{70BF0B3E-0EE9-4180-B601-1F24E58C0367}"/>
    <hyperlink ref="E58" location="A124859070F" display="A124859070F" xr:uid="{D41C8874-A7D8-4A90-BE51-8E86CCA8A8AC}"/>
    <hyperlink ref="F58" location="A124859454T" display="A124859454T" xr:uid="{3A6AD330-0CF1-46ED-9B76-5AAB1A1B3FDA}"/>
    <hyperlink ref="G58" location="A124857918T" display="A124857918T" xr:uid="{E920A450-1E0A-4D33-9251-7F43C94706E2}"/>
    <hyperlink ref="H58" location="A124858302L" display="A124858302L" xr:uid="{00FE2266-02FF-4467-AF9E-DD63142CEE30}"/>
    <hyperlink ref="C59" location="A124858750T" display="A124858750T" xr:uid="{DA84A0AB-980F-4DB2-B352-0F161E2621DE}"/>
    <hyperlink ref="D59" location="A124857598T" display="A124857598T" xr:uid="{7B6FF9E0-6C11-4A77-85CA-DFC25025DFD5}"/>
    <hyperlink ref="E59" location="A124859134F" display="A124859134F" xr:uid="{0FAFE1EC-3787-40EC-8519-4611E9998145}"/>
    <hyperlink ref="F59" location="A124859518T" display="A124859518T" xr:uid="{B2110446-3704-4CA3-9F4C-A5F03F8F1070}"/>
    <hyperlink ref="G59" location="A124857982K" display="A124857982K" xr:uid="{54D7F3EF-4CDB-4CB0-882A-C4DAE5B98BD9}"/>
    <hyperlink ref="H59" location="A124858366X" display="A124858366X" xr:uid="{D4CC1301-4F9A-4A94-8F8C-0B0904452321}"/>
    <hyperlink ref="C60" location="A124858690A" display="A124858690A" xr:uid="{75216D01-61F1-4E43-AA39-8047F3981575}"/>
    <hyperlink ref="D60" location="A124857538R" display="A124857538R" xr:uid="{50C1CBF8-B1ED-4E9C-B11E-3C795F39491C}"/>
    <hyperlink ref="E60" location="A124859074R" display="A124859074R" xr:uid="{94E7C22E-1351-4A8B-B160-F0A6BB210FAF}"/>
    <hyperlink ref="F60" location="A124859458A" display="A124859458A" xr:uid="{F71F4B27-E84C-47BB-8508-148D37B33511}"/>
    <hyperlink ref="G60" location="A124857922J" display="A124857922J" xr:uid="{35BFDB43-D1A1-454B-8CBC-3364324CF55B}"/>
    <hyperlink ref="H60" location="A124858306W" display="A124858306W" xr:uid="{BB428048-ABFF-44DE-862E-DAC0353FAA07}"/>
    <hyperlink ref="C61" location="A124858634J" display="A124858634J" xr:uid="{9640FDE9-ACFC-45E7-9CF6-8B32EEF353B1}"/>
    <hyperlink ref="D61" location="A124857482R" display="A124857482R" xr:uid="{74330998-E48F-448A-922C-BB9DA16E1CD8}"/>
    <hyperlink ref="E61" location="A124859018W" display="A124859018W" xr:uid="{896CBB0E-118C-4830-9A6E-EFCBC5F733E2}"/>
    <hyperlink ref="F61" location="A124859402R" display="A124859402R" xr:uid="{41EDB784-86C7-4197-8832-A7E772772080}"/>
    <hyperlink ref="G61" location="A124857866A" display="A124857866A" xr:uid="{DEEE42B5-C334-435F-8315-7ADE1B0ED9CE}"/>
    <hyperlink ref="H61" location="A124858250W" display="A124858250W" xr:uid="{6365E3B8-22AD-45A8-BB24-6F4B8DD3DBB5}"/>
    <hyperlink ref="C62" location="A124858802J" display="A124858802J" xr:uid="{7FE4C3B4-EC1C-457E-871E-9AC01865FB23}"/>
    <hyperlink ref="D62" location="A124857650R" display="A124857650R" xr:uid="{B3D0FF44-7766-42BE-B2E8-065BA48EC34F}"/>
    <hyperlink ref="E62" location="A124859186J" display="A124859186J" xr:uid="{80C50042-C660-4B71-8427-7F1A925FB7E6}"/>
    <hyperlink ref="F62" location="A124859570A" display="A124859570A" xr:uid="{F525E6D5-9E58-49AB-9B01-5F0E387428B4}"/>
    <hyperlink ref="G62" location="A124858034C" display="A124858034C" xr:uid="{A15219CD-2FC0-4E06-A396-C8DF1D9E75FD}"/>
    <hyperlink ref="H62" location="A124858418R" display="A124858418R" xr:uid="{C7FDCB98-0E7E-4A57-B6EF-C40CC3033E93}"/>
    <hyperlink ref="C65" location="A124858754A" display="A124858754A" xr:uid="{149D59F2-9DEF-429C-AF31-40B6D30506CE}"/>
    <hyperlink ref="D65" location="A124857602W" display="A124857602W" xr:uid="{22785A5A-1166-4954-8053-BB05910EA60F}"/>
    <hyperlink ref="E65" location="A124859138R" display="A124859138R" xr:uid="{7021EB08-0F1C-4789-923E-FC2EA4015BCD}"/>
    <hyperlink ref="F65" location="A124859522J" display="A124859522J" xr:uid="{0951A16A-B1F9-4F62-A715-958DE4A8CC97}"/>
    <hyperlink ref="G65" location="A124857986V" display="A124857986V" xr:uid="{594C4359-CF5F-4AB7-9E5A-4F2B5974C0C2}"/>
    <hyperlink ref="H65" location="A124858370R" display="A124858370R" xr:uid="{6E348D62-15CC-4784-8384-D32846B866AB}"/>
    <hyperlink ref="C66" location="A124858758K" display="A124858758K" xr:uid="{C961E3DB-7002-4A12-BEEC-0BA176D5D9E4}"/>
    <hyperlink ref="D66" location="A124857606F" display="A124857606F" xr:uid="{92D12686-2204-431D-BE74-E46B85B3E19C}"/>
    <hyperlink ref="E66" location="A124859142F" display="A124859142F" xr:uid="{6FE298FB-3421-4AD5-AD76-8703A0A24A20}"/>
    <hyperlink ref="F66" location="A124859526T" display="A124859526T" xr:uid="{A1B13AE0-BF8A-4BB7-B4F9-261B1C08C368}"/>
    <hyperlink ref="G66" location="A124857990K" display="A124857990K" xr:uid="{59731DDB-5E96-454D-A322-6A8D81BA8260}"/>
    <hyperlink ref="H66" location="A124858374X" display="A124858374X" xr:uid="{81523071-9BF1-4578-BB06-318DDEC1A046}"/>
    <hyperlink ref="C67" location="A124858882V" display="A124858882V" xr:uid="{23E9FBFB-D2FF-4DB6-A35A-400CE131F556}"/>
    <hyperlink ref="D67" location="A124857730R" display="A124857730R" xr:uid="{52665638-A584-4614-BF2E-CAF766FD284E}"/>
    <hyperlink ref="E67" location="A124859266J" display="A124859266J" xr:uid="{000F41C2-5FDB-4FF1-B4F5-6BB379872BDC}"/>
    <hyperlink ref="F67" location="A124859650A" display="A124859650A" xr:uid="{CD15CF7E-664D-4C0A-9E3E-CBCE1CAC8382}"/>
    <hyperlink ref="G67" location="A124858114C" display="A124858114C" xr:uid="{4855A4B1-3233-4207-A805-7167E1E2AD29}"/>
    <hyperlink ref="H67" location="A124858498A" display="A124858498A" xr:uid="{16B4851B-2830-4F71-BE38-196472222020}"/>
    <hyperlink ref="C68" location="A124858550X" display="A124858550X" xr:uid="{7906356C-F0A1-4111-A039-653A753EAC77}"/>
    <hyperlink ref="D68" location="A124857398X" display="A124857398X" xr:uid="{80989E90-2BC6-4D08-B1D5-EFEC090CC430}"/>
    <hyperlink ref="E68" location="A124858934K" display="A124858934K" xr:uid="{A4012F65-1AE7-45F5-8C0B-34FF53D27BF9}"/>
    <hyperlink ref="F68" location="A124859318X" display="A124859318X" xr:uid="{7463E285-ED31-4C17-AFA3-D1110C9D0A22}"/>
    <hyperlink ref="G68" location="A124857782T" display="A124857782T" xr:uid="{F364B57A-789A-48E0-AF7C-D9F068C82DF0}"/>
    <hyperlink ref="H68" location="A124858166F" display="A124858166F" xr:uid="{D332AFFF-C1DF-4EAE-BB36-1BD1E6160994}"/>
    <hyperlink ref="C69" location="A124858694K" display="A124858694K" xr:uid="{2EB489A1-EF41-403B-B407-E474D5933C81}"/>
    <hyperlink ref="D69" location="A124857542F" display="A124857542F" xr:uid="{56F07744-AAB7-4861-9C10-54CA412082FE}"/>
    <hyperlink ref="E69" location="A124859078X" display="A124859078X" xr:uid="{CD0CDA4A-7F8C-488A-9091-A45C6EE0B136}"/>
    <hyperlink ref="F69" location="A124859462T" display="A124859462T" xr:uid="{167976BC-75E9-47C5-BEC7-D0308B6A92FD}"/>
    <hyperlink ref="G69" location="A124857926T" display="A124857926T" xr:uid="{31177846-E8B8-4842-B843-871C2730A70F}"/>
    <hyperlink ref="H69" location="A124858310L" display="A124858310L" xr:uid="{4ADDC34C-15FF-45D0-AF7B-A4CF2983D406}"/>
    <hyperlink ref="C70" location="A124858602R" display="A124858602R" xr:uid="{966D9F73-E04F-4AAE-875C-CC0C37BA342C}"/>
    <hyperlink ref="D70" location="A124857450W" display="A124857450W" xr:uid="{EC303B06-E3E0-45D6-85C8-2E42ABDAA635}"/>
    <hyperlink ref="E70" location="A124858986L" display="A124858986L" xr:uid="{767AD745-8ABC-4A4D-90B9-20291EAA12AD}"/>
    <hyperlink ref="F70" location="A124859370J" display="A124859370J" xr:uid="{79D3AFE7-7A51-4CA9-8BD8-DCA9DB94BB5A}"/>
    <hyperlink ref="G70" location="A124857834J" display="A124857834J" xr:uid="{58635CBF-2D56-4134-A289-40F1C2E6AA65}"/>
    <hyperlink ref="H70" location="A124858218W" display="A124858218W" xr:uid="{05242DD5-159B-482E-B259-04FDAD1CA283}"/>
    <hyperlink ref="C71" location="A124858762A" display="A124858762A" xr:uid="{C9BD9B21-08E5-4D6C-939A-85839010537E}"/>
    <hyperlink ref="D71" location="A124857610W" display="A124857610W" xr:uid="{235913E8-BFEF-4BEF-96DF-28B8BAF7F5F6}"/>
    <hyperlink ref="E71" location="A124859146R" display="A124859146R" xr:uid="{0965ABFA-91FE-46AD-BBDB-676F1255551E}"/>
    <hyperlink ref="F71" location="A124859530J" display="A124859530J" xr:uid="{FE49D023-D8B5-4479-A6B7-4DA10B34ACE1}"/>
    <hyperlink ref="G71" location="A124857994V" display="A124857994V" xr:uid="{E7280725-62BD-4728-B666-2D3B5FE67898}"/>
    <hyperlink ref="H71" location="A124858378J" display="A124858378J" xr:uid="{D6301BF1-CF66-4C17-8292-5A4B1750AEBD}"/>
    <hyperlink ref="C72" location="A124858766K" display="A124858766K" xr:uid="{45548550-2D85-40A5-8D96-58139A885C3F}"/>
    <hyperlink ref="D72" location="A124857614F" display="A124857614F" xr:uid="{3A18D826-FF48-40E4-A729-A8DDF0D92A59}"/>
    <hyperlink ref="E72" location="A124859150F" display="A124859150F" xr:uid="{28BA2F34-3CF5-461C-8688-9DCD82EC2F37}"/>
    <hyperlink ref="F72" location="A124859534T" display="A124859534T" xr:uid="{0C2EB537-889A-495F-9883-C637AA05B730}"/>
    <hyperlink ref="G72" location="A124857998C" display="A124857998C" xr:uid="{22601B13-ADA1-433C-A2DE-2F1812E0B26F}"/>
    <hyperlink ref="H72" location="A124858382X" display="A124858382X" xr:uid="{5706D450-27FA-497E-8506-EE1F88BCDE1B}"/>
    <hyperlink ref="C77" location="A124858638T" display="A124858638T" xr:uid="{F48CD5F5-780C-45CE-9570-F23228494D98}"/>
    <hyperlink ref="D77" location="A124857486X" display="A124857486X" xr:uid="{96B7947B-41F8-4487-B486-EB22B1D95056}"/>
    <hyperlink ref="E77" location="A124859022L" display="A124859022L" xr:uid="{D72DE57A-DE05-40B2-9292-4195DA322A9F}"/>
    <hyperlink ref="F77" location="A124859406X" display="A124859406X" xr:uid="{0CC22BAA-061A-4678-92E8-24F678EEB16D}"/>
    <hyperlink ref="G77" location="A124857870T" display="A124857870T" xr:uid="{33341632-7AE4-4B9F-A86F-76F860CC93B8}"/>
    <hyperlink ref="H77" location="A124858254F" display="A124858254F" xr:uid="{840CD44B-6839-4E89-A2C0-63BA32647362}"/>
    <hyperlink ref="C78" location="A124858554J" display="A124858554J" xr:uid="{6B6B5B05-2ED9-4A5A-9FCF-66E4DD36A423}"/>
    <hyperlink ref="D78" location="A124857402C" display="A124857402C" xr:uid="{777E1D1A-E96D-4CDE-80D8-36FA17B36030}"/>
    <hyperlink ref="E78" location="A124858938V" display="A124858938V" xr:uid="{33BC897A-7B18-429D-85C9-FCF5A366F5A5}"/>
    <hyperlink ref="F78" location="A124859322R" display="A124859322R" xr:uid="{50F38CE2-8590-4757-9321-732E45B2DE2B}"/>
    <hyperlink ref="G78" location="A124857786A" display="A124857786A" xr:uid="{F65C0A48-8D56-414F-A77C-D5BB53BBE5E4}"/>
    <hyperlink ref="H78" location="A124858170W" display="A124858170W" xr:uid="{E49E6511-C150-4DE9-903A-6180F6D51AD8}"/>
    <hyperlink ref="C79" location="A124858886C" display="A124858886C" xr:uid="{83173E4A-6CA9-4A02-9B97-84B8851E6EAA}"/>
    <hyperlink ref="D79" location="A124857734X" display="A124857734X" xr:uid="{0C89BBF9-021E-4613-95A2-015D810F938A}"/>
    <hyperlink ref="E79" location="A124859270X" display="A124859270X" xr:uid="{F16EDCDA-28D5-4811-B664-8E30AE1B0F94}"/>
    <hyperlink ref="F79" location="A124859654K" display="A124859654K" xr:uid="{BCC389DC-2398-46F3-AEB1-7F28A6EE3466}"/>
    <hyperlink ref="G79" location="A124858118L" display="A124858118L" xr:uid="{6AA250EB-1355-4D93-AA61-60450D9432F8}"/>
    <hyperlink ref="H79" location="A124858502F" display="A124858502F" xr:uid="{0C61E506-BF1B-440F-8A5F-E03DD785CA41}"/>
    <hyperlink ref="C80" location="A124858698V" display="A124858698V" xr:uid="{E5CAB530-6A27-4933-B10F-40D3A586FAAE}"/>
    <hyperlink ref="D80" location="A124857546R" display="A124857546R" xr:uid="{7135083D-05E4-4DD9-BFEE-73C7827AD2D9}"/>
    <hyperlink ref="E80" location="A124859082R" display="A124859082R" xr:uid="{4F19C75E-A8B7-4B71-B5A5-34F2DF0AF2FB}"/>
    <hyperlink ref="F80" location="A124859466A" display="A124859466A" xr:uid="{D99A2AF1-CAC9-4785-82D0-0DC73AE38B91}"/>
    <hyperlink ref="G80" location="A124857930J" display="A124857930J" xr:uid="{EFF0C168-2E73-461E-9C90-AC7A9E2446D2}"/>
    <hyperlink ref="H80" location="A124858314W" display="A124858314W" xr:uid="{3EC9604F-344D-4814-9D87-3AC7AD621046}"/>
    <hyperlink ref="C81" location="A124858806T" display="A124858806T" xr:uid="{FBF11D4B-0D3D-4ADC-95D6-FD384DE6C91A}"/>
    <hyperlink ref="D81" location="A124857654X" display="A124857654X" xr:uid="{1CD9D606-C29E-4784-93C2-CAD5D7B50C48}"/>
    <hyperlink ref="E81" location="A124859190X" display="A124859190X" xr:uid="{17643DFD-4199-4D66-B375-C17D6C840208}"/>
    <hyperlink ref="F81" location="A124859574K" display="A124859574K" xr:uid="{F1080D01-7F8E-4D4C-9AEE-64E6C21B3D73}"/>
    <hyperlink ref="G81" location="A124858038L" display="A124858038L" xr:uid="{061D3B80-A31A-446F-A771-463568BE74F5}"/>
    <hyperlink ref="H81" location="A124858422F" display="A124858422F" xr:uid="{BC73D675-1BF2-43B9-ADF7-9E35290E2B45}"/>
    <hyperlink ref="C82" location="A124858890V" display="A124858890V" xr:uid="{2974A19C-46F3-454E-84C2-0EE8686FB7C1}"/>
    <hyperlink ref="D82" location="A124857738J" display="A124857738J" xr:uid="{C2AAFE91-4D84-42F6-A065-D109F2BCCD51}"/>
    <hyperlink ref="E82" location="A124859274J" display="A124859274J" xr:uid="{1B31FE4E-F3C2-4509-A6ED-4AA5EAC9904F}"/>
    <hyperlink ref="F82" location="A124859658V" display="A124859658V" xr:uid="{D26C2CF8-B5F9-4FD3-B1AF-184DA77D40B8}"/>
    <hyperlink ref="G82" location="A124858122C" display="A124858122C" xr:uid="{0C78974F-2D7B-47E8-A060-87BF9F17ECE5}"/>
    <hyperlink ref="H82" location="A124858506R" display="A124858506R" xr:uid="{EAD2E4F7-EB17-4276-9845-F8402B89661C}"/>
    <hyperlink ref="C83" location="A124858558T" display="A124858558T" xr:uid="{346FCB49-A6CE-4EE4-8629-9E5584AD98CC}"/>
    <hyperlink ref="D83" location="A124857406L" display="A124857406L" xr:uid="{EFF86128-F496-4BD9-AF5A-858F79D58606}"/>
    <hyperlink ref="E83" location="A124858942K" display="A124858942K" xr:uid="{86BD9B3C-4949-4D06-B507-FBEFA177DA95}"/>
    <hyperlink ref="F83" location="A124859326X" display="A124859326X" xr:uid="{94EE29A6-B1EB-4ADB-B108-7DA3190AD210}"/>
    <hyperlink ref="G83" location="A124857790T" display="A124857790T" xr:uid="{518696C7-F149-4EA2-B3EC-199EF76571F6}"/>
    <hyperlink ref="H83" location="A124858174F" display="A124858174F" xr:uid="{A4B56F47-46F6-4AFA-B59E-24A35F0ED4FE}"/>
    <hyperlink ref="C84" location="A124858642J" display="A124858642J" xr:uid="{D6EE746B-87AC-4501-8084-F7FA265F4DBB}"/>
    <hyperlink ref="D84" location="A124857490R" display="A124857490R" xr:uid="{FBB6C6E1-26DA-47D2-82AF-DEAD4D473B75}"/>
    <hyperlink ref="E84" location="A124859026W" display="A124859026W" xr:uid="{B03B189E-9AA1-4056-9724-CD6713AF4E38}"/>
    <hyperlink ref="F84" location="A124859410R" display="A124859410R" xr:uid="{EA667A42-7339-4912-BE36-D6C6646183DB}"/>
    <hyperlink ref="G84" location="A124857874A" display="A124857874A" xr:uid="{301C10B7-8B26-4A71-8430-A232885E5A79}"/>
    <hyperlink ref="H84" location="A124858258R" display="A124858258R" xr:uid="{00567E1C-E9CA-4D5B-AF17-FC42C0315F60}"/>
    <hyperlink ref="C87" location="A124858770A" display="A124858770A" xr:uid="{4E7FC238-E9B8-4D1F-BADC-950CD93BF894}"/>
    <hyperlink ref="D87" location="A124857618R" display="A124857618R" xr:uid="{5C0A3272-280F-4955-8575-976F6CD25F2C}"/>
    <hyperlink ref="E87" location="A124859154R" display="A124859154R" xr:uid="{95C714A5-BC9C-4BDA-970C-6EA0B234E483}"/>
    <hyperlink ref="F87" location="A124859538A" display="A124859538A" xr:uid="{EBCE7CB1-5BA9-4AFD-8D07-F98B924CBEA3}"/>
    <hyperlink ref="G87" location="A124858002K" display="A124858002K" xr:uid="{AF7C2494-E9A8-4623-9B4C-AA7C5EE0B749}"/>
    <hyperlink ref="H87" location="A124858386J" display="A124858386J" xr:uid="{5BCAF92C-4947-434B-8423-AED0DA3E96EE}"/>
    <hyperlink ref="C88" location="A124858646T" display="A124858646T" xr:uid="{03E3E68F-ACDC-4A0E-AF3D-7A66C3043A56}"/>
    <hyperlink ref="D88" location="A124857494X" display="A124857494X" xr:uid="{73A3AD01-5161-4F34-BF11-F969E7DA302F}"/>
    <hyperlink ref="E88" location="A124859030L" display="A124859030L" xr:uid="{C66CA7E7-B704-4DAB-BD47-F9DA7C972CB9}"/>
    <hyperlink ref="F88" location="A124859414X" display="A124859414X" xr:uid="{795C6A2B-FA32-4481-97B4-FDD18F7F1D6C}"/>
    <hyperlink ref="G88" location="A124857878K" display="A124857878K" xr:uid="{90971042-2F75-4DF1-B5DF-5AD15DC0E78A}"/>
    <hyperlink ref="H88" location="A124858262F" display="A124858262F" xr:uid="{CB253EDC-F923-4758-958D-6FFA2784A62E}"/>
    <hyperlink ref="C89" location="A124858850A" display="A124858850A" xr:uid="{ECE28E5D-2B45-4635-A26D-7267DA49FDA5}"/>
    <hyperlink ref="D89" location="A124857698A" display="A124857698A" xr:uid="{703BE85F-4F42-4E26-9C71-CDAC44D2A92B}"/>
    <hyperlink ref="E89" location="A124859234R" display="A124859234R" xr:uid="{D2408EB3-E095-4E4A-89CA-EBAC41A20A82}"/>
    <hyperlink ref="F89" location="A124859618A" display="A124859618A" xr:uid="{B37D3C1E-BF96-48BE-9E0E-F15AA1F198D6}"/>
    <hyperlink ref="G89" location="A124858082W" display="A124858082W" xr:uid="{51F868AC-C0E7-437F-81CE-F48F6ACD1B52}"/>
    <hyperlink ref="H89" location="A124858466J" display="A124858466J" xr:uid="{35B9CD9C-6CA1-4985-B2B7-7C27612264B7}"/>
    <hyperlink ref="C90" location="A124858562J" display="A124858562J" xr:uid="{2EC50E1A-A1A5-47A1-AD46-7D971FE66706}"/>
    <hyperlink ref="D90" location="A124857410C" display="A124857410C" xr:uid="{8A21B2C8-12A2-479F-B8F7-4BD77116AF80}"/>
    <hyperlink ref="E90" location="A124858946V" display="A124858946V" xr:uid="{37F684A7-EC7B-429C-BDE2-992E5B0A4153}"/>
    <hyperlink ref="F90" location="A124859330R" display="A124859330R" xr:uid="{E554B163-8685-4DBD-9A23-39859A3A6418}"/>
    <hyperlink ref="G90" location="A124857794A" display="A124857794A" xr:uid="{32ABDFEE-4D58-44B3-85F7-BC359A0DE894}"/>
    <hyperlink ref="H90" location="A124858178R" display="A124858178R" xr:uid="{C9714CEE-F8D8-4DC3-A0D8-5228E1BFF903}"/>
    <hyperlink ref="C91" location="A124858854K" display="A124858854K" xr:uid="{AD5D2809-EA8F-46C7-A789-BE30B517DCA7}"/>
    <hyperlink ref="D91" location="A124857702F" display="A124857702F" xr:uid="{CA315C57-98AF-4897-A90A-40227E6C13A4}"/>
    <hyperlink ref="E91" location="A124859238X" display="A124859238X" xr:uid="{AC868652-980A-4199-8C4C-63E27127608F}"/>
    <hyperlink ref="F91" location="A124859622T" display="A124859622T" xr:uid="{EB9F4B98-EB04-4882-8776-682A28C13B42}"/>
    <hyperlink ref="G91" location="A124858086F" display="A124858086F" xr:uid="{1BC6FDF5-0E97-402A-A506-D7B3898DAE8C}"/>
    <hyperlink ref="H91" location="A124858470X" display="A124858470X" xr:uid="{BC399DFB-E428-47B8-A2CC-6B4382589C4E}"/>
    <hyperlink ref="C92" location="A124858702X" display="A124858702X" xr:uid="{FD71001D-E69D-43A2-8EB7-5E625A8DCD01}"/>
    <hyperlink ref="D92" location="A124857550F" display="A124857550F" xr:uid="{0C1740F2-B127-4BDF-A501-F8EDE984E179}"/>
    <hyperlink ref="E92" location="A124859086X" display="A124859086X" xr:uid="{00B4C4CB-3AEE-48B5-BFF4-0704BAC7DA76}"/>
    <hyperlink ref="F92" location="A124859470T" display="A124859470T" xr:uid="{8F5B6CF5-D5FA-4234-92A3-678BA024FDB3}"/>
    <hyperlink ref="G92" location="A124857934T" display="A124857934T" xr:uid="{A9B858AF-2998-47C9-9141-94A5CB3D74F5}"/>
    <hyperlink ref="H92" location="A124858318F" display="A124858318F" xr:uid="{B496CA11-9C9D-4298-AA79-33F9919F178F}"/>
    <hyperlink ref="C93" location="A124858606X" display="A124858606X" xr:uid="{DC49223C-FAA2-49FD-BD78-A50279AD5B09}"/>
    <hyperlink ref="D93" location="A124857454F" display="A124857454F" xr:uid="{614F75D6-9D30-4A61-95DF-55C2D091C689}"/>
    <hyperlink ref="E93" location="A124858990C" display="A124858990C" xr:uid="{2FCE7182-D08E-4C51-89DA-AF87AACDC5CB}"/>
    <hyperlink ref="F93" location="A124859374T" display="A124859374T" xr:uid="{48E1D05C-22AD-4A6E-82B6-7EDA40736D39}"/>
    <hyperlink ref="G93" location="A124857838T" display="A124857838T" xr:uid="{3A48DF7B-6F00-480E-BDDA-C62EC2F9A77F}"/>
    <hyperlink ref="H93" location="A124858222L" display="A124858222L" xr:uid="{76172DD0-24D0-4510-9D48-6084A30FF79F}"/>
    <hyperlink ref="C94" location="A124858810J" display="A124858810J" xr:uid="{CBF12428-A255-4209-A018-8732A3A30AE4}"/>
    <hyperlink ref="D94" location="A124857658J" display="A124857658J" xr:uid="{CD112E11-7E92-4C85-A75D-6E900F0F7878}"/>
    <hyperlink ref="E94" location="A124859194J" display="A124859194J" xr:uid="{E439F567-3ACC-43A9-A4BA-45AD52F06A29}"/>
    <hyperlink ref="F94" location="A124859578V" display="A124859578V" xr:uid="{74A3B870-4F99-46FC-A993-49975F175380}"/>
    <hyperlink ref="G94" location="A124858042C" display="A124858042C" xr:uid="{039B5F00-AEDA-45B9-9890-675BF2A60FA0}"/>
    <hyperlink ref="H94" location="A124858426R" display="A124858426R" xr:uid="{EEFC1B31-125D-433F-AE18-E04B8B76A473}"/>
    <hyperlink ref="C97" location="A124858894C" display="A124858894C" xr:uid="{23AC2B06-A0F8-4AAB-8149-E82C710CE828}"/>
    <hyperlink ref="D97" location="A124857742X" display="A124857742X" xr:uid="{CC60D36D-026A-47BB-AF17-07EBD7B46ECA}"/>
    <hyperlink ref="E97" location="A124859278T" display="A124859278T" xr:uid="{B446A294-D19C-49E9-90E1-7BF69BB7989D}"/>
    <hyperlink ref="F97" location="A124859662K" display="A124859662K" xr:uid="{A7FFA187-BBCD-4576-B2B8-CD73E6DE58F5}"/>
    <hyperlink ref="G97" location="A124858126L" display="A124858126L" xr:uid="{716E1232-04E7-4E48-8131-5DA7B82DACE1}"/>
    <hyperlink ref="H97" location="A124858510F" display="A124858510F" xr:uid="{1CB20610-63A1-49ED-9544-00AA598D52A6}"/>
    <hyperlink ref="C98" location="A124858610R" display="A124858610R" xr:uid="{EAE15F4C-E4CE-46DC-A651-F95AF9589805}"/>
    <hyperlink ref="D98" location="A124857458R" display="A124857458R" xr:uid="{552F3108-77BE-4A5F-8B14-4E79A2283C7A}"/>
    <hyperlink ref="E98" location="A124858994L" display="A124858994L" xr:uid="{70CC415A-8B58-4250-9BB2-602A88C19294}"/>
    <hyperlink ref="F98" location="A124859378A" display="A124859378A" xr:uid="{C8781A74-55A2-4CEA-A142-2FDAB4D374C4}"/>
    <hyperlink ref="G98" location="A124857842J" display="A124857842J" xr:uid="{249194AA-FF99-448E-9F44-8D42B8DD2AD1}"/>
    <hyperlink ref="H98" location="A124858226W" display="A124858226W" xr:uid="{876FE73D-A718-4D9F-A377-E1E6E076EC81}"/>
    <hyperlink ref="C99" location="A124858706J" display="A124858706J" xr:uid="{DF105BDD-5889-4423-93A4-84489079C95B}"/>
    <hyperlink ref="D99" location="A124857554R" display="A124857554R" xr:uid="{3E51E9DB-CD10-44AB-B887-3C5090AA9544}"/>
    <hyperlink ref="E99" location="A124859090R" display="A124859090R" xr:uid="{B4DF1FAE-AD91-4DA7-AE31-A1269902D53A}"/>
    <hyperlink ref="F99" location="A124859474A" display="A124859474A" xr:uid="{8B0920A3-8037-4B16-80B1-836848ABF1AE}"/>
    <hyperlink ref="G99" location="A124857938A" display="A124857938A" xr:uid="{292210DB-440C-4928-A858-FC88D9346AEE}"/>
    <hyperlink ref="H99" location="A124858322W" display="A124858322W" xr:uid="{A851242C-04E2-4C94-A257-74CC0721212F}"/>
    <hyperlink ref="C100" location="A124858858V" display="A124858858V" xr:uid="{AF1BFDD2-60FF-4635-906D-DAA2A058F629}"/>
    <hyperlink ref="D100" location="A124857706R" display="A124857706R" xr:uid="{AC5935B4-CD94-4F86-9B57-51212162FCCD}"/>
    <hyperlink ref="E100" location="A124859242R" display="A124859242R" xr:uid="{13912B7C-E427-4DF1-80E2-20FFA9B4C073}"/>
    <hyperlink ref="F100" location="A124859626A" display="A124859626A" xr:uid="{68910A3F-D55E-4249-B54D-1ADA8665491C}"/>
    <hyperlink ref="G100" location="A124858090W" display="A124858090W" xr:uid="{39C4EB61-2DE8-492B-8CD3-0884A4FF21B6}"/>
    <hyperlink ref="H100" location="A124858474J" display="A124858474J" xr:uid="{D6C27D44-1C0A-4869-BE32-107B211DA49D}"/>
    <hyperlink ref="C101" location="A124858862K" display="A124858862K" xr:uid="{5C0BF656-3BF5-44CB-8A7C-3F4EEADE002E}"/>
    <hyperlink ref="D101" location="A124857710F" display="A124857710F" xr:uid="{F74E5809-D0AA-4E33-BCC0-4460DA35DC38}"/>
    <hyperlink ref="E101" location="A124859246X" display="A124859246X" xr:uid="{0EC9002E-E2DD-4F8B-9749-000AF35FBA3D}"/>
    <hyperlink ref="F101" location="A124859630T" display="A124859630T" xr:uid="{06E35E3F-D85D-4E19-9FFB-682DDDDE21DD}"/>
    <hyperlink ref="G101" location="A124858094F" display="A124858094F" xr:uid="{0FFB8B76-D5F8-42A1-9D5F-ACF6C2F57C5B}"/>
    <hyperlink ref="H101" location="A124858478T" display="A124858478T" xr:uid="{060FD388-A8B2-4919-863B-FA65C4889704}"/>
    <hyperlink ref="C102" location="A124858898L" display="A124858898L" xr:uid="{01A4090C-6B9E-4014-9AB4-43BD5D698048}"/>
    <hyperlink ref="D102" location="A124857746J" display="A124857746J" xr:uid="{505CDE37-017A-4DF3-9615-58E1525DF27F}"/>
    <hyperlink ref="E102" location="A124859282J" display="A124859282J" xr:uid="{FFD44564-7F45-4E3C-AB63-5DAAA6647852}"/>
    <hyperlink ref="F102" location="A124859666V" display="A124859666V" xr:uid="{8CC9CD40-700C-402F-B592-91A525B5860D}"/>
    <hyperlink ref="G102" location="A124858130C" display="A124858130C" xr:uid="{830DC8B3-BA93-4178-86C0-BFEA0E98D65B}"/>
    <hyperlink ref="H102" location="A124858514R" display="A124858514R" xr:uid="{520A5FC6-2EF6-404E-928B-7CF9807CF40F}"/>
    <hyperlink ref="C103" location="A124858902T" display="A124858902T" xr:uid="{8CFEA6AE-9DC9-4C94-BDE2-79A03CA3E0E4}"/>
    <hyperlink ref="D103" location="A124857750X" display="A124857750X" xr:uid="{62B9A41D-5256-4E88-9734-F24EBB689CCD}"/>
    <hyperlink ref="E103" location="A124859286T" display="A124859286T" xr:uid="{95A7C245-48BD-4273-BF5C-A41B035CF904}"/>
    <hyperlink ref="F103" location="A124859670K" display="A124859670K" xr:uid="{BC1DE1B0-8EED-4253-9AFD-D6AA0C209B5B}"/>
    <hyperlink ref="G103" location="A124858134L" display="A124858134L" xr:uid="{195853B6-EEE9-430D-AF9D-AC259BD66329}"/>
    <hyperlink ref="H103" location="A124858518X" display="A124858518X" xr:uid="{E291B6DC-3EC4-47E0-B565-E3A902F692CE}"/>
    <hyperlink ref="C104" location="A124858566T" display="A124858566T" xr:uid="{DB0C4D9E-9A42-44EA-ABE1-DCF27047348E}"/>
    <hyperlink ref="D104" location="A124857414L" display="A124857414L" xr:uid="{032BF809-8C2D-43A5-80FC-8AF6D606888B}"/>
    <hyperlink ref="E104" location="A124858950K" display="A124858950K" xr:uid="{C10F0BBB-D2EC-4B16-970A-53F6E2DAB503}"/>
    <hyperlink ref="F104" location="A124859334X" display="A124859334X" xr:uid="{49E977D3-ECA0-4E82-A4D6-E3A8C2AEBB14}"/>
    <hyperlink ref="G104" location="A124857798K" display="A124857798K" xr:uid="{03D95905-4FE3-484F-9581-BD14031F4959}"/>
    <hyperlink ref="H104" location="A124858182F" display="A124858182F" xr:uid="{D36F4FEE-15E5-4B31-854A-2930D44EFECC}"/>
    <hyperlink ref="C107" location="A124858614X" display="A124858614X" xr:uid="{CD2F888E-C788-42A7-96EA-A945F0DF1B9B}"/>
    <hyperlink ref="D107" location="A124857462F" display="A124857462F" xr:uid="{87CF4C3B-DD31-4A06-8EBD-E02B10521D1B}"/>
    <hyperlink ref="E107" location="A124858998W" display="A124858998W" xr:uid="{9740E03D-E575-4D92-ADEB-E4F6E870DB2A}"/>
    <hyperlink ref="F107" location="A124859382T" display="A124859382T" xr:uid="{38A18228-7136-4CBB-8CCE-7A0937B91568}"/>
    <hyperlink ref="G107" location="A124857846T" display="A124857846T" xr:uid="{87925F21-9722-4C5E-BB03-522AD56CB2F5}"/>
    <hyperlink ref="H107" location="A124858230L" display="A124858230L" xr:uid="{CDCAB3FB-1D2E-4F85-BE12-2C3B723655A2}"/>
    <hyperlink ref="C108" location="A124858650J" display="A124858650J" xr:uid="{8DBDE6FB-4B11-4056-ABC9-E9F9FE67CF5E}"/>
    <hyperlink ref="D108" location="A124857498J" display="A124857498J" xr:uid="{2C82D73B-5DD6-4A7E-820B-540F8D0D0E87}"/>
    <hyperlink ref="E108" location="A124859034W" display="A124859034W" xr:uid="{3895A60B-FD06-465C-883E-0D5E1FCEC5EB}"/>
    <hyperlink ref="F108" location="A124859418J" display="A124859418J" xr:uid="{D2FA2AC9-BAEA-4213-B331-C223CCD6EDCD}"/>
    <hyperlink ref="G108" location="A124857882A" display="A124857882A" xr:uid="{49C480F3-9953-49EA-BB1B-423E8E1D15D9}"/>
    <hyperlink ref="H108" location="A124858266R" display="A124858266R" xr:uid="{FE134A7D-2324-46E7-BE20-0A16BD3B244C}"/>
    <hyperlink ref="C109" location="A124858570J" display="A124858570J" xr:uid="{504F23C7-67E9-4823-9E69-3D1D1C2C71C0}"/>
    <hyperlink ref="D109" location="A124857418W" display="A124857418W" xr:uid="{496C622F-F668-46EE-8E01-ABFC03D9CB60}"/>
    <hyperlink ref="E109" location="A124858954V" display="A124858954V" xr:uid="{DB083F93-7456-4D63-B69E-DC4B12D4B04D}"/>
    <hyperlink ref="F109" location="A124859338J" display="A124859338J" xr:uid="{8CB0D579-F15C-42E7-A158-08653DE571E8}"/>
    <hyperlink ref="G109" location="A124857802R" display="A124857802R" xr:uid="{DB1E4FBC-4442-4333-B8CC-903E71D5F3C6}"/>
    <hyperlink ref="H109" location="A124858186R" display="A124858186R" xr:uid="{EAB6E991-02E9-499C-A009-F54268456666}"/>
    <hyperlink ref="C110" location="A124858618J" display="A124858618J" xr:uid="{7987EA04-62D3-43A1-A1AB-CE347731D73A}"/>
    <hyperlink ref="D110" location="A124857466R" display="A124857466R" xr:uid="{2EFCF460-297C-4FF3-AA2B-99D9514ACF25}"/>
    <hyperlink ref="E110" location="A124859002C" display="A124859002C" xr:uid="{20A5EC23-602E-4E99-89CE-B267F2775D93}"/>
    <hyperlink ref="F110" location="A124859386A" display="A124859386A" xr:uid="{5AEB977D-C318-47C0-B7F0-99112C7DD638}"/>
    <hyperlink ref="G110" location="A124857850J" display="A124857850J" xr:uid="{1D2D2AF3-8D85-44FF-AECF-C6AC4A41D139}"/>
    <hyperlink ref="H110" location="A124858234W" display="A124858234W" xr:uid="{569A73DA-52B6-4A22-8F4F-77F9FE4BDCED}"/>
    <hyperlink ref="C111" location="A124858574T" display="A124858574T" xr:uid="{60F2255F-25BB-4E72-9BD3-2EE5164A922A}"/>
    <hyperlink ref="D111" location="A124857422L" display="A124857422L" xr:uid="{8A9D0218-930E-40E3-87DD-53FA84DA7F72}"/>
    <hyperlink ref="E111" location="A124858958C" display="A124858958C" xr:uid="{784592F5-B594-434B-8B94-505549D9E584}"/>
    <hyperlink ref="F111" location="A124859342X" display="A124859342X" xr:uid="{729E0A5C-FEC0-4D8A-89A5-B51712135646}"/>
    <hyperlink ref="G111" location="A124857806X" display="A124857806X" xr:uid="{706142CE-9BF5-40A6-9E0D-D09B83DA911E}"/>
    <hyperlink ref="H111" location="A124858190F" display="A124858190F" xr:uid="{2382C67D-5089-4F2E-9E90-C4256E2BD6BE}"/>
    <hyperlink ref="C112" location="A124858906A" display="A124858906A" xr:uid="{6BC7E0F1-94ED-4D66-818A-30C5F5A07D4A}"/>
    <hyperlink ref="D112" location="A124857754J" display="A124857754J" xr:uid="{BCEB288E-E230-421C-B275-2293FF6271C7}"/>
    <hyperlink ref="E112" location="A124859290J" display="A124859290J" xr:uid="{F10719DB-C71F-48FF-9999-D2AEF9D8C97C}"/>
    <hyperlink ref="F112" location="A124859674V" display="A124859674V" xr:uid="{C20A3CE1-6B4F-4479-ACC3-A9F05CFF6725}"/>
    <hyperlink ref="G112" location="A124858138W" display="A124858138W" xr:uid="{449BBF4A-A6D5-4D01-96E1-B10378EE1AE1}"/>
    <hyperlink ref="H112" location="A124858522R" display="A124858522R" xr:uid="{6CF75BE5-A465-4B5F-BA18-4A19DAA9C914}"/>
    <hyperlink ref="C113" location="A124858910T" display="A124858910T" xr:uid="{9BFD2303-C855-49C2-992F-289D5A8D8B00}"/>
    <hyperlink ref="D113" location="A124857758T" display="A124857758T" xr:uid="{3217A886-C614-445D-BA1D-127182AD242E}"/>
    <hyperlink ref="E113" location="A124859294T" display="A124859294T" xr:uid="{769CCDF9-D981-44B4-8599-C06FD992C57A}"/>
    <hyperlink ref="F113" location="A124859678C" display="A124859678C" xr:uid="{D32D147C-805A-4A23-B5B2-E528A037817E}"/>
    <hyperlink ref="G113" location="A124858142L" display="A124858142L" xr:uid="{CB69C71C-AC2A-4EEF-8A6C-5F8EBB7385AB}"/>
    <hyperlink ref="H113" location="A124858526X" display="A124858526X" xr:uid="{233A7F18-0018-44B8-833B-E033BDA1834A}"/>
    <hyperlink ref="C114" location="A124858774K" display="A124858774K" xr:uid="{1289EB3B-BCB3-43FC-B0BB-C943F616D7C0}"/>
    <hyperlink ref="D114" location="A124857622F" display="A124857622F" xr:uid="{F93F2E37-E0E8-4329-952B-B776DBBF7206}"/>
    <hyperlink ref="E114" location="A124859158X" display="A124859158X" xr:uid="{787A81CE-D17F-49C8-8B82-9ADC4B09B6A9}"/>
    <hyperlink ref="F114" location="A124859542T" display="A124859542T" xr:uid="{533A31D8-2FE7-44C9-B90E-A59E2BD7E911}"/>
    <hyperlink ref="G114" location="A124858006V" display="A124858006V" xr:uid="{66477B0A-3639-4E8C-A04A-CE027F9243F2}"/>
    <hyperlink ref="H114" location="A124858390X" display="A124858390X" xr:uid="{99DF0250-CA79-46A6-AC90-ABF010539E4B}"/>
    <hyperlink ref="C117" location="A124858814T" display="A124858814T" xr:uid="{5AA0CE9B-5543-4520-B31C-4644D4DDE089}"/>
    <hyperlink ref="D117" location="A124857662X" display="A124857662X" xr:uid="{7C94F5F3-6175-47CA-88F4-305C877735DE}"/>
    <hyperlink ref="E117" location="A124859198T" display="A124859198T" xr:uid="{C311F193-614F-4D9A-B866-020B489B759E}"/>
    <hyperlink ref="F117" location="A124859582K" display="A124859582K" xr:uid="{7046D355-CFB1-4EE1-A585-AE4097500530}"/>
    <hyperlink ref="G117" location="A124858046L" display="A124858046L" xr:uid="{159AA89E-48F0-472C-8D7C-7E9F5F388CC6}"/>
    <hyperlink ref="H117" location="A124858430F" display="A124858430F" xr:uid="{78C2E8F1-6A2D-4996-83F6-A2E3B39D2081}"/>
    <hyperlink ref="C118" location="A124858578A" display="A124858578A" xr:uid="{E7935A05-0EA9-4C54-82CF-E48CA15DD384}"/>
    <hyperlink ref="D118" location="A124857426W" display="A124857426W" xr:uid="{7DA180EC-115D-4B20-A22B-448C2B5EC5E0}"/>
    <hyperlink ref="E118" location="A124858962V" display="A124858962V" xr:uid="{858D55D1-184F-4792-8202-1D09A9E08A2C}"/>
    <hyperlink ref="F118" location="A124859346J" display="A124859346J" xr:uid="{8BEDFEFC-2C1C-45A8-9243-62710274B1DE}"/>
    <hyperlink ref="G118" location="A124857810R" display="A124857810R" xr:uid="{E88A71C4-1788-4992-A740-BCAA7A7204D3}"/>
    <hyperlink ref="H118" location="A124858194R" display="A124858194R" xr:uid="{3A594C77-EB5B-4E0D-B524-3E5C3E889607}"/>
    <hyperlink ref="C119" location="A124858654T" display="A124858654T" xr:uid="{E60E69B7-6D1F-4104-BA93-CC3F1C639DA9}"/>
    <hyperlink ref="D119" location="A124857502L" display="A124857502L" xr:uid="{E62B9464-9D01-4F94-854F-4CD454879BF9}"/>
    <hyperlink ref="E119" location="A124859038F" display="A124859038F" xr:uid="{4458CB0B-4899-42CF-91B1-A200C87186A3}"/>
    <hyperlink ref="F119" location="A124859422X" display="A124859422X" xr:uid="{A9E92238-FE1A-4A49-9334-90D4CC22B1E8}"/>
    <hyperlink ref="G119" location="A124857886K" display="A124857886K" xr:uid="{798D3A2D-A06E-4A01-A3F0-38BF3306030D}"/>
    <hyperlink ref="H119" location="A124858270F" display="A124858270F" xr:uid="{576D810E-5550-4B9B-829B-E26915B7DC9D}"/>
    <hyperlink ref="C120" location="A124858778V" display="A124858778V" xr:uid="{5FAEDBE6-B4B8-4775-880D-13FBF2F1FCE1}"/>
    <hyperlink ref="D120" location="A124857626R" display="A124857626R" xr:uid="{93891177-C962-40E9-846D-B4803441D123}"/>
    <hyperlink ref="E120" location="A124859162R" display="A124859162R" xr:uid="{0CE72B4D-5EB0-44F7-AC31-971EA13D2D60}"/>
    <hyperlink ref="F120" location="A124859546A" display="A124859546A" xr:uid="{2532440A-0E16-4382-A0F9-908B654C1A42}"/>
    <hyperlink ref="G120" location="A124858010K" display="A124858010K" xr:uid="{1910D7BC-B436-4872-B7A7-D614568363A8}"/>
    <hyperlink ref="H120" location="A124858394J" display="A124858394J" xr:uid="{2C9415DA-3455-441E-8A2D-011DAD0221FB}"/>
    <hyperlink ref="C121" location="A124858582T" display="A124858582T" xr:uid="{A3DAE094-6EC0-4462-AD19-DE2B642B19A9}"/>
    <hyperlink ref="D121" location="A124857430L" display="A124857430L" xr:uid="{4B41E62E-261F-462B-8863-4654C6777168}"/>
    <hyperlink ref="E121" location="A124858966C" display="A124858966C" xr:uid="{D0FD309C-E811-41A6-B450-8356A0354098}"/>
    <hyperlink ref="F121" location="A124859350X" display="A124859350X" xr:uid="{96EFEFB6-0D32-4CD5-B05E-86543C4DF9D8}"/>
    <hyperlink ref="G121" location="A124857814X" display="A124857814X" xr:uid="{178574A8-DB42-4645-9E85-F3E2AFCC8865}"/>
    <hyperlink ref="H121" location="A124858198X" display="A124858198X" xr:uid="{9603CB89-D0D9-460D-AD3A-CAC7F29BB3E6}"/>
    <hyperlink ref="C122" location="A124858658A" display="A124858658A" xr:uid="{03A8F416-4025-4955-894E-4EA680C63B54}"/>
    <hyperlink ref="D122" location="A124857506W" display="A124857506W" xr:uid="{FA4B9E23-6325-44D5-B1BA-E05AED2A866D}"/>
    <hyperlink ref="E122" location="A124859042W" display="A124859042W" xr:uid="{2A38FD95-8019-476C-81F3-6A2228A041F7}"/>
    <hyperlink ref="F122" location="A124859426J" display="A124859426J" xr:uid="{B1C280A3-2BB7-4415-B95F-169F5EF90B05}"/>
    <hyperlink ref="G122" location="A124857890A" display="A124857890A" xr:uid="{A7513F7D-6BAE-4586-A599-D5B10E6211EA}"/>
    <hyperlink ref="H122" location="A124858274R" display="A124858274R" xr:uid="{0BFFFE7C-CE75-46BD-A2F9-A1CAD50886B1}"/>
    <hyperlink ref="C123" location="A124858782K" display="A124858782K" xr:uid="{3E842EBD-5539-48C6-8B8F-FE682F06CE63}"/>
    <hyperlink ref="D123" location="A124857630F" display="A124857630F" xr:uid="{D3664967-14FC-4180-9B28-EFDE9B894525}"/>
    <hyperlink ref="E123" location="A124859166X" display="A124859166X" xr:uid="{E75C0F36-4286-46F2-A331-6EE4C0AB42D7}"/>
    <hyperlink ref="F123" location="A124859550T" display="A124859550T" xr:uid="{4201F748-00C5-4CFB-8919-6DFB2AFE6C66}"/>
    <hyperlink ref="G123" location="A124858014V" display="A124858014V" xr:uid="{07B75B0D-26DC-4F6B-A067-06EB4E8852AF}"/>
    <hyperlink ref="H123" location="A124858398T" display="A124858398T" xr:uid="{2E3C5A65-EBF0-4DA2-A0ED-E238B30DD1D7}"/>
    <hyperlink ref="C124" location="A124858818A" display="A124858818A" xr:uid="{834ABEC5-A79C-468C-8E04-6AAF54A30FD3}"/>
    <hyperlink ref="D124" location="A124857666J" display="A124857666J" xr:uid="{10D903D4-DD8E-414F-A674-A69277DFC391}"/>
    <hyperlink ref="E124" location="A124859202W" display="A124859202W" xr:uid="{E07E61A6-B561-4133-8D1B-9418AEE05A4D}"/>
    <hyperlink ref="F124" location="A124859586V" display="A124859586V" xr:uid="{797829FC-B4AF-4FA1-A1FB-736937B297D8}"/>
    <hyperlink ref="G124" location="A124858050C" display="A124858050C" xr:uid="{F51A258A-31F3-48D2-B9AD-EA4795EFD9D4}"/>
    <hyperlink ref="H124" location="A124858434R" display="A124858434R" xr:uid="{B2EECA43-DC90-4137-871E-79C26B030CF9}"/>
    <hyperlink ref="C127" location="A124858822T" display="A124858822T" xr:uid="{B8FADF8C-1DAC-40A7-8C8D-F3944DD6B633}"/>
    <hyperlink ref="D127" location="A124857670X" display="A124857670X" xr:uid="{726931C2-CB0E-4370-AF48-62300A68E0F1}"/>
    <hyperlink ref="E127" location="A124859206F" display="A124859206F" xr:uid="{53758299-B6B3-4ED4-A999-2BD7CA283352}"/>
    <hyperlink ref="F127" location="A124859590K" display="A124859590K" xr:uid="{13FBB843-B3E3-41DC-B582-0E6C8653176E}"/>
    <hyperlink ref="G127" location="A124858054L" display="A124858054L" xr:uid="{773A7082-7FD5-4FC0-BE9B-B716708A4033}"/>
    <hyperlink ref="H127" location="A124858438X" display="A124858438X" xr:uid="{46AB8EE4-D46B-47AE-AA7A-19DB76DFC7F5}"/>
    <hyperlink ref="C128" location="A124858586A" display="A124858586A" xr:uid="{6D9E81A4-9D8F-438C-AC89-5E9FC124669E}"/>
    <hyperlink ref="D128" location="A124857434W" display="A124857434W" xr:uid="{7A38CC45-A8DB-45A5-9C4C-5D1E22516F60}"/>
    <hyperlink ref="E128" location="A124858970V" display="A124858970V" xr:uid="{B5847760-6556-45A3-873C-277C21C55951}"/>
    <hyperlink ref="F128" location="A124859354J" display="A124859354J" xr:uid="{019B76D1-09E5-4364-AD42-30D2EA2FCE08}"/>
    <hyperlink ref="G128" location="A124857818J" display="A124857818J" xr:uid="{C632D65E-FE5D-46A3-8FB8-CF3671272F9B}"/>
    <hyperlink ref="H128" location="A124858202C" display="A124858202C" xr:uid="{616B5A78-7CF2-4108-8547-A1030501B7FB}"/>
    <hyperlink ref="C129" location="A124858710X" display="A124858710X" xr:uid="{0ECC254C-9E10-4FF2-8639-58F4B93E3D81}"/>
    <hyperlink ref="D129" location="A124857558X" display="A124857558X" xr:uid="{3E7E7255-34B9-4F6D-9102-45B7587A06D5}"/>
    <hyperlink ref="E129" location="A124859094X" display="A124859094X" xr:uid="{4BBED2D7-F947-4777-B66A-7B3BB0CC4500}"/>
    <hyperlink ref="F129" location="A124859478K" display="A124859478K" xr:uid="{E543A570-B60B-48B9-B118-75581A811DB1}"/>
    <hyperlink ref="G129" location="A124857942T" display="A124857942T" xr:uid="{2DB1639A-503C-4331-A35F-7B00E2075B8E}"/>
    <hyperlink ref="H129" location="A124858326F" display="A124858326F" xr:uid="{345C7AAF-CF48-480C-B75F-23F88F7B5225}"/>
    <hyperlink ref="C130" location="A124858662T" display="A124858662T" xr:uid="{9558A0AC-27CF-4030-A04D-BDE0EC13A5A5}"/>
    <hyperlink ref="D130" location="A124857510L" display="A124857510L" xr:uid="{B2DB724F-D33B-4F47-8CB5-8202F398419E}"/>
    <hyperlink ref="E130" location="A124859046F" display="A124859046F" xr:uid="{18294E87-6FC6-4C31-AA9E-85269217C591}"/>
    <hyperlink ref="F130" location="A124859430X" display="A124859430X" xr:uid="{BD5B5364-5AF6-47A1-B610-B823D0F7D6D6}"/>
    <hyperlink ref="G130" location="A124857894K" display="A124857894K" xr:uid="{868BF157-25F2-4FEA-9CF1-ED0F64EE3A73}"/>
    <hyperlink ref="H130" location="A124858278X" display="A124858278X" xr:uid="{CEE6ECF5-C886-4FE9-A46B-D812FC1F6255}"/>
    <hyperlink ref="C131" location="A124858714J" display="A124858714J" xr:uid="{996C06C5-EFF5-41EA-BAEE-F2AD1D08CB9E}"/>
    <hyperlink ref="D131" location="A124857562R" display="A124857562R" xr:uid="{65634043-3CD1-43AA-A6C0-52720C7BFB0B}"/>
    <hyperlink ref="E131" location="A124859098J" display="A124859098J" xr:uid="{4216DD64-325A-449A-A5CB-696CD5984D09}"/>
    <hyperlink ref="F131" location="A124859482A" display="A124859482A" xr:uid="{9F01AC44-C87C-4CA9-BEF9-F87BC37DB7C9}"/>
    <hyperlink ref="G131" location="A124857946A" display="A124857946A" xr:uid="{C2427FEA-8A92-4F09-8F8B-0ABEC882C4DC}"/>
    <hyperlink ref="H131" location="A124858330W" display="A124858330W" xr:uid="{02CB5494-480C-4B67-B42D-827985EBC6F2}"/>
    <hyperlink ref="C132" location="A124858718T" display="A124858718T" xr:uid="{630EB301-EF4C-422A-BFB4-6170A0294F3B}"/>
    <hyperlink ref="D132" location="A124857566X" display="A124857566X" xr:uid="{1A2F5A63-AE75-4134-8812-307311CEC6CA}"/>
    <hyperlink ref="E132" location="A124859102L" display="A124859102L" xr:uid="{9F71F18B-1C7D-485B-ABCC-F18C255A20BD}"/>
    <hyperlink ref="F132" location="A124859486K" display="A124859486K" xr:uid="{BEBA7D68-CCA3-40D4-AD79-C88F613C1E22}"/>
    <hyperlink ref="G132" location="A124857950T" display="A124857950T" xr:uid="{4CE349A0-42B5-4BC2-8BC0-B22E6C7984B7}"/>
    <hyperlink ref="H132" location="A124858334F" display="A124858334F" xr:uid="{5EEFA063-C31E-47DE-B1AA-0A0ECE2F1CEA}"/>
    <hyperlink ref="C133" location="A124858622X" display="A124858622X" xr:uid="{2602E532-FB19-4E9E-B57F-DD697295D867}"/>
    <hyperlink ref="D133" location="A124857470F" display="A124857470F" xr:uid="{175F4E37-3ACF-40FD-8815-C977370BF4A4}"/>
    <hyperlink ref="E133" location="A124859006L" display="A124859006L" xr:uid="{01A891ED-5AD4-4D74-B650-7E2BE5B31C6F}"/>
    <hyperlink ref="F133" location="A124859390T" display="A124859390T" xr:uid="{3802FB7F-39DF-428C-BB4F-9724EFCFFDBC}"/>
    <hyperlink ref="G133" location="A124857854T" display="A124857854T" xr:uid="{D3E5ADA0-A1AF-4E24-BA9B-906F94F5E86E}"/>
    <hyperlink ref="H133" location="A124858238F" display="A124858238F" xr:uid="{3FA01932-19E9-4CFD-B265-36CF6E2F9A85}"/>
    <hyperlink ref="C134" location="A124858866V" display="A124858866V" xr:uid="{4D5B2BC2-65DB-40BF-A2C5-4ADF3BB5DDFE}"/>
    <hyperlink ref="D134" location="A124857714R" display="A124857714R" xr:uid="{F9E46752-595E-4E98-AD92-18569F8CF320}"/>
    <hyperlink ref="E134" location="A124859250R" display="A124859250R" xr:uid="{05CC11CF-1EDD-4F87-900D-641D70997C48}"/>
    <hyperlink ref="F134" location="A124859634A" display="A124859634A" xr:uid="{E9613873-0F95-4949-89E0-67186B676ADE}"/>
    <hyperlink ref="G134" location="A124858098R" display="A124858098R" xr:uid="{0B52F921-84B8-46F3-B94C-6869832FE8C2}"/>
    <hyperlink ref="H134" location="A124858482J" display="A124858482J" xr:uid="{56A7A1CB-C05C-4BF8-89AC-37B0BB9280BB}"/>
    <hyperlink ref="B136" r:id="rId1" display="© Commonwealth of Australia 2015" xr:uid="{5E121F64-BBC6-4CAB-9F67-9624EA6C0D71}"/>
  </hyperlinks>
  <pageMargins left="0.74803149606299213" right="0.74803149606299213" top="0.98425196850393704" bottom="0.98425196850393704" header="0.51181102362204722" footer="0.51181102362204722"/>
  <pageSetup paperSize="8" scale="62" fitToHeight="0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89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1164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1165</v>
      </c>
    </row>
    <row r="6" spans="1:13" ht="15.75" customHeight="1">
      <c r="B6" s="66" t="s">
        <v>1166</v>
      </c>
      <c r="C6" s="66"/>
      <c r="D6" s="66"/>
      <c r="E6" s="66"/>
      <c r="F6" s="66"/>
      <c r="G6" s="66"/>
      <c r="H6" s="66"/>
      <c r="I6" s="66"/>
      <c r="J6" s="66"/>
      <c r="K6" s="66"/>
      <c r="L6" s="66"/>
    </row>
    <row r="8" spans="1:13" ht="15">
      <c r="D8" s="16" t="s">
        <v>1168</v>
      </c>
    </row>
    <row r="9" spans="1:13" s="17" customFormat="1"/>
    <row r="10" spans="1:13" ht="22.5" customHeight="1">
      <c r="A10" s="18" t="s">
        <v>1169</v>
      </c>
      <c r="B10" s="18"/>
      <c r="C10" s="18"/>
      <c r="D10" s="18" t="s">
        <v>251</v>
      </c>
      <c r="E10" s="18" t="s">
        <v>258</v>
      </c>
      <c r="F10" s="18" t="s">
        <v>255</v>
      </c>
      <c r="G10" s="18" t="s">
        <v>256</v>
      </c>
      <c r="H10" s="18" t="s">
        <v>1170</v>
      </c>
      <c r="I10" s="18" t="s">
        <v>250</v>
      </c>
      <c r="J10" s="18" t="s">
        <v>252</v>
      </c>
      <c r="K10" s="18" t="s">
        <v>1171</v>
      </c>
      <c r="L10" s="18" t="s">
        <v>254</v>
      </c>
    </row>
    <row r="12" spans="1:13">
      <c r="A12" s="11" t="s">
        <v>0</v>
      </c>
      <c r="D12" s="11" t="s">
        <v>260</v>
      </c>
      <c r="E12" s="19" t="s">
        <v>262</v>
      </c>
      <c r="F12" s="10">
        <v>39965</v>
      </c>
      <c r="G12" s="10">
        <v>44348</v>
      </c>
      <c r="H12" s="11">
        <v>20</v>
      </c>
      <c r="I12" s="20" t="s">
        <v>259</v>
      </c>
      <c r="J12" s="11" t="s">
        <v>261</v>
      </c>
      <c r="K12" s="11" t="s">
        <v>1173</v>
      </c>
      <c r="L12" s="11" t="s">
        <v>1174</v>
      </c>
    </row>
    <row r="13" spans="1:13">
      <c r="A13" s="11" t="s">
        <v>1</v>
      </c>
      <c r="D13" s="11" t="s">
        <v>260</v>
      </c>
      <c r="E13" s="19" t="s">
        <v>263</v>
      </c>
      <c r="F13" s="10">
        <v>39965</v>
      </c>
      <c r="G13" s="10">
        <v>44348</v>
      </c>
      <c r="H13" s="11">
        <v>20</v>
      </c>
      <c r="I13" s="20" t="s">
        <v>259</v>
      </c>
      <c r="J13" s="11" t="s">
        <v>261</v>
      </c>
      <c r="K13" s="11" t="s">
        <v>1173</v>
      </c>
      <c r="L13" s="11" t="s">
        <v>1174</v>
      </c>
    </row>
    <row r="14" spans="1:13">
      <c r="A14" s="11" t="s">
        <v>2</v>
      </c>
      <c r="D14" s="11" t="s">
        <v>260</v>
      </c>
      <c r="E14" s="19" t="s">
        <v>264</v>
      </c>
      <c r="F14" s="10">
        <v>39965</v>
      </c>
      <c r="G14" s="10">
        <v>44348</v>
      </c>
      <c r="H14" s="11">
        <v>20</v>
      </c>
      <c r="I14" s="20" t="s">
        <v>259</v>
      </c>
      <c r="J14" s="11" t="s">
        <v>261</v>
      </c>
      <c r="K14" s="11" t="s">
        <v>1173</v>
      </c>
      <c r="L14" s="11" t="s">
        <v>1174</v>
      </c>
    </row>
    <row r="15" spans="1:13">
      <c r="A15" s="11" t="s">
        <v>3</v>
      </c>
      <c r="D15" s="11" t="s">
        <v>260</v>
      </c>
      <c r="E15" s="19" t="s">
        <v>265</v>
      </c>
      <c r="F15" s="10">
        <v>39965</v>
      </c>
      <c r="G15" s="10">
        <v>44348</v>
      </c>
      <c r="H15" s="11">
        <v>20</v>
      </c>
      <c r="I15" s="20" t="s">
        <v>259</v>
      </c>
      <c r="J15" s="11" t="s">
        <v>261</v>
      </c>
      <c r="K15" s="11" t="s">
        <v>1173</v>
      </c>
      <c r="L15" s="11" t="s">
        <v>1174</v>
      </c>
    </row>
    <row r="16" spans="1:13">
      <c r="A16" s="11" t="s">
        <v>4</v>
      </c>
      <c r="D16" s="11" t="s">
        <v>260</v>
      </c>
      <c r="E16" s="19" t="s">
        <v>266</v>
      </c>
      <c r="F16" s="10">
        <v>39965</v>
      </c>
      <c r="G16" s="10">
        <v>44348</v>
      </c>
      <c r="H16" s="11">
        <v>20</v>
      </c>
      <c r="I16" s="20" t="s">
        <v>259</v>
      </c>
      <c r="J16" s="11" t="s">
        <v>261</v>
      </c>
      <c r="K16" s="11" t="s">
        <v>1173</v>
      </c>
      <c r="L16" s="11" t="s">
        <v>1174</v>
      </c>
    </row>
    <row r="17" spans="1:12">
      <c r="A17" s="11" t="s">
        <v>5</v>
      </c>
      <c r="D17" s="11" t="s">
        <v>260</v>
      </c>
      <c r="E17" s="19" t="s">
        <v>267</v>
      </c>
      <c r="F17" s="10">
        <v>39965</v>
      </c>
      <c r="G17" s="10">
        <v>44348</v>
      </c>
      <c r="H17" s="11">
        <v>20</v>
      </c>
      <c r="I17" s="20" t="s">
        <v>259</v>
      </c>
      <c r="J17" s="11" t="s">
        <v>261</v>
      </c>
      <c r="K17" s="11" t="s">
        <v>1173</v>
      </c>
      <c r="L17" s="11" t="s">
        <v>1174</v>
      </c>
    </row>
    <row r="18" spans="1:12">
      <c r="A18" s="11" t="s">
        <v>6</v>
      </c>
      <c r="D18" s="11" t="s">
        <v>260</v>
      </c>
      <c r="E18" s="19" t="s">
        <v>268</v>
      </c>
      <c r="F18" s="10">
        <v>39965</v>
      </c>
      <c r="G18" s="10">
        <v>44348</v>
      </c>
      <c r="H18" s="11">
        <v>20</v>
      </c>
      <c r="I18" s="20" t="s">
        <v>259</v>
      </c>
      <c r="J18" s="11" t="s">
        <v>261</v>
      </c>
      <c r="K18" s="11" t="s">
        <v>1173</v>
      </c>
      <c r="L18" s="11" t="s">
        <v>1174</v>
      </c>
    </row>
    <row r="19" spans="1:12">
      <c r="A19" s="11" t="s">
        <v>7</v>
      </c>
      <c r="D19" s="11" t="s">
        <v>260</v>
      </c>
      <c r="E19" s="19" t="s">
        <v>269</v>
      </c>
      <c r="F19" s="10">
        <v>39965</v>
      </c>
      <c r="G19" s="10">
        <v>44348</v>
      </c>
      <c r="H19" s="11">
        <v>20</v>
      </c>
      <c r="I19" s="20" t="s">
        <v>259</v>
      </c>
      <c r="J19" s="11" t="s">
        <v>261</v>
      </c>
      <c r="K19" s="11" t="s">
        <v>1173</v>
      </c>
      <c r="L19" s="11" t="s">
        <v>1174</v>
      </c>
    </row>
    <row r="20" spans="1:12">
      <c r="A20" s="11" t="s">
        <v>8</v>
      </c>
      <c r="D20" s="11" t="s">
        <v>260</v>
      </c>
      <c r="E20" s="19" t="s">
        <v>270</v>
      </c>
      <c r="F20" s="10">
        <v>39965</v>
      </c>
      <c r="G20" s="10">
        <v>44348</v>
      </c>
      <c r="H20" s="11">
        <v>20</v>
      </c>
      <c r="I20" s="20" t="s">
        <v>259</v>
      </c>
      <c r="J20" s="11" t="s">
        <v>261</v>
      </c>
      <c r="K20" s="11" t="s">
        <v>1173</v>
      </c>
      <c r="L20" s="11" t="s">
        <v>1174</v>
      </c>
    </row>
    <row r="21" spans="1:12">
      <c r="A21" s="11" t="s">
        <v>9</v>
      </c>
      <c r="D21" s="11" t="s">
        <v>260</v>
      </c>
      <c r="E21" s="19" t="s">
        <v>271</v>
      </c>
      <c r="F21" s="10">
        <v>39965</v>
      </c>
      <c r="G21" s="10">
        <v>44348</v>
      </c>
      <c r="H21" s="11">
        <v>20</v>
      </c>
      <c r="I21" s="20" t="s">
        <v>259</v>
      </c>
      <c r="J21" s="11" t="s">
        <v>261</v>
      </c>
      <c r="K21" s="11" t="s">
        <v>1173</v>
      </c>
      <c r="L21" s="11" t="s">
        <v>1174</v>
      </c>
    </row>
    <row r="22" spans="1:12">
      <c r="A22" s="11" t="s">
        <v>10</v>
      </c>
      <c r="D22" s="11" t="s">
        <v>260</v>
      </c>
      <c r="E22" s="19" t="s">
        <v>272</v>
      </c>
      <c r="F22" s="10">
        <v>39965</v>
      </c>
      <c r="G22" s="10">
        <v>44348</v>
      </c>
      <c r="H22" s="11">
        <v>20</v>
      </c>
      <c r="I22" s="20" t="s">
        <v>259</v>
      </c>
      <c r="J22" s="11" t="s">
        <v>261</v>
      </c>
      <c r="K22" s="11" t="s">
        <v>1173</v>
      </c>
      <c r="L22" s="11" t="s">
        <v>1174</v>
      </c>
    </row>
    <row r="23" spans="1:12">
      <c r="A23" s="11" t="s">
        <v>11</v>
      </c>
      <c r="D23" s="11" t="s">
        <v>260</v>
      </c>
      <c r="E23" s="19" t="s">
        <v>273</v>
      </c>
      <c r="F23" s="10">
        <v>39965</v>
      </c>
      <c r="G23" s="10">
        <v>44348</v>
      </c>
      <c r="H23" s="11">
        <v>20</v>
      </c>
      <c r="I23" s="20" t="s">
        <v>259</v>
      </c>
      <c r="J23" s="11" t="s">
        <v>261</v>
      </c>
      <c r="K23" s="11" t="s">
        <v>1173</v>
      </c>
      <c r="L23" s="11" t="s">
        <v>1174</v>
      </c>
    </row>
    <row r="24" spans="1:12">
      <c r="A24" s="11" t="s">
        <v>12</v>
      </c>
      <c r="D24" s="11" t="s">
        <v>260</v>
      </c>
      <c r="E24" s="19" t="s">
        <v>274</v>
      </c>
      <c r="F24" s="10">
        <v>39965</v>
      </c>
      <c r="G24" s="10">
        <v>44348</v>
      </c>
      <c r="H24" s="11">
        <v>20</v>
      </c>
      <c r="I24" s="20" t="s">
        <v>259</v>
      </c>
      <c r="J24" s="11" t="s">
        <v>261</v>
      </c>
      <c r="K24" s="11" t="s">
        <v>1173</v>
      </c>
      <c r="L24" s="11" t="s">
        <v>1174</v>
      </c>
    </row>
    <row r="25" spans="1:12">
      <c r="A25" s="11" t="s">
        <v>13</v>
      </c>
      <c r="D25" s="11" t="s">
        <v>260</v>
      </c>
      <c r="E25" s="19" t="s">
        <v>275</v>
      </c>
      <c r="F25" s="10">
        <v>39965</v>
      </c>
      <c r="G25" s="10">
        <v>44348</v>
      </c>
      <c r="H25" s="11">
        <v>20</v>
      </c>
      <c r="I25" s="20" t="s">
        <v>259</v>
      </c>
      <c r="J25" s="11" t="s">
        <v>261</v>
      </c>
      <c r="K25" s="11" t="s">
        <v>1173</v>
      </c>
      <c r="L25" s="11" t="s">
        <v>1174</v>
      </c>
    </row>
    <row r="26" spans="1:12">
      <c r="A26" s="11" t="s">
        <v>14</v>
      </c>
      <c r="D26" s="11" t="s">
        <v>260</v>
      </c>
      <c r="E26" s="19" t="s">
        <v>276</v>
      </c>
      <c r="F26" s="10">
        <v>39965</v>
      </c>
      <c r="G26" s="10">
        <v>44348</v>
      </c>
      <c r="H26" s="11">
        <v>20</v>
      </c>
      <c r="I26" s="20" t="s">
        <v>259</v>
      </c>
      <c r="J26" s="11" t="s">
        <v>261</v>
      </c>
      <c r="K26" s="11" t="s">
        <v>1173</v>
      </c>
      <c r="L26" s="11" t="s">
        <v>1174</v>
      </c>
    </row>
    <row r="27" spans="1:12">
      <c r="A27" s="11" t="s">
        <v>15</v>
      </c>
      <c r="D27" s="11" t="s">
        <v>260</v>
      </c>
      <c r="E27" s="19" t="s">
        <v>277</v>
      </c>
      <c r="F27" s="10">
        <v>39965</v>
      </c>
      <c r="G27" s="10">
        <v>44348</v>
      </c>
      <c r="H27" s="11">
        <v>20</v>
      </c>
      <c r="I27" s="20" t="s">
        <v>259</v>
      </c>
      <c r="J27" s="11" t="s">
        <v>261</v>
      </c>
      <c r="K27" s="11" t="s">
        <v>1173</v>
      </c>
      <c r="L27" s="11" t="s">
        <v>1174</v>
      </c>
    </row>
    <row r="28" spans="1:12">
      <c r="A28" s="11" t="s">
        <v>16</v>
      </c>
      <c r="D28" s="11" t="s">
        <v>260</v>
      </c>
      <c r="E28" s="19" t="s">
        <v>278</v>
      </c>
      <c r="F28" s="10">
        <v>39965</v>
      </c>
      <c r="G28" s="10">
        <v>44348</v>
      </c>
      <c r="H28" s="11">
        <v>20</v>
      </c>
      <c r="I28" s="20" t="s">
        <v>259</v>
      </c>
      <c r="J28" s="11" t="s">
        <v>261</v>
      </c>
      <c r="K28" s="11" t="s">
        <v>1173</v>
      </c>
      <c r="L28" s="11" t="s">
        <v>1174</v>
      </c>
    </row>
    <row r="29" spans="1:12">
      <c r="A29" s="11" t="s">
        <v>17</v>
      </c>
      <c r="D29" s="11" t="s">
        <v>260</v>
      </c>
      <c r="E29" s="19" t="s">
        <v>279</v>
      </c>
      <c r="F29" s="10">
        <v>39965</v>
      </c>
      <c r="G29" s="10">
        <v>44348</v>
      </c>
      <c r="H29" s="11">
        <v>20</v>
      </c>
      <c r="I29" s="20" t="s">
        <v>259</v>
      </c>
      <c r="J29" s="11" t="s">
        <v>261</v>
      </c>
      <c r="K29" s="11" t="s">
        <v>1173</v>
      </c>
      <c r="L29" s="11" t="s">
        <v>1174</v>
      </c>
    </row>
    <row r="30" spans="1:12">
      <c r="A30" s="11" t="s">
        <v>18</v>
      </c>
      <c r="D30" s="11" t="s">
        <v>260</v>
      </c>
      <c r="E30" s="19" t="s">
        <v>280</v>
      </c>
      <c r="F30" s="10">
        <v>39965</v>
      </c>
      <c r="G30" s="10">
        <v>44348</v>
      </c>
      <c r="H30" s="11">
        <v>20</v>
      </c>
      <c r="I30" s="20" t="s">
        <v>259</v>
      </c>
      <c r="J30" s="11" t="s">
        <v>261</v>
      </c>
      <c r="K30" s="11" t="s">
        <v>1173</v>
      </c>
      <c r="L30" s="11" t="s">
        <v>1174</v>
      </c>
    </row>
    <row r="31" spans="1:12">
      <c r="A31" s="11" t="s">
        <v>19</v>
      </c>
      <c r="D31" s="11" t="s">
        <v>260</v>
      </c>
      <c r="E31" s="19" t="s">
        <v>281</v>
      </c>
      <c r="F31" s="10">
        <v>39965</v>
      </c>
      <c r="G31" s="10">
        <v>44348</v>
      </c>
      <c r="H31" s="11">
        <v>20</v>
      </c>
      <c r="I31" s="20" t="s">
        <v>259</v>
      </c>
      <c r="J31" s="11" t="s">
        <v>261</v>
      </c>
      <c r="K31" s="11" t="s">
        <v>1173</v>
      </c>
      <c r="L31" s="11" t="s">
        <v>1174</v>
      </c>
    </row>
    <row r="32" spans="1:12">
      <c r="A32" s="11" t="s">
        <v>20</v>
      </c>
      <c r="D32" s="11" t="s">
        <v>260</v>
      </c>
      <c r="E32" s="19" t="s">
        <v>282</v>
      </c>
      <c r="F32" s="10">
        <v>39965</v>
      </c>
      <c r="G32" s="10">
        <v>44348</v>
      </c>
      <c r="H32" s="11">
        <v>20</v>
      </c>
      <c r="I32" s="20" t="s">
        <v>259</v>
      </c>
      <c r="J32" s="11" t="s">
        <v>261</v>
      </c>
      <c r="K32" s="11" t="s">
        <v>1173</v>
      </c>
      <c r="L32" s="11" t="s">
        <v>1174</v>
      </c>
    </row>
    <row r="33" spans="1:12">
      <c r="A33" s="11" t="s">
        <v>21</v>
      </c>
      <c r="D33" s="11" t="s">
        <v>260</v>
      </c>
      <c r="E33" s="19" t="s">
        <v>283</v>
      </c>
      <c r="F33" s="10">
        <v>39965</v>
      </c>
      <c r="G33" s="10">
        <v>44348</v>
      </c>
      <c r="H33" s="11">
        <v>20</v>
      </c>
      <c r="I33" s="20" t="s">
        <v>259</v>
      </c>
      <c r="J33" s="11" t="s">
        <v>261</v>
      </c>
      <c r="K33" s="11" t="s">
        <v>1173</v>
      </c>
      <c r="L33" s="11" t="s">
        <v>1174</v>
      </c>
    </row>
    <row r="34" spans="1:12">
      <c r="A34" s="11" t="s">
        <v>22</v>
      </c>
      <c r="D34" s="11" t="s">
        <v>260</v>
      </c>
      <c r="E34" s="19" t="s">
        <v>284</v>
      </c>
      <c r="F34" s="10">
        <v>39965</v>
      </c>
      <c r="G34" s="10">
        <v>44348</v>
      </c>
      <c r="H34" s="11">
        <v>20</v>
      </c>
      <c r="I34" s="20" t="s">
        <v>259</v>
      </c>
      <c r="J34" s="11" t="s">
        <v>261</v>
      </c>
      <c r="K34" s="11" t="s">
        <v>1173</v>
      </c>
      <c r="L34" s="11" t="s">
        <v>1174</v>
      </c>
    </row>
    <row r="35" spans="1:12">
      <c r="A35" s="11" t="s">
        <v>23</v>
      </c>
      <c r="D35" s="11" t="s">
        <v>260</v>
      </c>
      <c r="E35" s="19" t="s">
        <v>285</v>
      </c>
      <c r="F35" s="10">
        <v>39965</v>
      </c>
      <c r="G35" s="10">
        <v>44348</v>
      </c>
      <c r="H35" s="11">
        <v>20</v>
      </c>
      <c r="I35" s="20" t="s">
        <v>259</v>
      </c>
      <c r="J35" s="11" t="s">
        <v>261</v>
      </c>
      <c r="K35" s="11" t="s">
        <v>1173</v>
      </c>
      <c r="L35" s="11" t="s">
        <v>1174</v>
      </c>
    </row>
    <row r="36" spans="1:12">
      <c r="A36" s="11" t="s">
        <v>24</v>
      </c>
      <c r="D36" s="11" t="s">
        <v>260</v>
      </c>
      <c r="E36" s="19" t="s">
        <v>286</v>
      </c>
      <c r="F36" s="10">
        <v>39965</v>
      </c>
      <c r="G36" s="10">
        <v>44348</v>
      </c>
      <c r="H36" s="11">
        <v>20</v>
      </c>
      <c r="I36" s="20" t="s">
        <v>259</v>
      </c>
      <c r="J36" s="11" t="s">
        <v>261</v>
      </c>
      <c r="K36" s="11" t="s">
        <v>1173</v>
      </c>
      <c r="L36" s="11" t="s">
        <v>1174</v>
      </c>
    </row>
    <row r="37" spans="1:12">
      <c r="A37" s="11" t="s">
        <v>25</v>
      </c>
      <c r="D37" s="11" t="s">
        <v>260</v>
      </c>
      <c r="E37" s="19" t="s">
        <v>287</v>
      </c>
      <c r="F37" s="10">
        <v>39965</v>
      </c>
      <c r="G37" s="10">
        <v>44348</v>
      </c>
      <c r="H37" s="11">
        <v>20</v>
      </c>
      <c r="I37" s="20" t="s">
        <v>259</v>
      </c>
      <c r="J37" s="11" t="s">
        <v>261</v>
      </c>
      <c r="K37" s="11" t="s">
        <v>1173</v>
      </c>
      <c r="L37" s="11" t="s">
        <v>1174</v>
      </c>
    </row>
    <row r="38" spans="1:12">
      <c r="A38" s="11" t="s">
        <v>26</v>
      </c>
      <c r="D38" s="11" t="s">
        <v>260</v>
      </c>
      <c r="E38" s="19" t="s">
        <v>288</v>
      </c>
      <c r="F38" s="10">
        <v>39965</v>
      </c>
      <c r="G38" s="10">
        <v>44348</v>
      </c>
      <c r="H38" s="11">
        <v>20</v>
      </c>
      <c r="I38" s="20" t="s">
        <v>259</v>
      </c>
      <c r="J38" s="11" t="s">
        <v>261</v>
      </c>
      <c r="K38" s="11" t="s">
        <v>1173</v>
      </c>
      <c r="L38" s="11" t="s">
        <v>1174</v>
      </c>
    </row>
    <row r="39" spans="1:12">
      <c r="A39" s="11" t="s">
        <v>27</v>
      </c>
      <c r="D39" s="11" t="s">
        <v>260</v>
      </c>
      <c r="E39" s="19" t="s">
        <v>289</v>
      </c>
      <c r="F39" s="10">
        <v>39965</v>
      </c>
      <c r="G39" s="10">
        <v>44348</v>
      </c>
      <c r="H39" s="11">
        <v>20</v>
      </c>
      <c r="I39" s="20" t="s">
        <v>259</v>
      </c>
      <c r="J39" s="11" t="s">
        <v>261</v>
      </c>
      <c r="K39" s="11" t="s">
        <v>1173</v>
      </c>
      <c r="L39" s="11" t="s">
        <v>1174</v>
      </c>
    </row>
    <row r="40" spans="1:12">
      <c r="A40" s="11" t="s">
        <v>28</v>
      </c>
      <c r="D40" s="11" t="s">
        <v>260</v>
      </c>
      <c r="E40" s="19" t="s">
        <v>290</v>
      </c>
      <c r="F40" s="10">
        <v>39965</v>
      </c>
      <c r="G40" s="10">
        <v>44348</v>
      </c>
      <c r="H40" s="11">
        <v>20</v>
      </c>
      <c r="I40" s="20" t="s">
        <v>259</v>
      </c>
      <c r="J40" s="11" t="s">
        <v>261</v>
      </c>
      <c r="K40" s="11" t="s">
        <v>1173</v>
      </c>
      <c r="L40" s="11" t="s">
        <v>1174</v>
      </c>
    </row>
    <row r="41" spans="1:12">
      <c r="A41" s="11" t="s">
        <v>29</v>
      </c>
      <c r="D41" s="11" t="s">
        <v>260</v>
      </c>
      <c r="E41" s="19" t="s">
        <v>291</v>
      </c>
      <c r="F41" s="10">
        <v>39965</v>
      </c>
      <c r="G41" s="10">
        <v>44348</v>
      </c>
      <c r="H41" s="11">
        <v>20</v>
      </c>
      <c r="I41" s="20" t="s">
        <v>259</v>
      </c>
      <c r="J41" s="11" t="s">
        <v>261</v>
      </c>
      <c r="K41" s="11" t="s">
        <v>1173</v>
      </c>
      <c r="L41" s="11" t="s">
        <v>1174</v>
      </c>
    </row>
    <row r="42" spans="1:12">
      <c r="A42" s="11" t="s">
        <v>30</v>
      </c>
      <c r="D42" s="11" t="s">
        <v>260</v>
      </c>
      <c r="E42" s="19" t="s">
        <v>292</v>
      </c>
      <c r="F42" s="10">
        <v>39965</v>
      </c>
      <c r="G42" s="10">
        <v>44348</v>
      </c>
      <c r="H42" s="11">
        <v>20</v>
      </c>
      <c r="I42" s="20" t="s">
        <v>259</v>
      </c>
      <c r="J42" s="11" t="s">
        <v>261</v>
      </c>
      <c r="K42" s="11" t="s">
        <v>1173</v>
      </c>
      <c r="L42" s="11" t="s">
        <v>1174</v>
      </c>
    </row>
    <row r="43" spans="1:12">
      <c r="A43" s="11" t="s">
        <v>31</v>
      </c>
      <c r="D43" s="11" t="s">
        <v>260</v>
      </c>
      <c r="E43" s="19" t="s">
        <v>293</v>
      </c>
      <c r="F43" s="10">
        <v>39965</v>
      </c>
      <c r="G43" s="10">
        <v>44348</v>
      </c>
      <c r="H43" s="11">
        <v>20</v>
      </c>
      <c r="I43" s="20" t="s">
        <v>259</v>
      </c>
      <c r="J43" s="11" t="s">
        <v>261</v>
      </c>
      <c r="K43" s="11" t="s">
        <v>1173</v>
      </c>
      <c r="L43" s="11" t="s">
        <v>1174</v>
      </c>
    </row>
    <row r="44" spans="1:12">
      <c r="A44" s="11" t="s">
        <v>32</v>
      </c>
      <c r="D44" s="11" t="s">
        <v>260</v>
      </c>
      <c r="E44" s="19" t="s">
        <v>294</v>
      </c>
      <c r="F44" s="10">
        <v>39965</v>
      </c>
      <c r="G44" s="10">
        <v>44348</v>
      </c>
      <c r="H44" s="11">
        <v>20</v>
      </c>
      <c r="I44" s="20" t="s">
        <v>259</v>
      </c>
      <c r="J44" s="11" t="s">
        <v>261</v>
      </c>
      <c r="K44" s="11" t="s">
        <v>1173</v>
      </c>
      <c r="L44" s="11" t="s">
        <v>1174</v>
      </c>
    </row>
    <row r="45" spans="1:12">
      <c r="A45" s="11" t="s">
        <v>33</v>
      </c>
      <c r="D45" s="11" t="s">
        <v>260</v>
      </c>
      <c r="E45" s="19" t="s">
        <v>295</v>
      </c>
      <c r="F45" s="10">
        <v>39965</v>
      </c>
      <c r="G45" s="10">
        <v>44348</v>
      </c>
      <c r="H45" s="11">
        <v>20</v>
      </c>
      <c r="I45" s="20" t="s">
        <v>259</v>
      </c>
      <c r="J45" s="11" t="s">
        <v>261</v>
      </c>
      <c r="K45" s="11" t="s">
        <v>1173</v>
      </c>
      <c r="L45" s="11" t="s">
        <v>1174</v>
      </c>
    </row>
    <row r="46" spans="1:12">
      <c r="A46" s="11" t="s">
        <v>34</v>
      </c>
      <c r="D46" s="11" t="s">
        <v>260</v>
      </c>
      <c r="E46" s="19" t="s">
        <v>296</v>
      </c>
      <c r="F46" s="10">
        <v>39965</v>
      </c>
      <c r="G46" s="10">
        <v>44348</v>
      </c>
      <c r="H46" s="11">
        <v>20</v>
      </c>
      <c r="I46" s="20" t="s">
        <v>259</v>
      </c>
      <c r="J46" s="11" t="s">
        <v>261</v>
      </c>
      <c r="K46" s="11" t="s">
        <v>1173</v>
      </c>
      <c r="L46" s="11" t="s">
        <v>1174</v>
      </c>
    </row>
    <row r="47" spans="1:12">
      <c r="A47" s="11" t="s">
        <v>35</v>
      </c>
      <c r="D47" s="11" t="s">
        <v>260</v>
      </c>
      <c r="E47" s="19" t="s">
        <v>297</v>
      </c>
      <c r="F47" s="10">
        <v>39965</v>
      </c>
      <c r="G47" s="10">
        <v>44348</v>
      </c>
      <c r="H47" s="11">
        <v>20</v>
      </c>
      <c r="I47" s="20" t="s">
        <v>259</v>
      </c>
      <c r="J47" s="11" t="s">
        <v>261</v>
      </c>
      <c r="K47" s="11" t="s">
        <v>1173</v>
      </c>
      <c r="L47" s="11" t="s">
        <v>1174</v>
      </c>
    </row>
    <row r="48" spans="1:12">
      <c r="A48" s="11" t="s">
        <v>36</v>
      </c>
      <c r="D48" s="11" t="s">
        <v>260</v>
      </c>
      <c r="E48" s="19" t="s">
        <v>298</v>
      </c>
      <c r="F48" s="10">
        <v>39965</v>
      </c>
      <c r="G48" s="10">
        <v>44348</v>
      </c>
      <c r="H48" s="11">
        <v>20</v>
      </c>
      <c r="I48" s="20" t="s">
        <v>259</v>
      </c>
      <c r="J48" s="11" t="s">
        <v>261</v>
      </c>
      <c r="K48" s="11" t="s">
        <v>1173</v>
      </c>
      <c r="L48" s="11" t="s">
        <v>1174</v>
      </c>
    </row>
    <row r="49" spans="1:12">
      <c r="A49" s="11" t="s">
        <v>37</v>
      </c>
      <c r="D49" s="11" t="s">
        <v>260</v>
      </c>
      <c r="E49" s="19" t="s">
        <v>299</v>
      </c>
      <c r="F49" s="10">
        <v>39965</v>
      </c>
      <c r="G49" s="10">
        <v>44348</v>
      </c>
      <c r="H49" s="11">
        <v>20</v>
      </c>
      <c r="I49" s="20" t="s">
        <v>259</v>
      </c>
      <c r="J49" s="11" t="s">
        <v>261</v>
      </c>
      <c r="K49" s="11" t="s">
        <v>1173</v>
      </c>
      <c r="L49" s="11" t="s">
        <v>1174</v>
      </c>
    </row>
    <row r="50" spans="1:12">
      <c r="A50" s="11" t="s">
        <v>38</v>
      </c>
      <c r="D50" s="11" t="s">
        <v>260</v>
      </c>
      <c r="E50" s="19" t="s">
        <v>300</v>
      </c>
      <c r="F50" s="10">
        <v>39965</v>
      </c>
      <c r="G50" s="10">
        <v>44348</v>
      </c>
      <c r="H50" s="11">
        <v>20</v>
      </c>
      <c r="I50" s="20" t="s">
        <v>259</v>
      </c>
      <c r="J50" s="11" t="s">
        <v>261</v>
      </c>
      <c r="K50" s="11" t="s">
        <v>1173</v>
      </c>
      <c r="L50" s="11" t="s">
        <v>1174</v>
      </c>
    </row>
    <row r="51" spans="1:12">
      <c r="A51" s="11" t="s">
        <v>39</v>
      </c>
      <c r="D51" s="11" t="s">
        <v>260</v>
      </c>
      <c r="E51" s="19" t="s">
        <v>301</v>
      </c>
      <c r="F51" s="10">
        <v>39965</v>
      </c>
      <c r="G51" s="10">
        <v>44348</v>
      </c>
      <c r="H51" s="11">
        <v>20</v>
      </c>
      <c r="I51" s="20" t="s">
        <v>259</v>
      </c>
      <c r="J51" s="11" t="s">
        <v>261</v>
      </c>
      <c r="K51" s="11" t="s">
        <v>1173</v>
      </c>
      <c r="L51" s="11" t="s">
        <v>1174</v>
      </c>
    </row>
    <row r="52" spans="1:12">
      <c r="A52" s="11" t="s">
        <v>40</v>
      </c>
      <c r="D52" s="11" t="s">
        <v>260</v>
      </c>
      <c r="E52" s="19" t="s">
        <v>302</v>
      </c>
      <c r="F52" s="10">
        <v>39965</v>
      </c>
      <c r="G52" s="10">
        <v>44348</v>
      </c>
      <c r="H52" s="11">
        <v>20</v>
      </c>
      <c r="I52" s="20" t="s">
        <v>259</v>
      </c>
      <c r="J52" s="11" t="s">
        <v>261</v>
      </c>
      <c r="K52" s="11" t="s">
        <v>1173</v>
      </c>
      <c r="L52" s="11" t="s">
        <v>1174</v>
      </c>
    </row>
    <row r="53" spans="1:12">
      <c r="A53" s="11" t="s">
        <v>41</v>
      </c>
      <c r="D53" s="11" t="s">
        <v>260</v>
      </c>
      <c r="E53" s="19" t="s">
        <v>303</v>
      </c>
      <c r="F53" s="10">
        <v>39965</v>
      </c>
      <c r="G53" s="10">
        <v>44348</v>
      </c>
      <c r="H53" s="11">
        <v>20</v>
      </c>
      <c r="I53" s="20" t="s">
        <v>259</v>
      </c>
      <c r="J53" s="11" t="s">
        <v>261</v>
      </c>
      <c r="K53" s="11" t="s">
        <v>1173</v>
      </c>
      <c r="L53" s="11" t="s">
        <v>1174</v>
      </c>
    </row>
    <row r="54" spans="1:12">
      <c r="A54" s="11" t="s">
        <v>42</v>
      </c>
      <c r="D54" s="11" t="s">
        <v>260</v>
      </c>
      <c r="E54" s="19" t="s">
        <v>304</v>
      </c>
      <c r="F54" s="10">
        <v>39965</v>
      </c>
      <c r="G54" s="10">
        <v>44348</v>
      </c>
      <c r="H54" s="11">
        <v>20</v>
      </c>
      <c r="I54" s="20" t="s">
        <v>259</v>
      </c>
      <c r="J54" s="11" t="s">
        <v>261</v>
      </c>
      <c r="K54" s="11" t="s">
        <v>1173</v>
      </c>
      <c r="L54" s="11" t="s">
        <v>1174</v>
      </c>
    </row>
    <row r="55" spans="1:12">
      <c r="A55" s="11" t="s">
        <v>43</v>
      </c>
      <c r="D55" s="11" t="s">
        <v>260</v>
      </c>
      <c r="E55" s="19" t="s">
        <v>305</v>
      </c>
      <c r="F55" s="10">
        <v>39965</v>
      </c>
      <c r="G55" s="10">
        <v>44348</v>
      </c>
      <c r="H55" s="11">
        <v>20</v>
      </c>
      <c r="I55" s="20" t="s">
        <v>259</v>
      </c>
      <c r="J55" s="11" t="s">
        <v>261</v>
      </c>
      <c r="K55" s="11" t="s">
        <v>1173</v>
      </c>
      <c r="L55" s="11" t="s">
        <v>1174</v>
      </c>
    </row>
    <row r="56" spans="1:12">
      <c r="A56" s="11" t="s">
        <v>44</v>
      </c>
      <c r="D56" s="11" t="s">
        <v>260</v>
      </c>
      <c r="E56" s="19" t="s">
        <v>306</v>
      </c>
      <c r="F56" s="10">
        <v>39965</v>
      </c>
      <c r="G56" s="10">
        <v>44348</v>
      </c>
      <c r="H56" s="11">
        <v>20</v>
      </c>
      <c r="I56" s="20" t="s">
        <v>259</v>
      </c>
      <c r="J56" s="11" t="s">
        <v>261</v>
      </c>
      <c r="K56" s="11" t="s">
        <v>1173</v>
      </c>
      <c r="L56" s="11" t="s">
        <v>1174</v>
      </c>
    </row>
    <row r="57" spans="1:12">
      <c r="A57" s="11" t="s">
        <v>45</v>
      </c>
      <c r="D57" s="11" t="s">
        <v>260</v>
      </c>
      <c r="E57" s="19" t="s">
        <v>307</v>
      </c>
      <c r="F57" s="10">
        <v>39965</v>
      </c>
      <c r="G57" s="10">
        <v>44348</v>
      </c>
      <c r="H57" s="11">
        <v>20</v>
      </c>
      <c r="I57" s="20" t="s">
        <v>259</v>
      </c>
      <c r="J57" s="11" t="s">
        <v>261</v>
      </c>
      <c r="K57" s="11" t="s">
        <v>1173</v>
      </c>
      <c r="L57" s="11" t="s">
        <v>1174</v>
      </c>
    </row>
    <row r="58" spans="1:12">
      <c r="A58" s="11" t="s">
        <v>46</v>
      </c>
      <c r="D58" s="11" t="s">
        <v>260</v>
      </c>
      <c r="E58" s="19" t="s">
        <v>308</v>
      </c>
      <c r="F58" s="10">
        <v>39965</v>
      </c>
      <c r="G58" s="10">
        <v>44348</v>
      </c>
      <c r="H58" s="11">
        <v>20</v>
      </c>
      <c r="I58" s="20" t="s">
        <v>259</v>
      </c>
      <c r="J58" s="11" t="s">
        <v>261</v>
      </c>
      <c r="K58" s="11" t="s">
        <v>1173</v>
      </c>
      <c r="L58" s="11" t="s">
        <v>1174</v>
      </c>
    </row>
    <row r="59" spans="1:12">
      <c r="A59" s="11" t="s">
        <v>47</v>
      </c>
      <c r="D59" s="11" t="s">
        <v>260</v>
      </c>
      <c r="E59" s="19" t="s">
        <v>309</v>
      </c>
      <c r="F59" s="10">
        <v>39965</v>
      </c>
      <c r="G59" s="10">
        <v>44348</v>
      </c>
      <c r="H59" s="11">
        <v>20</v>
      </c>
      <c r="I59" s="20" t="s">
        <v>259</v>
      </c>
      <c r="J59" s="11" t="s">
        <v>261</v>
      </c>
      <c r="K59" s="11" t="s">
        <v>1173</v>
      </c>
      <c r="L59" s="11" t="s">
        <v>1174</v>
      </c>
    </row>
    <row r="60" spans="1:12">
      <c r="A60" s="11" t="s">
        <v>48</v>
      </c>
      <c r="D60" s="11" t="s">
        <v>260</v>
      </c>
      <c r="E60" s="19" t="s">
        <v>310</v>
      </c>
      <c r="F60" s="10">
        <v>39965</v>
      </c>
      <c r="G60" s="10">
        <v>44348</v>
      </c>
      <c r="H60" s="11">
        <v>20</v>
      </c>
      <c r="I60" s="20" t="s">
        <v>259</v>
      </c>
      <c r="J60" s="11" t="s">
        <v>261</v>
      </c>
      <c r="K60" s="11" t="s">
        <v>1173</v>
      </c>
      <c r="L60" s="11" t="s">
        <v>1174</v>
      </c>
    </row>
    <row r="61" spans="1:12">
      <c r="A61" s="11" t="s">
        <v>49</v>
      </c>
      <c r="D61" s="11" t="s">
        <v>260</v>
      </c>
      <c r="E61" s="19" t="s">
        <v>311</v>
      </c>
      <c r="F61" s="10">
        <v>39965</v>
      </c>
      <c r="G61" s="10">
        <v>44348</v>
      </c>
      <c r="H61" s="11">
        <v>20</v>
      </c>
      <c r="I61" s="20" t="s">
        <v>259</v>
      </c>
      <c r="J61" s="11" t="s">
        <v>261</v>
      </c>
      <c r="K61" s="11" t="s">
        <v>1173</v>
      </c>
      <c r="L61" s="11" t="s">
        <v>1174</v>
      </c>
    </row>
    <row r="62" spans="1:12">
      <c r="A62" s="11" t="s">
        <v>50</v>
      </c>
      <c r="D62" s="11" t="s">
        <v>260</v>
      </c>
      <c r="E62" s="19" t="s">
        <v>312</v>
      </c>
      <c r="F62" s="10">
        <v>39965</v>
      </c>
      <c r="G62" s="10">
        <v>44348</v>
      </c>
      <c r="H62" s="11">
        <v>20</v>
      </c>
      <c r="I62" s="20" t="s">
        <v>259</v>
      </c>
      <c r="J62" s="11" t="s">
        <v>261</v>
      </c>
      <c r="K62" s="11" t="s">
        <v>1173</v>
      </c>
      <c r="L62" s="11" t="s">
        <v>1174</v>
      </c>
    </row>
    <row r="63" spans="1:12">
      <c r="A63" s="11" t="s">
        <v>51</v>
      </c>
      <c r="D63" s="11" t="s">
        <v>260</v>
      </c>
      <c r="E63" s="19" t="s">
        <v>313</v>
      </c>
      <c r="F63" s="10">
        <v>39965</v>
      </c>
      <c r="G63" s="10">
        <v>44348</v>
      </c>
      <c r="H63" s="11">
        <v>20</v>
      </c>
      <c r="I63" s="20" t="s">
        <v>259</v>
      </c>
      <c r="J63" s="11" t="s">
        <v>261</v>
      </c>
      <c r="K63" s="11" t="s">
        <v>1173</v>
      </c>
      <c r="L63" s="11" t="s">
        <v>1174</v>
      </c>
    </row>
    <row r="64" spans="1:12">
      <c r="A64" s="11" t="s">
        <v>52</v>
      </c>
      <c r="D64" s="11" t="s">
        <v>260</v>
      </c>
      <c r="E64" s="19" t="s">
        <v>314</v>
      </c>
      <c r="F64" s="10">
        <v>39965</v>
      </c>
      <c r="G64" s="10">
        <v>44348</v>
      </c>
      <c r="H64" s="11">
        <v>20</v>
      </c>
      <c r="I64" s="20" t="s">
        <v>259</v>
      </c>
      <c r="J64" s="11" t="s">
        <v>261</v>
      </c>
      <c r="K64" s="11" t="s">
        <v>1173</v>
      </c>
      <c r="L64" s="11" t="s">
        <v>1174</v>
      </c>
    </row>
    <row r="65" spans="1:12">
      <c r="A65" s="11" t="s">
        <v>53</v>
      </c>
      <c r="D65" s="11" t="s">
        <v>260</v>
      </c>
      <c r="E65" s="19" t="s">
        <v>315</v>
      </c>
      <c r="F65" s="10">
        <v>39965</v>
      </c>
      <c r="G65" s="10">
        <v>44348</v>
      </c>
      <c r="H65" s="11">
        <v>20</v>
      </c>
      <c r="I65" s="20" t="s">
        <v>259</v>
      </c>
      <c r="J65" s="11" t="s">
        <v>261</v>
      </c>
      <c r="K65" s="11" t="s">
        <v>1173</v>
      </c>
      <c r="L65" s="11" t="s">
        <v>1174</v>
      </c>
    </row>
    <row r="66" spans="1:12">
      <c r="A66" s="11" t="s">
        <v>54</v>
      </c>
      <c r="D66" s="11" t="s">
        <v>260</v>
      </c>
      <c r="E66" s="19" t="s">
        <v>316</v>
      </c>
      <c r="F66" s="10">
        <v>39965</v>
      </c>
      <c r="G66" s="10">
        <v>44348</v>
      </c>
      <c r="H66" s="11">
        <v>20</v>
      </c>
      <c r="I66" s="20" t="s">
        <v>259</v>
      </c>
      <c r="J66" s="11" t="s">
        <v>261</v>
      </c>
      <c r="K66" s="11" t="s">
        <v>1173</v>
      </c>
      <c r="L66" s="11" t="s">
        <v>1174</v>
      </c>
    </row>
    <row r="67" spans="1:12">
      <c r="A67" s="11" t="s">
        <v>55</v>
      </c>
      <c r="D67" s="11" t="s">
        <v>260</v>
      </c>
      <c r="E67" s="19" t="s">
        <v>317</v>
      </c>
      <c r="F67" s="10">
        <v>39965</v>
      </c>
      <c r="G67" s="10">
        <v>44348</v>
      </c>
      <c r="H67" s="11">
        <v>20</v>
      </c>
      <c r="I67" s="20" t="s">
        <v>259</v>
      </c>
      <c r="J67" s="11" t="s">
        <v>261</v>
      </c>
      <c r="K67" s="11" t="s">
        <v>1173</v>
      </c>
      <c r="L67" s="11" t="s">
        <v>1174</v>
      </c>
    </row>
    <row r="68" spans="1:12">
      <c r="A68" s="11" t="s">
        <v>56</v>
      </c>
      <c r="D68" s="11" t="s">
        <v>260</v>
      </c>
      <c r="E68" s="19" t="s">
        <v>318</v>
      </c>
      <c r="F68" s="10">
        <v>39965</v>
      </c>
      <c r="G68" s="10">
        <v>44348</v>
      </c>
      <c r="H68" s="11">
        <v>20</v>
      </c>
      <c r="I68" s="20" t="s">
        <v>259</v>
      </c>
      <c r="J68" s="11" t="s">
        <v>261</v>
      </c>
      <c r="K68" s="11" t="s">
        <v>1173</v>
      </c>
      <c r="L68" s="11" t="s">
        <v>1174</v>
      </c>
    </row>
    <row r="69" spans="1:12">
      <c r="A69" s="11" t="s">
        <v>57</v>
      </c>
      <c r="D69" s="11" t="s">
        <v>260</v>
      </c>
      <c r="E69" s="19" t="s">
        <v>319</v>
      </c>
      <c r="F69" s="10">
        <v>39965</v>
      </c>
      <c r="G69" s="10">
        <v>44348</v>
      </c>
      <c r="H69" s="11">
        <v>20</v>
      </c>
      <c r="I69" s="20" t="s">
        <v>259</v>
      </c>
      <c r="J69" s="11" t="s">
        <v>261</v>
      </c>
      <c r="K69" s="11" t="s">
        <v>1173</v>
      </c>
      <c r="L69" s="11" t="s">
        <v>1174</v>
      </c>
    </row>
    <row r="70" spans="1:12">
      <c r="A70" s="11" t="s">
        <v>58</v>
      </c>
      <c r="D70" s="11" t="s">
        <v>260</v>
      </c>
      <c r="E70" s="19" t="s">
        <v>320</v>
      </c>
      <c r="F70" s="10">
        <v>39965</v>
      </c>
      <c r="G70" s="10">
        <v>44348</v>
      </c>
      <c r="H70" s="11">
        <v>20</v>
      </c>
      <c r="I70" s="20" t="s">
        <v>259</v>
      </c>
      <c r="J70" s="11" t="s">
        <v>261</v>
      </c>
      <c r="K70" s="11" t="s">
        <v>1173</v>
      </c>
      <c r="L70" s="11" t="s">
        <v>1174</v>
      </c>
    </row>
    <row r="71" spans="1:12">
      <c r="A71" s="11" t="s">
        <v>59</v>
      </c>
      <c r="D71" s="11" t="s">
        <v>260</v>
      </c>
      <c r="E71" s="19" t="s">
        <v>321</v>
      </c>
      <c r="F71" s="10">
        <v>39965</v>
      </c>
      <c r="G71" s="10">
        <v>44348</v>
      </c>
      <c r="H71" s="11">
        <v>20</v>
      </c>
      <c r="I71" s="20" t="s">
        <v>259</v>
      </c>
      <c r="J71" s="11" t="s">
        <v>261</v>
      </c>
      <c r="K71" s="11" t="s">
        <v>1173</v>
      </c>
      <c r="L71" s="11" t="s">
        <v>1174</v>
      </c>
    </row>
    <row r="72" spans="1:12">
      <c r="A72" s="11" t="s">
        <v>60</v>
      </c>
      <c r="D72" s="11" t="s">
        <v>260</v>
      </c>
      <c r="E72" s="19" t="s">
        <v>322</v>
      </c>
      <c r="F72" s="10">
        <v>39965</v>
      </c>
      <c r="G72" s="10">
        <v>44348</v>
      </c>
      <c r="H72" s="11">
        <v>20</v>
      </c>
      <c r="I72" s="20" t="s">
        <v>259</v>
      </c>
      <c r="J72" s="11" t="s">
        <v>261</v>
      </c>
      <c r="K72" s="11" t="s">
        <v>1173</v>
      </c>
      <c r="L72" s="11" t="s">
        <v>1174</v>
      </c>
    </row>
    <row r="73" spans="1:12">
      <c r="A73" s="11" t="s">
        <v>61</v>
      </c>
      <c r="D73" s="11" t="s">
        <v>260</v>
      </c>
      <c r="E73" s="19" t="s">
        <v>323</v>
      </c>
      <c r="F73" s="10">
        <v>39965</v>
      </c>
      <c r="G73" s="10">
        <v>44348</v>
      </c>
      <c r="H73" s="11">
        <v>20</v>
      </c>
      <c r="I73" s="20" t="s">
        <v>259</v>
      </c>
      <c r="J73" s="11" t="s">
        <v>261</v>
      </c>
      <c r="K73" s="11" t="s">
        <v>1173</v>
      </c>
      <c r="L73" s="11" t="s">
        <v>1174</v>
      </c>
    </row>
    <row r="74" spans="1:12">
      <c r="A74" s="11" t="s">
        <v>62</v>
      </c>
      <c r="D74" s="11" t="s">
        <v>260</v>
      </c>
      <c r="E74" s="19" t="s">
        <v>324</v>
      </c>
      <c r="F74" s="10">
        <v>39965</v>
      </c>
      <c r="G74" s="10">
        <v>44348</v>
      </c>
      <c r="H74" s="11">
        <v>20</v>
      </c>
      <c r="I74" s="20" t="s">
        <v>259</v>
      </c>
      <c r="J74" s="11" t="s">
        <v>261</v>
      </c>
      <c r="K74" s="11" t="s">
        <v>1173</v>
      </c>
      <c r="L74" s="11" t="s">
        <v>1174</v>
      </c>
    </row>
    <row r="75" spans="1:12">
      <c r="A75" s="11" t="s">
        <v>63</v>
      </c>
      <c r="D75" s="11" t="s">
        <v>260</v>
      </c>
      <c r="E75" s="19" t="s">
        <v>325</v>
      </c>
      <c r="F75" s="10">
        <v>39965</v>
      </c>
      <c r="G75" s="10">
        <v>44348</v>
      </c>
      <c r="H75" s="11">
        <v>20</v>
      </c>
      <c r="I75" s="20" t="s">
        <v>259</v>
      </c>
      <c r="J75" s="11" t="s">
        <v>261</v>
      </c>
      <c r="K75" s="11" t="s">
        <v>1173</v>
      </c>
      <c r="L75" s="11" t="s">
        <v>1174</v>
      </c>
    </row>
    <row r="76" spans="1:12">
      <c r="A76" s="11" t="s">
        <v>64</v>
      </c>
      <c r="D76" s="11" t="s">
        <v>260</v>
      </c>
      <c r="E76" s="19" t="s">
        <v>326</v>
      </c>
      <c r="F76" s="10">
        <v>39965</v>
      </c>
      <c r="G76" s="10">
        <v>44348</v>
      </c>
      <c r="H76" s="11">
        <v>20</v>
      </c>
      <c r="I76" s="20" t="s">
        <v>259</v>
      </c>
      <c r="J76" s="11" t="s">
        <v>261</v>
      </c>
      <c r="K76" s="11" t="s">
        <v>1173</v>
      </c>
      <c r="L76" s="11" t="s">
        <v>1174</v>
      </c>
    </row>
    <row r="77" spans="1:12">
      <c r="A77" s="11" t="s">
        <v>65</v>
      </c>
      <c r="D77" s="11" t="s">
        <v>260</v>
      </c>
      <c r="E77" s="19" t="s">
        <v>327</v>
      </c>
      <c r="F77" s="10">
        <v>39965</v>
      </c>
      <c r="G77" s="10">
        <v>44348</v>
      </c>
      <c r="H77" s="11">
        <v>20</v>
      </c>
      <c r="I77" s="20" t="s">
        <v>259</v>
      </c>
      <c r="J77" s="11" t="s">
        <v>261</v>
      </c>
      <c r="K77" s="11" t="s">
        <v>1173</v>
      </c>
      <c r="L77" s="11" t="s">
        <v>1174</v>
      </c>
    </row>
    <row r="78" spans="1:12">
      <c r="A78" s="11" t="s">
        <v>66</v>
      </c>
      <c r="D78" s="11" t="s">
        <v>260</v>
      </c>
      <c r="E78" s="19" t="s">
        <v>328</v>
      </c>
      <c r="F78" s="10">
        <v>39965</v>
      </c>
      <c r="G78" s="10">
        <v>44348</v>
      </c>
      <c r="H78" s="11">
        <v>20</v>
      </c>
      <c r="I78" s="20" t="s">
        <v>259</v>
      </c>
      <c r="J78" s="11" t="s">
        <v>261</v>
      </c>
      <c r="K78" s="11" t="s">
        <v>1173</v>
      </c>
      <c r="L78" s="11" t="s">
        <v>1174</v>
      </c>
    </row>
    <row r="79" spans="1:12">
      <c r="A79" s="11" t="s">
        <v>67</v>
      </c>
      <c r="D79" s="11" t="s">
        <v>260</v>
      </c>
      <c r="E79" s="19" t="s">
        <v>329</v>
      </c>
      <c r="F79" s="10">
        <v>39965</v>
      </c>
      <c r="G79" s="10">
        <v>44348</v>
      </c>
      <c r="H79" s="11">
        <v>20</v>
      </c>
      <c r="I79" s="20" t="s">
        <v>259</v>
      </c>
      <c r="J79" s="11" t="s">
        <v>261</v>
      </c>
      <c r="K79" s="11" t="s">
        <v>1173</v>
      </c>
      <c r="L79" s="11" t="s">
        <v>1174</v>
      </c>
    </row>
    <row r="80" spans="1:12">
      <c r="A80" s="11" t="s">
        <v>68</v>
      </c>
      <c r="D80" s="11" t="s">
        <v>260</v>
      </c>
      <c r="E80" s="19" t="s">
        <v>330</v>
      </c>
      <c r="F80" s="10">
        <v>39965</v>
      </c>
      <c r="G80" s="10">
        <v>44348</v>
      </c>
      <c r="H80" s="11">
        <v>20</v>
      </c>
      <c r="I80" s="20" t="s">
        <v>259</v>
      </c>
      <c r="J80" s="11" t="s">
        <v>261</v>
      </c>
      <c r="K80" s="11" t="s">
        <v>1173</v>
      </c>
      <c r="L80" s="11" t="s">
        <v>1174</v>
      </c>
    </row>
    <row r="81" spans="1:12">
      <c r="A81" s="11" t="s">
        <v>69</v>
      </c>
      <c r="D81" s="11" t="s">
        <v>260</v>
      </c>
      <c r="E81" s="19" t="s">
        <v>331</v>
      </c>
      <c r="F81" s="10">
        <v>39965</v>
      </c>
      <c r="G81" s="10">
        <v>44348</v>
      </c>
      <c r="H81" s="11">
        <v>20</v>
      </c>
      <c r="I81" s="20" t="s">
        <v>259</v>
      </c>
      <c r="J81" s="11" t="s">
        <v>261</v>
      </c>
      <c r="K81" s="11" t="s">
        <v>1173</v>
      </c>
      <c r="L81" s="11" t="s">
        <v>1174</v>
      </c>
    </row>
    <row r="82" spans="1:12">
      <c r="A82" s="11" t="s">
        <v>70</v>
      </c>
      <c r="D82" s="11" t="s">
        <v>260</v>
      </c>
      <c r="E82" s="19" t="s">
        <v>332</v>
      </c>
      <c r="F82" s="10">
        <v>39965</v>
      </c>
      <c r="G82" s="10">
        <v>44348</v>
      </c>
      <c r="H82" s="11">
        <v>20</v>
      </c>
      <c r="I82" s="20" t="s">
        <v>259</v>
      </c>
      <c r="J82" s="11" t="s">
        <v>261</v>
      </c>
      <c r="K82" s="11" t="s">
        <v>1173</v>
      </c>
      <c r="L82" s="11" t="s">
        <v>1174</v>
      </c>
    </row>
    <row r="83" spans="1:12">
      <c r="A83" s="11" t="s">
        <v>71</v>
      </c>
      <c r="D83" s="11" t="s">
        <v>260</v>
      </c>
      <c r="E83" s="19" t="s">
        <v>333</v>
      </c>
      <c r="F83" s="10">
        <v>39965</v>
      </c>
      <c r="G83" s="10">
        <v>44348</v>
      </c>
      <c r="H83" s="11">
        <v>20</v>
      </c>
      <c r="I83" s="20" t="s">
        <v>259</v>
      </c>
      <c r="J83" s="11" t="s">
        <v>261</v>
      </c>
      <c r="K83" s="11" t="s">
        <v>1173</v>
      </c>
      <c r="L83" s="11" t="s">
        <v>1174</v>
      </c>
    </row>
    <row r="84" spans="1:12">
      <c r="A84" s="11" t="s">
        <v>72</v>
      </c>
      <c r="D84" s="11" t="s">
        <v>260</v>
      </c>
      <c r="E84" s="19" t="s">
        <v>334</v>
      </c>
      <c r="F84" s="10">
        <v>39965</v>
      </c>
      <c r="G84" s="10">
        <v>44348</v>
      </c>
      <c r="H84" s="11">
        <v>20</v>
      </c>
      <c r="I84" s="20" t="s">
        <v>259</v>
      </c>
      <c r="J84" s="11" t="s">
        <v>261</v>
      </c>
      <c r="K84" s="11" t="s">
        <v>1173</v>
      </c>
      <c r="L84" s="11" t="s">
        <v>1174</v>
      </c>
    </row>
    <row r="85" spans="1:12">
      <c r="A85" s="11" t="s">
        <v>73</v>
      </c>
      <c r="D85" s="11" t="s">
        <v>260</v>
      </c>
      <c r="E85" s="19" t="s">
        <v>335</v>
      </c>
      <c r="F85" s="10">
        <v>39965</v>
      </c>
      <c r="G85" s="10">
        <v>44348</v>
      </c>
      <c r="H85" s="11">
        <v>20</v>
      </c>
      <c r="I85" s="20" t="s">
        <v>259</v>
      </c>
      <c r="J85" s="11" t="s">
        <v>261</v>
      </c>
      <c r="K85" s="11" t="s">
        <v>1173</v>
      </c>
      <c r="L85" s="11" t="s">
        <v>1174</v>
      </c>
    </row>
    <row r="86" spans="1:12">
      <c r="A86" s="11" t="s">
        <v>74</v>
      </c>
      <c r="D86" s="11" t="s">
        <v>260</v>
      </c>
      <c r="E86" s="19" t="s">
        <v>336</v>
      </c>
      <c r="F86" s="10">
        <v>39965</v>
      </c>
      <c r="G86" s="10">
        <v>44348</v>
      </c>
      <c r="H86" s="11">
        <v>20</v>
      </c>
      <c r="I86" s="20" t="s">
        <v>259</v>
      </c>
      <c r="J86" s="11" t="s">
        <v>261</v>
      </c>
      <c r="K86" s="11" t="s">
        <v>1173</v>
      </c>
      <c r="L86" s="11" t="s">
        <v>1174</v>
      </c>
    </row>
    <row r="87" spans="1:12">
      <c r="A87" s="11" t="s">
        <v>75</v>
      </c>
      <c r="D87" s="11" t="s">
        <v>260</v>
      </c>
      <c r="E87" s="19" t="s">
        <v>337</v>
      </c>
      <c r="F87" s="10">
        <v>39965</v>
      </c>
      <c r="G87" s="10">
        <v>44348</v>
      </c>
      <c r="H87" s="11">
        <v>20</v>
      </c>
      <c r="I87" s="20" t="s">
        <v>259</v>
      </c>
      <c r="J87" s="11" t="s">
        <v>261</v>
      </c>
      <c r="K87" s="11" t="s">
        <v>1173</v>
      </c>
      <c r="L87" s="11" t="s">
        <v>1174</v>
      </c>
    </row>
    <row r="88" spans="1:12">
      <c r="A88" s="11" t="s">
        <v>76</v>
      </c>
      <c r="D88" s="11" t="s">
        <v>260</v>
      </c>
      <c r="E88" s="19" t="s">
        <v>338</v>
      </c>
      <c r="F88" s="10">
        <v>39965</v>
      </c>
      <c r="G88" s="10">
        <v>44348</v>
      </c>
      <c r="H88" s="11">
        <v>20</v>
      </c>
      <c r="I88" s="20" t="s">
        <v>259</v>
      </c>
      <c r="J88" s="11" t="s">
        <v>261</v>
      </c>
      <c r="K88" s="11" t="s">
        <v>1173</v>
      </c>
      <c r="L88" s="11" t="s">
        <v>1174</v>
      </c>
    </row>
    <row r="89" spans="1:12">
      <c r="A89" s="11" t="s">
        <v>77</v>
      </c>
      <c r="D89" s="11" t="s">
        <v>260</v>
      </c>
      <c r="E89" s="19" t="s">
        <v>339</v>
      </c>
      <c r="F89" s="10">
        <v>39965</v>
      </c>
      <c r="G89" s="10">
        <v>44348</v>
      </c>
      <c r="H89" s="11">
        <v>20</v>
      </c>
      <c r="I89" s="20" t="s">
        <v>259</v>
      </c>
      <c r="J89" s="11" t="s">
        <v>261</v>
      </c>
      <c r="K89" s="11" t="s">
        <v>1173</v>
      </c>
      <c r="L89" s="11" t="s">
        <v>1174</v>
      </c>
    </row>
    <row r="90" spans="1:12">
      <c r="A90" s="11" t="s">
        <v>78</v>
      </c>
      <c r="D90" s="11" t="s">
        <v>260</v>
      </c>
      <c r="E90" s="19" t="s">
        <v>340</v>
      </c>
      <c r="F90" s="10">
        <v>39965</v>
      </c>
      <c r="G90" s="10">
        <v>44348</v>
      </c>
      <c r="H90" s="11">
        <v>20</v>
      </c>
      <c r="I90" s="20" t="s">
        <v>259</v>
      </c>
      <c r="J90" s="11" t="s">
        <v>261</v>
      </c>
      <c r="K90" s="11" t="s">
        <v>1173</v>
      </c>
      <c r="L90" s="11" t="s">
        <v>1174</v>
      </c>
    </row>
    <row r="91" spans="1:12">
      <c r="A91" s="11" t="s">
        <v>79</v>
      </c>
      <c r="D91" s="11" t="s">
        <v>260</v>
      </c>
      <c r="E91" s="19" t="s">
        <v>341</v>
      </c>
      <c r="F91" s="10">
        <v>39965</v>
      </c>
      <c r="G91" s="10">
        <v>44348</v>
      </c>
      <c r="H91" s="11">
        <v>20</v>
      </c>
      <c r="I91" s="20" t="s">
        <v>259</v>
      </c>
      <c r="J91" s="11" t="s">
        <v>261</v>
      </c>
      <c r="K91" s="11" t="s">
        <v>1173</v>
      </c>
      <c r="L91" s="11" t="s">
        <v>1174</v>
      </c>
    </row>
    <row r="92" spans="1:12">
      <c r="A92" s="11" t="s">
        <v>80</v>
      </c>
      <c r="D92" s="11" t="s">
        <v>260</v>
      </c>
      <c r="E92" s="19" t="s">
        <v>342</v>
      </c>
      <c r="F92" s="10">
        <v>39965</v>
      </c>
      <c r="G92" s="10">
        <v>44348</v>
      </c>
      <c r="H92" s="11">
        <v>20</v>
      </c>
      <c r="I92" s="20" t="s">
        <v>259</v>
      </c>
      <c r="J92" s="11" t="s">
        <v>261</v>
      </c>
      <c r="K92" s="11" t="s">
        <v>1173</v>
      </c>
      <c r="L92" s="11" t="s">
        <v>1174</v>
      </c>
    </row>
    <row r="93" spans="1:12">
      <c r="A93" s="11" t="s">
        <v>81</v>
      </c>
      <c r="D93" s="11" t="s">
        <v>260</v>
      </c>
      <c r="E93" s="19" t="s">
        <v>343</v>
      </c>
      <c r="F93" s="10">
        <v>39965</v>
      </c>
      <c r="G93" s="10">
        <v>44348</v>
      </c>
      <c r="H93" s="11">
        <v>20</v>
      </c>
      <c r="I93" s="20" t="s">
        <v>259</v>
      </c>
      <c r="J93" s="11" t="s">
        <v>261</v>
      </c>
      <c r="K93" s="11" t="s">
        <v>1173</v>
      </c>
      <c r="L93" s="11" t="s">
        <v>1174</v>
      </c>
    </row>
    <row r="94" spans="1:12">
      <c r="A94" s="11" t="s">
        <v>82</v>
      </c>
      <c r="D94" s="11" t="s">
        <v>260</v>
      </c>
      <c r="E94" s="19" t="s">
        <v>344</v>
      </c>
      <c r="F94" s="10">
        <v>39965</v>
      </c>
      <c r="G94" s="10">
        <v>44348</v>
      </c>
      <c r="H94" s="11">
        <v>20</v>
      </c>
      <c r="I94" s="20" t="s">
        <v>259</v>
      </c>
      <c r="J94" s="11" t="s">
        <v>261</v>
      </c>
      <c r="K94" s="11" t="s">
        <v>1173</v>
      </c>
      <c r="L94" s="11" t="s">
        <v>1174</v>
      </c>
    </row>
    <row r="95" spans="1:12">
      <c r="A95" s="11" t="s">
        <v>83</v>
      </c>
      <c r="D95" s="11" t="s">
        <v>260</v>
      </c>
      <c r="E95" s="19" t="s">
        <v>345</v>
      </c>
      <c r="F95" s="10">
        <v>39965</v>
      </c>
      <c r="G95" s="10">
        <v>44348</v>
      </c>
      <c r="H95" s="11">
        <v>20</v>
      </c>
      <c r="I95" s="20" t="s">
        <v>259</v>
      </c>
      <c r="J95" s="11" t="s">
        <v>261</v>
      </c>
      <c r="K95" s="11" t="s">
        <v>1173</v>
      </c>
      <c r="L95" s="11" t="s">
        <v>1174</v>
      </c>
    </row>
    <row r="96" spans="1:12">
      <c r="A96" s="11" t="s">
        <v>84</v>
      </c>
      <c r="D96" s="11" t="s">
        <v>260</v>
      </c>
      <c r="E96" s="19" t="s">
        <v>346</v>
      </c>
      <c r="F96" s="10">
        <v>39965</v>
      </c>
      <c r="G96" s="10">
        <v>44348</v>
      </c>
      <c r="H96" s="11">
        <v>20</v>
      </c>
      <c r="I96" s="20" t="s">
        <v>259</v>
      </c>
      <c r="J96" s="11" t="s">
        <v>261</v>
      </c>
      <c r="K96" s="11" t="s">
        <v>1173</v>
      </c>
      <c r="L96" s="11" t="s">
        <v>1174</v>
      </c>
    </row>
    <row r="97" spans="1:12">
      <c r="A97" s="11" t="s">
        <v>85</v>
      </c>
      <c r="D97" s="11" t="s">
        <v>260</v>
      </c>
      <c r="E97" s="19" t="s">
        <v>347</v>
      </c>
      <c r="F97" s="10">
        <v>39965</v>
      </c>
      <c r="G97" s="10">
        <v>44348</v>
      </c>
      <c r="H97" s="11">
        <v>20</v>
      </c>
      <c r="I97" s="20" t="s">
        <v>259</v>
      </c>
      <c r="J97" s="11" t="s">
        <v>261</v>
      </c>
      <c r="K97" s="11" t="s">
        <v>1173</v>
      </c>
      <c r="L97" s="11" t="s">
        <v>1174</v>
      </c>
    </row>
    <row r="98" spans="1:12">
      <c r="A98" s="11" t="s">
        <v>86</v>
      </c>
      <c r="D98" s="11" t="s">
        <v>260</v>
      </c>
      <c r="E98" s="19" t="s">
        <v>348</v>
      </c>
      <c r="F98" s="10">
        <v>39965</v>
      </c>
      <c r="G98" s="10">
        <v>44348</v>
      </c>
      <c r="H98" s="11">
        <v>20</v>
      </c>
      <c r="I98" s="20" t="s">
        <v>259</v>
      </c>
      <c r="J98" s="11" t="s">
        <v>261</v>
      </c>
      <c r="K98" s="11" t="s">
        <v>1173</v>
      </c>
      <c r="L98" s="11" t="s">
        <v>1174</v>
      </c>
    </row>
    <row r="99" spans="1:12">
      <c r="A99" s="11" t="s">
        <v>87</v>
      </c>
      <c r="D99" s="11" t="s">
        <v>260</v>
      </c>
      <c r="E99" s="19" t="s">
        <v>349</v>
      </c>
      <c r="F99" s="10">
        <v>39965</v>
      </c>
      <c r="G99" s="10">
        <v>44348</v>
      </c>
      <c r="H99" s="11">
        <v>20</v>
      </c>
      <c r="I99" s="20" t="s">
        <v>259</v>
      </c>
      <c r="J99" s="11" t="s">
        <v>261</v>
      </c>
      <c r="K99" s="11" t="s">
        <v>1173</v>
      </c>
      <c r="L99" s="11" t="s">
        <v>1174</v>
      </c>
    </row>
    <row r="100" spans="1:12">
      <c r="A100" s="11" t="s">
        <v>88</v>
      </c>
      <c r="D100" s="11" t="s">
        <v>260</v>
      </c>
      <c r="E100" s="19" t="s">
        <v>350</v>
      </c>
      <c r="F100" s="10">
        <v>39965</v>
      </c>
      <c r="G100" s="10">
        <v>44348</v>
      </c>
      <c r="H100" s="11">
        <v>20</v>
      </c>
      <c r="I100" s="20" t="s">
        <v>259</v>
      </c>
      <c r="J100" s="11" t="s">
        <v>261</v>
      </c>
      <c r="K100" s="11" t="s">
        <v>1173</v>
      </c>
      <c r="L100" s="11" t="s">
        <v>1174</v>
      </c>
    </row>
    <row r="101" spans="1:12">
      <c r="A101" s="11" t="s">
        <v>89</v>
      </c>
      <c r="D101" s="11" t="s">
        <v>260</v>
      </c>
      <c r="E101" s="19" t="s">
        <v>351</v>
      </c>
      <c r="F101" s="10">
        <v>39965</v>
      </c>
      <c r="G101" s="10">
        <v>44348</v>
      </c>
      <c r="H101" s="11">
        <v>20</v>
      </c>
      <c r="I101" s="20" t="s">
        <v>259</v>
      </c>
      <c r="J101" s="11" t="s">
        <v>261</v>
      </c>
      <c r="K101" s="11" t="s">
        <v>1173</v>
      </c>
      <c r="L101" s="11" t="s">
        <v>1174</v>
      </c>
    </row>
    <row r="102" spans="1:12">
      <c r="A102" s="11" t="s">
        <v>90</v>
      </c>
      <c r="D102" s="11" t="s">
        <v>260</v>
      </c>
      <c r="E102" s="19" t="s">
        <v>352</v>
      </c>
      <c r="F102" s="10">
        <v>39965</v>
      </c>
      <c r="G102" s="10">
        <v>44348</v>
      </c>
      <c r="H102" s="11">
        <v>20</v>
      </c>
      <c r="I102" s="20" t="s">
        <v>259</v>
      </c>
      <c r="J102" s="11" t="s">
        <v>261</v>
      </c>
      <c r="K102" s="11" t="s">
        <v>1173</v>
      </c>
      <c r="L102" s="11" t="s">
        <v>1174</v>
      </c>
    </row>
    <row r="103" spans="1:12">
      <c r="A103" s="11" t="s">
        <v>91</v>
      </c>
      <c r="D103" s="11" t="s">
        <v>260</v>
      </c>
      <c r="E103" s="19" t="s">
        <v>353</v>
      </c>
      <c r="F103" s="10">
        <v>39965</v>
      </c>
      <c r="G103" s="10">
        <v>44348</v>
      </c>
      <c r="H103" s="11">
        <v>20</v>
      </c>
      <c r="I103" s="20" t="s">
        <v>259</v>
      </c>
      <c r="J103" s="11" t="s">
        <v>261</v>
      </c>
      <c r="K103" s="11" t="s">
        <v>1173</v>
      </c>
      <c r="L103" s="11" t="s">
        <v>1174</v>
      </c>
    </row>
    <row r="104" spans="1:12">
      <c r="A104" s="11" t="s">
        <v>92</v>
      </c>
      <c r="D104" s="11" t="s">
        <v>260</v>
      </c>
      <c r="E104" s="19" t="s">
        <v>354</v>
      </c>
      <c r="F104" s="10">
        <v>39965</v>
      </c>
      <c r="G104" s="10">
        <v>44348</v>
      </c>
      <c r="H104" s="11">
        <v>20</v>
      </c>
      <c r="I104" s="20" t="s">
        <v>259</v>
      </c>
      <c r="J104" s="11" t="s">
        <v>261</v>
      </c>
      <c r="K104" s="11" t="s">
        <v>1173</v>
      </c>
      <c r="L104" s="11" t="s">
        <v>1174</v>
      </c>
    </row>
    <row r="105" spans="1:12">
      <c r="A105" s="11" t="s">
        <v>93</v>
      </c>
      <c r="D105" s="11" t="s">
        <v>260</v>
      </c>
      <c r="E105" s="19" t="s">
        <v>355</v>
      </c>
      <c r="F105" s="10">
        <v>39965</v>
      </c>
      <c r="G105" s="10">
        <v>44348</v>
      </c>
      <c r="H105" s="11">
        <v>20</v>
      </c>
      <c r="I105" s="20" t="s">
        <v>259</v>
      </c>
      <c r="J105" s="11" t="s">
        <v>261</v>
      </c>
      <c r="K105" s="11" t="s">
        <v>1173</v>
      </c>
      <c r="L105" s="11" t="s">
        <v>1174</v>
      </c>
    </row>
    <row r="106" spans="1:12">
      <c r="A106" s="11" t="s">
        <v>94</v>
      </c>
      <c r="D106" s="11" t="s">
        <v>260</v>
      </c>
      <c r="E106" s="19" t="s">
        <v>356</v>
      </c>
      <c r="F106" s="10">
        <v>39965</v>
      </c>
      <c r="G106" s="10">
        <v>44348</v>
      </c>
      <c r="H106" s="11">
        <v>20</v>
      </c>
      <c r="I106" s="20" t="s">
        <v>259</v>
      </c>
      <c r="J106" s="11" t="s">
        <v>261</v>
      </c>
      <c r="K106" s="11" t="s">
        <v>1173</v>
      </c>
      <c r="L106" s="11" t="s">
        <v>1174</v>
      </c>
    </row>
    <row r="107" spans="1:12">
      <c r="A107" s="11" t="s">
        <v>95</v>
      </c>
      <c r="D107" s="11" t="s">
        <v>260</v>
      </c>
      <c r="E107" s="19" t="s">
        <v>357</v>
      </c>
      <c r="F107" s="10">
        <v>39965</v>
      </c>
      <c r="G107" s="10">
        <v>44348</v>
      </c>
      <c r="H107" s="11">
        <v>20</v>
      </c>
      <c r="I107" s="20" t="s">
        <v>259</v>
      </c>
      <c r="J107" s="11" t="s">
        <v>261</v>
      </c>
      <c r="K107" s="11" t="s">
        <v>1173</v>
      </c>
      <c r="L107" s="11" t="s">
        <v>1174</v>
      </c>
    </row>
    <row r="108" spans="1:12">
      <c r="A108" s="11" t="s">
        <v>96</v>
      </c>
      <c r="D108" s="11" t="s">
        <v>260</v>
      </c>
      <c r="E108" s="19" t="s">
        <v>358</v>
      </c>
      <c r="F108" s="10">
        <v>39965</v>
      </c>
      <c r="G108" s="10">
        <v>44348</v>
      </c>
      <c r="H108" s="11">
        <v>20</v>
      </c>
      <c r="I108" s="20" t="s">
        <v>259</v>
      </c>
      <c r="J108" s="11" t="s">
        <v>261</v>
      </c>
      <c r="K108" s="11" t="s">
        <v>1173</v>
      </c>
      <c r="L108" s="11" t="s">
        <v>1174</v>
      </c>
    </row>
    <row r="109" spans="1:12">
      <c r="A109" s="11" t="s">
        <v>97</v>
      </c>
      <c r="D109" s="11" t="s">
        <v>260</v>
      </c>
      <c r="E109" s="19" t="s">
        <v>359</v>
      </c>
      <c r="F109" s="10">
        <v>39965</v>
      </c>
      <c r="G109" s="10">
        <v>44348</v>
      </c>
      <c r="H109" s="11">
        <v>20</v>
      </c>
      <c r="I109" s="20" t="s">
        <v>259</v>
      </c>
      <c r="J109" s="11" t="s">
        <v>261</v>
      </c>
      <c r="K109" s="11" t="s">
        <v>1173</v>
      </c>
      <c r="L109" s="11" t="s">
        <v>1174</v>
      </c>
    </row>
    <row r="110" spans="1:12">
      <c r="A110" s="11" t="s">
        <v>98</v>
      </c>
      <c r="D110" s="11" t="s">
        <v>260</v>
      </c>
      <c r="E110" s="19" t="s">
        <v>360</v>
      </c>
      <c r="F110" s="10">
        <v>39965</v>
      </c>
      <c r="G110" s="10">
        <v>44348</v>
      </c>
      <c r="H110" s="11">
        <v>20</v>
      </c>
      <c r="I110" s="20" t="s">
        <v>259</v>
      </c>
      <c r="J110" s="11" t="s">
        <v>261</v>
      </c>
      <c r="K110" s="11" t="s">
        <v>1173</v>
      </c>
      <c r="L110" s="11" t="s">
        <v>1174</v>
      </c>
    </row>
    <row r="111" spans="1:12">
      <c r="A111" s="11" t="s">
        <v>99</v>
      </c>
      <c r="D111" s="11" t="s">
        <v>260</v>
      </c>
      <c r="E111" s="19" t="s">
        <v>361</v>
      </c>
      <c r="F111" s="10">
        <v>39965</v>
      </c>
      <c r="G111" s="10">
        <v>44348</v>
      </c>
      <c r="H111" s="11">
        <v>20</v>
      </c>
      <c r="I111" s="20" t="s">
        <v>259</v>
      </c>
      <c r="J111" s="11" t="s">
        <v>261</v>
      </c>
      <c r="K111" s="11" t="s">
        <v>1173</v>
      </c>
      <c r="L111" s="11" t="s">
        <v>1174</v>
      </c>
    </row>
    <row r="112" spans="1:12">
      <c r="A112" s="11" t="s">
        <v>100</v>
      </c>
      <c r="D112" s="11" t="s">
        <v>260</v>
      </c>
      <c r="E112" s="19" t="s">
        <v>362</v>
      </c>
      <c r="F112" s="10">
        <v>39965</v>
      </c>
      <c r="G112" s="10">
        <v>44348</v>
      </c>
      <c r="H112" s="11">
        <v>20</v>
      </c>
      <c r="I112" s="20" t="s">
        <v>259</v>
      </c>
      <c r="J112" s="11" t="s">
        <v>261</v>
      </c>
      <c r="K112" s="11" t="s">
        <v>1173</v>
      </c>
      <c r="L112" s="11" t="s">
        <v>1174</v>
      </c>
    </row>
    <row r="113" spans="1:12">
      <c r="A113" s="11" t="s">
        <v>101</v>
      </c>
      <c r="D113" s="11" t="s">
        <v>260</v>
      </c>
      <c r="E113" s="19" t="s">
        <v>363</v>
      </c>
      <c r="F113" s="10">
        <v>39965</v>
      </c>
      <c r="G113" s="10">
        <v>44348</v>
      </c>
      <c r="H113" s="11">
        <v>20</v>
      </c>
      <c r="I113" s="20" t="s">
        <v>259</v>
      </c>
      <c r="J113" s="11" t="s">
        <v>261</v>
      </c>
      <c r="K113" s="11" t="s">
        <v>1173</v>
      </c>
      <c r="L113" s="11" t="s">
        <v>1174</v>
      </c>
    </row>
    <row r="114" spans="1:12">
      <c r="A114" s="11" t="s">
        <v>102</v>
      </c>
      <c r="D114" s="11" t="s">
        <v>260</v>
      </c>
      <c r="E114" s="19" t="s">
        <v>364</v>
      </c>
      <c r="F114" s="10">
        <v>39965</v>
      </c>
      <c r="G114" s="10">
        <v>44348</v>
      </c>
      <c r="H114" s="11">
        <v>20</v>
      </c>
      <c r="I114" s="20" t="s">
        <v>259</v>
      </c>
      <c r="J114" s="11" t="s">
        <v>261</v>
      </c>
      <c r="K114" s="11" t="s">
        <v>1173</v>
      </c>
      <c r="L114" s="11" t="s">
        <v>1174</v>
      </c>
    </row>
    <row r="115" spans="1:12">
      <c r="A115" s="11" t="s">
        <v>103</v>
      </c>
      <c r="D115" s="11" t="s">
        <v>260</v>
      </c>
      <c r="E115" s="19" t="s">
        <v>365</v>
      </c>
      <c r="F115" s="10">
        <v>39965</v>
      </c>
      <c r="G115" s="10">
        <v>44348</v>
      </c>
      <c r="H115" s="11">
        <v>20</v>
      </c>
      <c r="I115" s="20" t="s">
        <v>259</v>
      </c>
      <c r="J115" s="11" t="s">
        <v>261</v>
      </c>
      <c r="K115" s="11" t="s">
        <v>1173</v>
      </c>
      <c r="L115" s="11" t="s">
        <v>1174</v>
      </c>
    </row>
    <row r="116" spans="1:12">
      <c r="A116" s="11" t="s">
        <v>104</v>
      </c>
      <c r="D116" s="11" t="s">
        <v>260</v>
      </c>
      <c r="E116" s="19" t="s">
        <v>366</v>
      </c>
      <c r="F116" s="10">
        <v>39965</v>
      </c>
      <c r="G116" s="10">
        <v>44348</v>
      </c>
      <c r="H116" s="11">
        <v>20</v>
      </c>
      <c r="I116" s="20" t="s">
        <v>259</v>
      </c>
      <c r="J116" s="11" t="s">
        <v>261</v>
      </c>
      <c r="K116" s="11" t="s">
        <v>1173</v>
      </c>
      <c r="L116" s="11" t="s">
        <v>1174</v>
      </c>
    </row>
    <row r="117" spans="1:12">
      <c r="A117" s="11" t="s">
        <v>105</v>
      </c>
      <c r="D117" s="11" t="s">
        <v>260</v>
      </c>
      <c r="E117" s="19" t="s">
        <v>367</v>
      </c>
      <c r="F117" s="10">
        <v>39965</v>
      </c>
      <c r="G117" s="10">
        <v>44348</v>
      </c>
      <c r="H117" s="11">
        <v>20</v>
      </c>
      <c r="I117" s="20" t="s">
        <v>259</v>
      </c>
      <c r="J117" s="11" t="s">
        <v>261</v>
      </c>
      <c r="K117" s="11" t="s">
        <v>1173</v>
      </c>
      <c r="L117" s="11" t="s">
        <v>1174</v>
      </c>
    </row>
    <row r="118" spans="1:12">
      <c r="A118" s="11" t="s">
        <v>106</v>
      </c>
      <c r="D118" s="11" t="s">
        <v>260</v>
      </c>
      <c r="E118" s="19" t="s">
        <v>368</v>
      </c>
      <c r="F118" s="10">
        <v>39965</v>
      </c>
      <c r="G118" s="10">
        <v>44348</v>
      </c>
      <c r="H118" s="11">
        <v>20</v>
      </c>
      <c r="I118" s="20" t="s">
        <v>259</v>
      </c>
      <c r="J118" s="11" t="s">
        <v>261</v>
      </c>
      <c r="K118" s="11" t="s">
        <v>1173</v>
      </c>
      <c r="L118" s="11" t="s">
        <v>1174</v>
      </c>
    </row>
    <row r="119" spans="1:12">
      <c r="A119" s="11" t="s">
        <v>107</v>
      </c>
      <c r="D119" s="11" t="s">
        <v>260</v>
      </c>
      <c r="E119" s="19" t="s">
        <v>369</v>
      </c>
      <c r="F119" s="10">
        <v>39965</v>
      </c>
      <c r="G119" s="10">
        <v>44348</v>
      </c>
      <c r="H119" s="11">
        <v>20</v>
      </c>
      <c r="I119" s="20" t="s">
        <v>259</v>
      </c>
      <c r="J119" s="11" t="s">
        <v>261</v>
      </c>
      <c r="K119" s="11" t="s">
        <v>1173</v>
      </c>
      <c r="L119" s="11" t="s">
        <v>1174</v>
      </c>
    </row>
    <row r="120" spans="1:12">
      <c r="A120" s="11" t="s">
        <v>108</v>
      </c>
      <c r="D120" s="11" t="s">
        <v>260</v>
      </c>
      <c r="E120" s="19" t="s">
        <v>370</v>
      </c>
      <c r="F120" s="10">
        <v>39965</v>
      </c>
      <c r="G120" s="10">
        <v>44348</v>
      </c>
      <c r="H120" s="11">
        <v>20</v>
      </c>
      <c r="I120" s="20" t="s">
        <v>259</v>
      </c>
      <c r="J120" s="11" t="s">
        <v>261</v>
      </c>
      <c r="K120" s="11" t="s">
        <v>1173</v>
      </c>
      <c r="L120" s="11" t="s">
        <v>1174</v>
      </c>
    </row>
    <row r="121" spans="1:12">
      <c r="A121" s="11" t="s">
        <v>109</v>
      </c>
      <c r="D121" s="11" t="s">
        <v>260</v>
      </c>
      <c r="E121" s="19" t="s">
        <v>371</v>
      </c>
      <c r="F121" s="10">
        <v>39965</v>
      </c>
      <c r="G121" s="10">
        <v>44348</v>
      </c>
      <c r="H121" s="11">
        <v>20</v>
      </c>
      <c r="I121" s="20" t="s">
        <v>259</v>
      </c>
      <c r="J121" s="11" t="s">
        <v>261</v>
      </c>
      <c r="K121" s="11" t="s">
        <v>1173</v>
      </c>
      <c r="L121" s="11" t="s">
        <v>1174</v>
      </c>
    </row>
    <row r="122" spans="1:12">
      <c r="A122" s="11" t="s">
        <v>110</v>
      </c>
      <c r="D122" s="11" t="s">
        <v>260</v>
      </c>
      <c r="E122" s="19" t="s">
        <v>372</v>
      </c>
      <c r="F122" s="10">
        <v>39965</v>
      </c>
      <c r="G122" s="10">
        <v>44348</v>
      </c>
      <c r="H122" s="11">
        <v>20</v>
      </c>
      <c r="I122" s="20" t="s">
        <v>259</v>
      </c>
      <c r="J122" s="11" t="s">
        <v>261</v>
      </c>
      <c r="K122" s="11" t="s">
        <v>1173</v>
      </c>
      <c r="L122" s="11" t="s">
        <v>1174</v>
      </c>
    </row>
    <row r="123" spans="1:12">
      <c r="A123" s="11" t="s">
        <v>111</v>
      </c>
      <c r="D123" s="11" t="s">
        <v>260</v>
      </c>
      <c r="E123" s="19" t="s">
        <v>373</v>
      </c>
      <c r="F123" s="10">
        <v>39965</v>
      </c>
      <c r="G123" s="10">
        <v>44348</v>
      </c>
      <c r="H123" s="11">
        <v>20</v>
      </c>
      <c r="I123" s="20" t="s">
        <v>259</v>
      </c>
      <c r="J123" s="11" t="s">
        <v>261</v>
      </c>
      <c r="K123" s="11" t="s">
        <v>1173</v>
      </c>
      <c r="L123" s="11" t="s">
        <v>1174</v>
      </c>
    </row>
    <row r="124" spans="1:12">
      <c r="A124" s="11" t="s">
        <v>112</v>
      </c>
      <c r="D124" s="11" t="s">
        <v>260</v>
      </c>
      <c r="E124" s="19" t="s">
        <v>374</v>
      </c>
      <c r="F124" s="10">
        <v>39965</v>
      </c>
      <c r="G124" s="10">
        <v>44348</v>
      </c>
      <c r="H124" s="11">
        <v>20</v>
      </c>
      <c r="I124" s="20" t="s">
        <v>259</v>
      </c>
      <c r="J124" s="11" t="s">
        <v>261</v>
      </c>
      <c r="K124" s="11" t="s">
        <v>1173</v>
      </c>
      <c r="L124" s="11" t="s">
        <v>1174</v>
      </c>
    </row>
    <row r="125" spans="1:12">
      <c r="A125" s="11" t="s">
        <v>113</v>
      </c>
      <c r="D125" s="11" t="s">
        <v>260</v>
      </c>
      <c r="E125" s="19" t="s">
        <v>375</v>
      </c>
      <c r="F125" s="10">
        <v>39965</v>
      </c>
      <c r="G125" s="10">
        <v>44348</v>
      </c>
      <c r="H125" s="11">
        <v>20</v>
      </c>
      <c r="I125" s="20" t="s">
        <v>259</v>
      </c>
      <c r="J125" s="11" t="s">
        <v>261</v>
      </c>
      <c r="K125" s="11" t="s">
        <v>1173</v>
      </c>
      <c r="L125" s="11" t="s">
        <v>1174</v>
      </c>
    </row>
    <row r="126" spans="1:12">
      <c r="A126" s="11" t="s">
        <v>114</v>
      </c>
      <c r="D126" s="11" t="s">
        <v>260</v>
      </c>
      <c r="E126" s="19" t="s">
        <v>376</v>
      </c>
      <c r="F126" s="10">
        <v>39965</v>
      </c>
      <c r="G126" s="10">
        <v>44348</v>
      </c>
      <c r="H126" s="11">
        <v>20</v>
      </c>
      <c r="I126" s="20" t="s">
        <v>259</v>
      </c>
      <c r="J126" s="11" t="s">
        <v>261</v>
      </c>
      <c r="K126" s="11" t="s">
        <v>1173</v>
      </c>
      <c r="L126" s="11" t="s">
        <v>1174</v>
      </c>
    </row>
    <row r="127" spans="1:12">
      <c r="A127" s="11" t="s">
        <v>115</v>
      </c>
      <c r="D127" s="11" t="s">
        <v>260</v>
      </c>
      <c r="E127" s="19" t="s">
        <v>377</v>
      </c>
      <c r="F127" s="10">
        <v>39965</v>
      </c>
      <c r="G127" s="10">
        <v>44348</v>
      </c>
      <c r="H127" s="11">
        <v>20</v>
      </c>
      <c r="I127" s="20" t="s">
        <v>259</v>
      </c>
      <c r="J127" s="11" t="s">
        <v>261</v>
      </c>
      <c r="K127" s="11" t="s">
        <v>1173</v>
      </c>
      <c r="L127" s="11" t="s">
        <v>1174</v>
      </c>
    </row>
    <row r="128" spans="1:12">
      <c r="A128" s="11" t="s">
        <v>116</v>
      </c>
      <c r="D128" s="11" t="s">
        <v>260</v>
      </c>
      <c r="E128" s="19" t="s">
        <v>378</v>
      </c>
      <c r="F128" s="10">
        <v>39965</v>
      </c>
      <c r="G128" s="10">
        <v>44348</v>
      </c>
      <c r="H128" s="11">
        <v>20</v>
      </c>
      <c r="I128" s="20" t="s">
        <v>259</v>
      </c>
      <c r="J128" s="11" t="s">
        <v>261</v>
      </c>
      <c r="K128" s="11" t="s">
        <v>1173</v>
      </c>
      <c r="L128" s="11" t="s">
        <v>1174</v>
      </c>
    </row>
    <row r="129" spans="1:12">
      <c r="A129" s="11" t="s">
        <v>117</v>
      </c>
      <c r="D129" s="11" t="s">
        <v>260</v>
      </c>
      <c r="E129" s="19" t="s">
        <v>379</v>
      </c>
      <c r="F129" s="10">
        <v>39965</v>
      </c>
      <c r="G129" s="10">
        <v>44348</v>
      </c>
      <c r="H129" s="11">
        <v>20</v>
      </c>
      <c r="I129" s="20" t="s">
        <v>259</v>
      </c>
      <c r="J129" s="11" t="s">
        <v>261</v>
      </c>
      <c r="K129" s="11" t="s">
        <v>1173</v>
      </c>
      <c r="L129" s="11" t="s">
        <v>1174</v>
      </c>
    </row>
    <row r="130" spans="1:12">
      <c r="A130" s="11" t="s">
        <v>118</v>
      </c>
      <c r="D130" s="11" t="s">
        <v>260</v>
      </c>
      <c r="E130" s="19" t="s">
        <v>380</v>
      </c>
      <c r="F130" s="10">
        <v>39965</v>
      </c>
      <c r="G130" s="10">
        <v>44348</v>
      </c>
      <c r="H130" s="11">
        <v>20</v>
      </c>
      <c r="I130" s="20" t="s">
        <v>259</v>
      </c>
      <c r="J130" s="11" t="s">
        <v>261</v>
      </c>
      <c r="K130" s="11" t="s">
        <v>1173</v>
      </c>
      <c r="L130" s="11" t="s">
        <v>1174</v>
      </c>
    </row>
    <row r="131" spans="1:12">
      <c r="A131" s="11" t="s">
        <v>119</v>
      </c>
      <c r="D131" s="11" t="s">
        <v>260</v>
      </c>
      <c r="E131" s="19" t="s">
        <v>381</v>
      </c>
      <c r="F131" s="10">
        <v>39965</v>
      </c>
      <c r="G131" s="10">
        <v>44348</v>
      </c>
      <c r="H131" s="11">
        <v>20</v>
      </c>
      <c r="I131" s="20" t="s">
        <v>259</v>
      </c>
      <c r="J131" s="11" t="s">
        <v>261</v>
      </c>
      <c r="K131" s="11" t="s">
        <v>1173</v>
      </c>
      <c r="L131" s="11" t="s">
        <v>1174</v>
      </c>
    </row>
    <row r="132" spans="1:12">
      <c r="A132" s="11" t="s">
        <v>120</v>
      </c>
      <c r="D132" s="11" t="s">
        <v>260</v>
      </c>
      <c r="E132" s="19" t="s">
        <v>382</v>
      </c>
      <c r="F132" s="10">
        <v>39965</v>
      </c>
      <c r="G132" s="10">
        <v>44348</v>
      </c>
      <c r="H132" s="11">
        <v>20</v>
      </c>
      <c r="I132" s="20" t="s">
        <v>259</v>
      </c>
      <c r="J132" s="11" t="s">
        <v>261</v>
      </c>
      <c r="K132" s="11" t="s">
        <v>1173</v>
      </c>
      <c r="L132" s="11" t="s">
        <v>1174</v>
      </c>
    </row>
    <row r="133" spans="1:12">
      <c r="A133" s="11" t="s">
        <v>121</v>
      </c>
      <c r="D133" s="11" t="s">
        <v>260</v>
      </c>
      <c r="E133" s="19" t="s">
        <v>383</v>
      </c>
      <c r="F133" s="10">
        <v>39965</v>
      </c>
      <c r="G133" s="10">
        <v>44348</v>
      </c>
      <c r="H133" s="11">
        <v>20</v>
      </c>
      <c r="I133" s="20" t="s">
        <v>259</v>
      </c>
      <c r="J133" s="11" t="s">
        <v>261</v>
      </c>
      <c r="K133" s="11" t="s">
        <v>1173</v>
      </c>
      <c r="L133" s="11" t="s">
        <v>1174</v>
      </c>
    </row>
    <row r="134" spans="1:12">
      <c r="A134" s="11" t="s">
        <v>122</v>
      </c>
      <c r="D134" s="11" t="s">
        <v>260</v>
      </c>
      <c r="E134" s="19" t="s">
        <v>384</v>
      </c>
      <c r="F134" s="10">
        <v>39965</v>
      </c>
      <c r="G134" s="10">
        <v>44348</v>
      </c>
      <c r="H134" s="11">
        <v>20</v>
      </c>
      <c r="I134" s="20" t="s">
        <v>259</v>
      </c>
      <c r="J134" s="11" t="s">
        <v>261</v>
      </c>
      <c r="K134" s="11" t="s">
        <v>1173</v>
      </c>
      <c r="L134" s="11" t="s">
        <v>1174</v>
      </c>
    </row>
    <row r="135" spans="1:12">
      <c r="A135" s="11" t="s">
        <v>123</v>
      </c>
      <c r="D135" s="11" t="s">
        <v>260</v>
      </c>
      <c r="E135" s="19" t="s">
        <v>385</v>
      </c>
      <c r="F135" s="10">
        <v>39965</v>
      </c>
      <c r="G135" s="10">
        <v>44348</v>
      </c>
      <c r="H135" s="11">
        <v>20</v>
      </c>
      <c r="I135" s="20" t="s">
        <v>259</v>
      </c>
      <c r="J135" s="11" t="s">
        <v>261</v>
      </c>
      <c r="K135" s="11" t="s">
        <v>1173</v>
      </c>
      <c r="L135" s="11" t="s">
        <v>1174</v>
      </c>
    </row>
    <row r="136" spans="1:12">
      <c r="A136" s="11" t="s">
        <v>124</v>
      </c>
      <c r="D136" s="11" t="s">
        <v>260</v>
      </c>
      <c r="E136" s="19" t="s">
        <v>386</v>
      </c>
      <c r="F136" s="10">
        <v>39965</v>
      </c>
      <c r="G136" s="10">
        <v>44348</v>
      </c>
      <c r="H136" s="11">
        <v>20</v>
      </c>
      <c r="I136" s="20" t="s">
        <v>259</v>
      </c>
      <c r="J136" s="11" t="s">
        <v>261</v>
      </c>
      <c r="K136" s="11" t="s">
        <v>1173</v>
      </c>
      <c r="L136" s="11" t="s">
        <v>1174</v>
      </c>
    </row>
    <row r="137" spans="1:12">
      <c r="A137" s="11" t="s">
        <v>125</v>
      </c>
      <c r="D137" s="11" t="s">
        <v>260</v>
      </c>
      <c r="E137" s="19" t="s">
        <v>387</v>
      </c>
      <c r="F137" s="10">
        <v>39965</v>
      </c>
      <c r="G137" s="10">
        <v>44348</v>
      </c>
      <c r="H137" s="11">
        <v>20</v>
      </c>
      <c r="I137" s="20" t="s">
        <v>259</v>
      </c>
      <c r="J137" s="11" t="s">
        <v>261</v>
      </c>
      <c r="K137" s="11" t="s">
        <v>1173</v>
      </c>
      <c r="L137" s="11" t="s">
        <v>1174</v>
      </c>
    </row>
    <row r="138" spans="1:12">
      <c r="A138" s="11" t="s">
        <v>126</v>
      </c>
      <c r="D138" s="11" t="s">
        <v>260</v>
      </c>
      <c r="E138" s="19" t="s">
        <v>388</v>
      </c>
      <c r="F138" s="10">
        <v>39965</v>
      </c>
      <c r="G138" s="10">
        <v>44348</v>
      </c>
      <c r="H138" s="11">
        <v>20</v>
      </c>
      <c r="I138" s="20" t="s">
        <v>259</v>
      </c>
      <c r="J138" s="11" t="s">
        <v>261</v>
      </c>
      <c r="K138" s="11" t="s">
        <v>1173</v>
      </c>
      <c r="L138" s="11" t="s">
        <v>1174</v>
      </c>
    </row>
    <row r="139" spans="1:12">
      <c r="A139" s="11" t="s">
        <v>127</v>
      </c>
      <c r="D139" s="11" t="s">
        <v>260</v>
      </c>
      <c r="E139" s="19" t="s">
        <v>389</v>
      </c>
      <c r="F139" s="10">
        <v>39965</v>
      </c>
      <c r="G139" s="10">
        <v>44348</v>
      </c>
      <c r="H139" s="11">
        <v>20</v>
      </c>
      <c r="I139" s="20" t="s">
        <v>259</v>
      </c>
      <c r="J139" s="11" t="s">
        <v>261</v>
      </c>
      <c r="K139" s="11" t="s">
        <v>1173</v>
      </c>
      <c r="L139" s="11" t="s">
        <v>1174</v>
      </c>
    </row>
    <row r="140" spans="1:12">
      <c r="A140" s="11" t="s">
        <v>128</v>
      </c>
      <c r="D140" s="11" t="s">
        <v>260</v>
      </c>
      <c r="E140" s="19" t="s">
        <v>390</v>
      </c>
      <c r="F140" s="10">
        <v>39965</v>
      </c>
      <c r="G140" s="10">
        <v>44348</v>
      </c>
      <c r="H140" s="11">
        <v>20</v>
      </c>
      <c r="I140" s="20" t="s">
        <v>259</v>
      </c>
      <c r="J140" s="11" t="s">
        <v>261</v>
      </c>
      <c r="K140" s="11" t="s">
        <v>1173</v>
      </c>
      <c r="L140" s="11" t="s">
        <v>1174</v>
      </c>
    </row>
    <row r="141" spans="1:12">
      <c r="A141" s="11" t="s">
        <v>129</v>
      </c>
      <c r="D141" s="11" t="s">
        <v>260</v>
      </c>
      <c r="E141" s="19" t="s">
        <v>391</v>
      </c>
      <c r="F141" s="10">
        <v>39965</v>
      </c>
      <c r="G141" s="10">
        <v>44348</v>
      </c>
      <c r="H141" s="11">
        <v>20</v>
      </c>
      <c r="I141" s="20" t="s">
        <v>259</v>
      </c>
      <c r="J141" s="11" t="s">
        <v>261</v>
      </c>
      <c r="K141" s="11" t="s">
        <v>1173</v>
      </c>
      <c r="L141" s="11" t="s">
        <v>1174</v>
      </c>
    </row>
    <row r="142" spans="1:12">
      <c r="A142" s="11" t="s">
        <v>130</v>
      </c>
      <c r="D142" s="11" t="s">
        <v>260</v>
      </c>
      <c r="E142" s="19" t="s">
        <v>392</v>
      </c>
      <c r="F142" s="10">
        <v>39965</v>
      </c>
      <c r="G142" s="10">
        <v>44348</v>
      </c>
      <c r="H142" s="11">
        <v>20</v>
      </c>
      <c r="I142" s="20" t="s">
        <v>259</v>
      </c>
      <c r="J142" s="11" t="s">
        <v>261</v>
      </c>
      <c r="K142" s="11" t="s">
        <v>1173</v>
      </c>
      <c r="L142" s="11" t="s">
        <v>1174</v>
      </c>
    </row>
    <row r="143" spans="1:12">
      <c r="A143" s="11" t="s">
        <v>131</v>
      </c>
      <c r="D143" s="11" t="s">
        <v>260</v>
      </c>
      <c r="E143" s="19" t="s">
        <v>393</v>
      </c>
      <c r="F143" s="10">
        <v>39965</v>
      </c>
      <c r="G143" s="10">
        <v>44348</v>
      </c>
      <c r="H143" s="11">
        <v>20</v>
      </c>
      <c r="I143" s="20" t="s">
        <v>259</v>
      </c>
      <c r="J143" s="11" t="s">
        <v>261</v>
      </c>
      <c r="K143" s="11" t="s">
        <v>1173</v>
      </c>
      <c r="L143" s="11" t="s">
        <v>1174</v>
      </c>
    </row>
    <row r="144" spans="1:12">
      <c r="A144" s="11" t="s">
        <v>132</v>
      </c>
      <c r="D144" s="11" t="s">
        <v>260</v>
      </c>
      <c r="E144" s="19" t="s">
        <v>394</v>
      </c>
      <c r="F144" s="10">
        <v>39965</v>
      </c>
      <c r="G144" s="10">
        <v>44348</v>
      </c>
      <c r="H144" s="11">
        <v>20</v>
      </c>
      <c r="I144" s="20" t="s">
        <v>259</v>
      </c>
      <c r="J144" s="11" t="s">
        <v>261</v>
      </c>
      <c r="K144" s="11" t="s">
        <v>1173</v>
      </c>
      <c r="L144" s="11" t="s">
        <v>1174</v>
      </c>
    </row>
    <row r="145" spans="1:12">
      <c r="A145" s="11" t="s">
        <v>133</v>
      </c>
      <c r="D145" s="11" t="s">
        <v>260</v>
      </c>
      <c r="E145" s="19" t="s">
        <v>395</v>
      </c>
      <c r="F145" s="10">
        <v>39965</v>
      </c>
      <c r="G145" s="10">
        <v>44348</v>
      </c>
      <c r="H145" s="11">
        <v>20</v>
      </c>
      <c r="I145" s="20" t="s">
        <v>259</v>
      </c>
      <c r="J145" s="11" t="s">
        <v>261</v>
      </c>
      <c r="K145" s="11" t="s">
        <v>1173</v>
      </c>
      <c r="L145" s="11" t="s">
        <v>1174</v>
      </c>
    </row>
    <row r="146" spans="1:12">
      <c r="A146" s="11" t="s">
        <v>134</v>
      </c>
      <c r="D146" s="11" t="s">
        <v>260</v>
      </c>
      <c r="E146" s="19" t="s">
        <v>396</v>
      </c>
      <c r="F146" s="10">
        <v>39965</v>
      </c>
      <c r="G146" s="10">
        <v>44348</v>
      </c>
      <c r="H146" s="11">
        <v>20</v>
      </c>
      <c r="I146" s="20" t="s">
        <v>259</v>
      </c>
      <c r="J146" s="11" t="s">
        <v>261</v>
      </c>
      <c r="K146" s="11" t="s">
        <v>1173</v>
      </c>
      <c r="L146" s="11" t="s">
        <v>1174</v>
      </c>
    </row>
    <row r="147" spans="1:12">
      <c r="A147" s="11" t="s">
        <v>135</v>
      </c>
      <c r="D147" s="11" t="s">
        <v>260</v>
      </c>
      <c r="E147" s="19" t="s">
        <v>397</v>
      </c>
      <c r="F147" s="10">
        <v>39965</v>
      </c>
      <c r="G147" s="10">
        <v>44348</v>
      </c>
      <c r="H147" s="11">
        <v>20</v>
      </c>
      <c r="I147" s="20" t="s">
        <v>259</v>
      </c>
      <c r="J147" s="11" t="s">
        <v>261</v>
      </c>
      <c r="K147" s="11" t="s">
        <v>1173</v>
      </c>
      <c r="L147" s="11" t="s">
        <v>1174</v>
      </c>
    </row>
    <row r="148" spans="1:12">
      <c r="A148" s="11" t="s">
        <v>136</v>
      </c>
      <c r="D148" s="11" t="s">
        <v>260</v>
      </c>
      <c r="E148" s="19" t="s">
        <v>398</v>
      </c>
      <c r="F148" s="10">
        <v>39965</v>
      </c>
      <c r="G148" s="10">
        <v>44348</v>
      </c>
      <c r="H148" s="11">
        <v>20</v>
      </c>
      <c r="I148" s="20" t="s">
        <v>259</v>
      </c>
      <c r="J148" s="11" t="s">
        <v>261</v>
      </c>
      <c r="K148" s="11" t="s">
        <v>1173</v>
      </c>
      <c r="L148" s="11" t="s">
        <v>1174</v>
      </c>
    </row>
    <row r="149" spans="1:12">
      <c r="A149" s="11" t="s">
        <v>137</v>
      </c>
      <c r="D149" s="11" t="s">
        <v>260</v>
      </c>
      <c r="E149" s="19" t="s">
        <v>399</v>
      </c>
      <c r="F149" s="10">
        <v>39965</v>
      </c>
      <c r="G149" s="10">
        <v>44348</v>
      </c>
      <c r="H149" s="11">
        <v>20</v>
      </c>
      <c r="I149" s="20" t="s">
        <v>259</v>
      </c>
      <c r="J149" s="11" t="s">
        <v>261</v>
      </c>
      <c r="K149" s="11" t="s">
        <v>1173</v>
      </c>
      <c r="L149" s="11" t="s">
        <v>1174</v>
      </c>
    </row>
    <row r="150" spans="1:12">
      <c r="A150" s="11" t="s">
        <v>138</v>
      </c>
      <c r="D150" s="11" t="s">
        <v>260</v>
      </c>
      <c r="E150" s="19" t="s">
        <v>400</v>
      </c>
      <c r="F150" s="10">
        <v>39965</v>
      </c>
      <c r="G150" s="10">
        <v>44348</v>
      </c>
      <c r="H150" s="11">
        <v>20</v>
      </c>
      <c r="I150" s="20" t="s">
        <v>259</v>
      </c>
      <c r="J150" s="11" t="s">
        <v>261</v>
      </c>
      <c r="K150" s="11" t="s">
        <v>1173</v>
      </c>
      <c r="L150" s="11" t="s">
        <v>1174</v>
      </c>
    </row>
    <row r="151" spans="1:12">
      <c r="A151" s="11" t="s">
        <v>139</v>
      </c>
      <c r="D151" s="11" t="s">
        <v>260</v>
      </c>
      <c r="E151" s="19" t="s">
        <v>401</v>
      </c>
      <c r="F151" s="10">
        <v>39965</v>
      </c>
      <c r="G151" s="10">
        <v>44348</v>
      </c>
      <c r="H151" s="11">
        <v>20</v>
      </c>
      <c r="I151" s="20" t="s">
        <v>259</v>
      </c>
      <c r="J151" s="11" t="s">
        <v>261</v>
      </c>
      <c r="K151" s="11" t="s">
        <v>1173</v>
      </c>
      <c r="L151" s="11" t="s">
        <v>1174</v>
      </c>
    </row>
    <row r="152" spans="1:12">
      <c r="A152" s="11" t="s">
        <v>140</v>
      </c>
      <c r="D152" s="11" t="s">
        <v>260</v>
      </c>
      <c r="E152" s="19" t="s">
        <v>402</v>
      </c>
      <c r="F152" s="10">
        <v>39965</v>
      </c>
      <c r="G152" s="10">
        <v>44348</v>
      </c>
      <c r="H152" s="11">
        <v>20</v>
      </c>
      <c r="I152" s="20" t="s">
        <v>259</v>
      </c>
      <c r="J152" s="11" t="s">
        <v>261</v>
      </c>
      <c r="K152" s="11" t="s">
        <v>1173</v>
      </c>
      <c r="L152" s="11" t="s">
        <v>1174</v>
      </c>
    </row>
    <row r="153" spans="1:12">
      <c r="A153" s="11" t="s">
        <v>141</v>
      </c>
      <c r="D153" s="11" t="s">
        <v>260</v>
      </c>
      <c r="E153" s="19" t="s">
        <v>403</v>
      </c>
      <c r="F153" s="10">
        <v>39965</v>
      </c>
      <c r="G153" s="10">
        <v>44348</v>
      </c>
      <c r="H153" s="11">
        <v>20</v>
      </c>
      <c r="I153" s="20" t="s">
        <v>259</v>
      </c>
      <c r="J153" s="11" t="s">
        <v>261</v>
      </c>
      <c r="K153" s="11" t="s">
        <v>1173</v>
      </c>
      <c r="L153" s="11" t="s">
        <v>1174</v>
      </c>
    </row>
    <row r="154" spans="1:12">
      <c r="A154" s="11" t="s">
        <v>142</v>
      </c>
      <c r="D154" s="11" t="s">
        <v>260</v>
      </c>
      <c r="E154" s="19" t="s">
        <v>404</v>
      </c>
      <c r="F154" s="10">
        <v>39965</v>
      </c>
      <c r="G154" s="10">
        <v>44348</v>
      </c>
      <c r="H154" s="11">
        <v>20</v>
      </c>
      <c r="I154" s="20" t="s">
        <v>259</v>
      </c>
      <c r="J154" s="11" t="s">
        <v>261</v>
      </c>
      <c r="K154" s="11" t="s">
        <v>1173</v>
      </c>
      <c r="L154" s="11" t="s">
        <v>1174</v>
      </c>
    </row>
    <row r="155" spans="1:12">
      <c r="A155" s="11" t="s">
        <v>143</v>
      </c>
      <c r="D155" s="11" t="s">
        <v>260</v>
      </c>
      <c r="E155" s="19" t="s">
        <v>405</v>
      </c>
      <c r="F155" s="10">
        <v>39965</v>
      </c>
      <c r="G155" s="10">
        <v>44348</v>
      </c>
      <c r="H155" s="11">
        <v>20</v>
      </c>
      <c r="I155" s="20" t="s">
        <v>259</v>
      </c>
      <c r="J155" s="11" t="s">
        <v>261</v>
      </c>
      <c r="K155" s="11" t="s">
        <v>1173</v>
      </c>
      <c r="L155" s="11" t="s">
        <v>1174</v>
      </c>
    </row>
    <row r="156" spans="1:12">
      <c r="A156" s="11" t="s">
        <v>144</v>
      </c>
      <c r="D156" s="11" t="s">
        <v>260</v>
      </c>
      <c r="E156" s="19" t="s">
        <v>406</v>
      </c>
      <c r="F156" s="10">
        <v>39965</v>
      </c>
      <c r="G156" s="10">
        <v>44348</v>
      </c>
      <c r="H156" s="11">
        <v>20</v>
      </c>
      <c r="I156" s="20" t="s">
        <v>259</v>
      </c>
      <c r="J156" s="11" t="s">
        <v>261</v>
      </c>
      <c r="K156" s="11" t="s">
        <v>1173</v>
      </c>
      <c r="L156" s="11" t="s">
        <v>1174</v>
      </c>
    </row>
    <row r="157" spans="1:12">
      <c r="A157" s="11" t="s">
        <v>145</v>
      </c>
      <c r="D157" s="11" t="s">
        <v>260</v>
      </c>
      <c r="E157" s="19" t="s">
        <v>407</v>
      </c>
      <c r="F157" s="10">
        <v>39965</v>
      </c>
      <c r="G157" s="10">
        <v>44348</v>
      </c>
      <c r="H157" s="11">
        <v>20</v>
      </c>
      <c r="I157" s="20" t="s">
        <v>259</v>
      </c>
      <c r="J157" s="11" t="s">
        <v>261</v>
      </c>
      <c r="K157" s="11" t="s">
        <v>1173</v>
      </c>
      <c r="L157" s="11" t="s">
        <v>1174</v>
      </c>
    </row>
    <row r="158" spans="1:12">
      <c r="A158" s="11" t="s">
        <v>146</v>
      </c>
      <c r="D158" s="11" t="s">
        <v>260</v>
      </c>
      <c r="E158" s="19" t="s">
        <v>408</v>
      </c>
      <c r="F158" s="10">
        <v>39965</v>
      </c>
      <c r="G158" s="10">
        <v>44348</v>
      </c>
      <c r="H158" s="11">
        <v>20</v>
      </c>
      <c r="I158" s="20" t="s">
        <v>259</v>
      </c>
      <c r="J158" s="11" t="s">
        <v>261</v>
      </c>
      <c r="K158" s="11" t="s">
        <v>1173</v>
      </c>
      <c r="L158" s="11" t="s">
        <v>1174</v>
      </c>
    </row>
    <row r="159" spans="1:12">
      <c r="A159" s="11" t="s">
        <v>147</v>
      </c>
      <c r="D159" s="11" t="s">
        <v>260</v>
      </c>
      <c r="E159" s="19" t="s">
        <v>409</v>
      </c>
      <c r="F159" s="10">
        <v>39965</v>
      </c>
      <c r="G159" s="10">
        <v>44348</v>
      </c>
      <c r="H159" s="11">
        <v>20</v>
      </c>
      <c r="I159" s="20" t="s">
        <v>259</v>
      </c>
      <c r="J159" s="11" t="s">
        <v>261</v>
      </c>
      <c r="K159" s="11" t="s">
        <v>1173</v>
      </c>
      <c r="L159" s="11" t="s">
        <v>1174</v>
      </c>
    </row>
    <row r="160" spans="1:12">
      <c r="A160" s="11" t="s">
        <v>148</v>
      </c>
      <c r="D160" s="11" t="s">
        <v>260</v>
      </c>
      <c r="E160" s="19" t="s">
        <v>410</v>
      </c>
      <c r="F160" s="10">
        <v>39965</v>
      </c>
      <c r="G160" s="10">
        <v>44348</v>
      </c>
      <c r="H160" s="11">
        <v>20</v>
      </c>
      <c r="I160" s="20" t="s">
        <v>259</v>
      </c>
      <c r="J160" s="11" t="s">
        <v>261</v>
      </c>
      <c r="K160" s="11" t="s">
        <v>1173</v>
      </c>
      <c r="L160" s="11" t="s">
        <v>1174</v>
      </c>
    </row>
    <row r="161" spans="1:12">
      <c r="A161" s="11" t="s">
        <v>149</v>
      </c>
      <c r="D161" s="11" t="s">
        <v>260</v>
      </c>
      <c r="E161" s="19" t="s">
        <v>411</v>
      </c>
      <c r="F161" s="10">
        <v>39965</v>
      </c>
      <c r="G161" s="10">
        <v>44348</v>
      </c>
      <c r="H161" s="11">
        <v>20</v>
      </c>
      <c r="I161" s="20" t="s">
        <v>259</v>
      </c>
      <c r="J161" s="11" t="s">
        <v>261</v>
      </c>
      <c r="K161" s="11" t="s">
        <v>1173</v>
      </c>
      <c r="L161" s="11" t="s">
        <v>1174</v>
      </c>
    </row>
    <row r="162" spans="1:12">
      <c r="A162" s="11" t="s">
        <v>150</v>
      </c>
      <c r="D162" s="11" t="s">
        <v>260</v>
      </c>
      <c r="E162" s="19" t="s">
        <v>412</v>
      </c>
      <c r="F162" s="10">
        <v>39965</v>
      </c>
      <c r="G162" s="10">
        <v>44348</v>
      </c>
      <c r="H162" s="11">
        <v>20</v>
      </c>
      <c r="I162" s="20" t="s">
        <v>259</v>
      </c>
      <c r="J162" s="11" t="s">
        <v>261</v>
      </c>
      <c r="K162" s="11" t="s">
        <v>1173</v>
      </c>
      <c r="L162" s="11" t="s">
        <v>1174</v>
      </c>
    </row>
    <row r="163" spans="1:12">
      <c r="A163" s="11" t="s">
        <v>151</v>
      </c>
      <c r="D163" s="11" t="s">
        <v>260</v>
      </c>
      <c r="E163" s="19" t="s">
        <v>413</v>
      </c>
      <c r="F163" s="10">
        <v>39965</v>
      </c>
      <c r="G163" s="10">
        <v>44348</v>
      </c>
      <c r="H163" s="11">
        <v>20</v>
      </c>
      <c r="I163" s="20" t="s">
        <v>259</v>
      </c>
      <c r="J163" s="11" t="s">
        <v>261</v>
      </c>
      <c r="K163" s="11" t="s">
        <v>1173</v>
      </c>
      <c r="L163" s="11" t="s">
        <v>1174</v>
      </c>
    </row>
    <row r="164" spans="1:12">
      <c r="A164" s="11" t="s">
        <v>152</v>
      </c>
      <c r="D164" s="11" t="s">
        <v>260</v>
      </c>
      <c r="E164" s="19" t="s">
        <v>414</v>
      </c>
      <c r="F164" s="10">
        <v>39965</v>
      </c>
      <c r="G164" s="10">
        <v>44348</v>
      </c>
      <c r="H164" s="11">
        <v>20</v>
      </c>
      <c r="I164" s="20" t="s">
        <v>259</v>
      </c>
      <c r="J164" s="11" t="s">
        <v>261</v>
      </c>
      <c r="K164" s="11" t="s">
        <v>1173</v>
      </c>
      <c r="L164" s="11" t="s">
        <v>1174</v>
      </c>
    </row>
    <row r="165" spans="1:12">
      <c r="A165" s="11" t="s">
        <v>153</v>
      </c>
      <c r="D165" s="11" t="s">
        <v>260</v>
      </c>
      <c r="E165" s="19" t="s">
        <v>415</v>
      </c>
      <c r="F165" s="10">
        <v>39965</v>
      </c>
      <c r="G165" s="10">
        <v>44348</v>
      </c>
      <c r="H165" s="11">
        <v>20</v>
      </c>
      <c r="I165" s="20" t="s">
        <v>259</v>
      </c>
      <c r="J165" s="11" t="s">
        <v>261</v>
      </c>
      <c r="K165" s="11" t="s">
        <v>1173</v>
      </c>
      <c r="L165" s="11" t="s">
        <v>1174</v>
      </c>
    </row>
    <row r="166" spans="1:12">
      <c r="A166" s="11" t="s">
        <v>154</v>
      </c>
      <c r="D166" s="11" t="s">
        <v>260</v>
      </c>
      <c r="E166" s="19" t="s">
        <v>416</v>
      </c>
      <c r="F166" s="10">
        <v>39965</v>
      </c>
      <c r="G166" s="10">
        <v>44348</v>
      </c>
      <c r="H166" s="11">
        <v>20</v>
      </c>
      <c r="I166" s="20" t="s">
        <v>259</v>
      </c>
      <c r="J166" s="11" t="s">
        <v>261</v>
      </c>
      <c r="K166" s="11" t="s">
        <v>1173</v>
      </c>
      <c r="L166" s="11" t="s">
        <v>1174</v>
      </c>
    </row>
    <row r="167" spans="1:12">
      <c r="A167" s="11" t="s">
        <v>155</v>
      </c>
      <c r="D167" s="11" t="s">
        <v>260</v>
      </c>
      <c r="E167" s="19" t="s">
        <v>417</v>
      </c>
      <c r="F167" s="10">
        <v>39965</v>
      </c>
      <c r="G167" s="10">
        <v>44348</v>
      </c>
      <c r="H167" s="11">
        <v>20</v>
      </c>
      <c r="I167" s="20" t="s">
        <v>259</v>
      </c>
      <c r="J167" s="11" t="s">
        <v>261</v>
      </c>
      <c r="K167" s="11" t="s">
        <v>1173</v>
      </c>
      <c r="L167" s="11" t="s">
        <v>1174</v>
      </c>
    </row>
    <row r="168" spans="1:12">
      <c r="A168" s="11" t="s">
        <v>156</v>
      </c>
      <c r="D168" s="11" t="s">
        <v>260</v>
      </c>
      <c r="E168" s="19" t="s">
        <v>418</v>
      </c>
      <c r="F168" s="10">
        <v>39965</v>
      </c>
      <c r="G168" s="10">
        <v>44348</v>
      </c>
      <c r="H168" s="11">
        <v>20</v>
      </c>
      <c r="I168" s="20" t="s">
        <v>259</v>
      </c>
      <c r="J168" s="11" t="s">
        <v>261</v>
      </c>
      <c r="K168" s="11" t="s">
        <v>1173</v>
      </c>
      <c r="L168" s="11" t="s">
        <v>1174</v>
      </c>
    </row>
    <row r="169" spans="1:12">
      <c r="A169" s="11" t="s">
        <v>157</v>
      </c>
      <c r="D169" s="11" t="s">
        <v>260</v>
      </c>
      <c r="E169" s="19" t="s">
        <v>419</v>
      </c>
      <c r="F169" s="10">
        <v>39965</v>
      </c>
      <c r="G169" s="10">
        <v>44348</v>
      </c>
      <c r="H169" s="11">
        <v>20</v>
      </c>
      <c r="I169" s="20" t="s">
        <v>259</v>
      </c>
      <c r="J169" s="11" t="s">
        <v>261</v>
      </c>
      <c r="K169" s="11" t="s">
        <v>1173</v>
      </c>
      <c r="L169" s="11" t="s">
        <v>1174</v>
      </c>
    </row>
    <row r="170" spans="1:12">
      <c r="A170" s="11" t="s">
        <v>158</v>
      </c>
      <c r="D170" s="11" t="s">
        <v>260</v>
      </c>
      <c r="E170" s="19" t="s">
        <v>420</v>
      </c>
      <c r="F170" s="10">
        <v>39965</v>
      </c>
      <c r="G170" s="10">
        <v>44348</v>
      </c>
      <c r="H170" s="11">
        <v>20</v>
      </c>
      <c r="I170" s="20" t="s">
        <v>259</v>
      </c>
      <c r="J170" s="11" t="s">
        <v>261</v>
      </c>
      <c r="K170" s="11" t="s">
        <v>1173</v>
      </c>
      <c r="L170" s="11" t="s">
        <v>1174</v>
      </c>
    </row>
    <row r="171" spans="1:12">
      <c r="A171" s="11" t="s">
        <v>159</v>
      </c>
      <c r="D171" s="11" t="s">
        <v>260</v>
      </c>
      <c r="E171" s="19" t="s">
        <v>421</v>
      </c>
      <c r="F171" s="10">
        <v>39965</v>
      </c>
      <c r="G171" s="10">
        <v>44348</v>
      </c>
      <c r="H171" s="11">
        <v>20</v>
      </c>
      <c r="I171" s="20" t="s">
        <v>259</v>
      </c>
      <c r="J171" s="11" t="s">
        <v>261</v>
      </c>
      <c r="K171" s="11" t="s">
        <v>1173</v>
      </c>
      <c r="L171" s="11" t="s">
        <v>1174</v>
      </c>
    </row>
    <row r="172" spans="1:12">
      <c r="A172" s="11" t="s">
        <v>160</v>
      </c>
      <c r="D172" s="11" t="s">
        <v>260</v>
      </c>
      <c r="E172" s="19" t="s">
        <v>422</v>
      </c>
      <c r="F172" s="10">
        <v>39965</v>
      </c>
      <c r="G172" s="10">
        <v>44348</v>
      </c>
      <c r="H172" s="11">
        <v>20</v>
      </c>
      <c r="I172" s="20" t="s">
        <v>259</v>
      </c>
      <c r="J172" s="11" t="s">
        <v>261</v>
      </c>
      <c r="K172" s="11" t="s">
        <v>1173</v>
      </c>
      <c r="L172" s="11" t="s">
        <v>1174</v>
      </c>
    </row>
    <row r="173" spans="1:12">
      <c r="A173" s="11" t="s">
        <v>161</v>
      </c>
      <c r="D173" s="11" t="s">
        <v>260</v>
      </c>
      <c r="E173" s="19" t="s">
        <v>423</v>
      </c>
      <c r="F173" s="10">
        <v>39965</v>
      </c>
      <c r="G173" s="10">
        <v>44348</v>
      </c>
      <c r="H173" s="11">
        <v>20</v>
      </c>
      <c r="I173" s="20" t="s">
        <v>259</v>
      </c>
      <c r="J173" s="11" t="s">
        <v>261</v>
      </c>
      <c r="K173" s="11" t="s">
        <v>1173</v>
      </c>
      <c r="L173" s="11" t="s">
        <v>1174</v>
      </c>
    </row>
    <row r="174" spans="1:12">
      <c r="A174" s="11" t="s">
        <v>162</v>
      </c>
      <c r="D174" s="11" t="s">
        <v>260</v>
      </c>
      <c r="E174" s="19" t="s">
        <v>424</v>
      </c>
      <c r="F174" s="10">
        <v>39965</v>
      </c>
      <c r="G174" s="10">
        <v>44348</v>
      </c>
      <c r="H174" s="11">
        <v>20</v>
      </c>
      <c r="I174" s="20" t="s">
        <v>259</v>
      </c>
      <c r="J174" s="11" t="s">
        <v>261</v>
      </c>
      <c r="K174" s="11" t="s">
        <v>1173</v>
      </c>
      <c r="L174" s="11" t="s">
        <v>1174</v>
      </c>
    </row>
    <row r="175" spans="1:12">
      <c r="A175" s="11" t="s">
        <v>163</v>
      </c>
      <c r="D175" s="11" t="s">
        <v>260</v>
      </c>
      <c r="E175" s="19" t="s">
        <v>425</v>
      </c>
      <c r="F175" s="10">
        <v>39965</v>
      </c>
      <c r="G175" s="10">
        <v>44348</v>
      </c>
      <c r="H175" s="11">
        <v>20</v>
      </c>
      <c r="I175" s="20" t="s">
        <v>259</v>
      </c>
      <c r="J175" s="11" t="s">
        <v>261</v>
      </c>
      <c r="K175" s="11" t="s">
        <v>1173</v>
      </c>
      <c r="L175" s="11" t="s">
        <v>1174</v>
      </c>
    </row>
    <row r="176" spans="1:12">
      <c r="A176" s="11" t="s">
        <v>164</v>
      </c>
      <c r="D176" s="11" t="s">
        <v>260</v>
      </c>
      <c r="E176" s="19" t="s">
        <v>426</v>
      </c>
      <c r="F176" s="10">
        <v>39965</v>
      </c>
      <c r="G176" s="10">
        <v>44348</v>
      </c>
      <c r="H176" s="11">
        <v>20</v>
      </c>
      <c r="I176" s="20" t="s">
        <v>259</v>
      </c>
      <c r="J176" s="11" t="s">
        <v>261</v>
      </c>
      <c r="K176" s="11" t="s">
        <v>1173</v>
      </c>
      <c r="L176" s="11" t="s">
        <v>1174</v>
      </c>
    </row>
    <row r="177" spans="1:12">
      <c r="A177" s="11" t="s">
        <v>165</v>
      </c>
      <c r="D177" s="11" t="s">
        <v>260</v>
      </c>
      <c r="E177" s="19" t="s">
        <v>427</v>
      </c>
      <c r="F177" s="10">
        <v>39965</v>
      </c>
      <c r="G177" s="10">
        <v>44348</v>
      </c>
      <c r="H177" s="11">
        <v>20</v>
      </c>
      <c r="I177" s="20" t="s">
        <v>259</v>
      </c>
      <c r="J177" s="11" t="s">
        <v>261</v>
      </c>
      <c r="K177" s="11" t="s">
        <v>1173</v>
      </c>
      <c r="L177" s="11" t="s">
        <v>1174</v>
      </c>
    </row>
    <row r="178" spans="1:12">
      <c r="A178" s="11" t="s">
        <v>166</v>
      </c>
      <c r="D178" s="11" t="s">
        <v>260</v>
      </c>
      <c r="E178" s="19" t="s">
        <v>428</v>
      </c>
      <c r="F178" s="10">
        <v>39965</v>
      </c>
      <c r="G178" s="10">
        <v>44348</v>
      </c>
      <c r="H178" s="11">
        <v>20</v>
      </c>
      <c r="I178" s="20" t="s">
        <v>259</v>
      </c>
      <c r="J178" s="11" t="s">
        <v>261</v>
      </c>
      <c r="K178" s="11" t="s">
        <v>1173</v>
      </c>
      <c r="L178" s="11" t="s">
        <v>1174</v>
      </c>
    </row>
    <row r="179" spans="1:12">
      <c r="A179" s="11" t="s">
        <v>167</v>
      </c>
      <c r="D179" s="11" t="s">
        <v>260</v>
      </c>
      <c r="E179" s="19" t="s">
        <v>429</v>
      </c>
      <c r="F179" s="10">
        <v>39965</v>
      </c>
      <c r="G179" s="10">
        <v>44348</v>
      </c>
      <c r="H179" s="11">
        <v>20</v>
      </c>
      <c r="I179" s="20" t="s">
        <v>259</v>
      </c>
      <c r="J179" s="11" t="s">
        <v>261</v>
      </c>
      <c r="K179" s="11" t="s">
        <v>1173</v>
      </c>
      <c r="L179" s="11" t="s">
        <v>1174</v>
      </c>
    </row>
    <row r="180" spans="1:12">
      <c r="A180" s="11" t="s">
        <v>168</v>
      </c>
      <c r="D180" s="11" t="s">
        <v>260</v>
      </c>
      <c r="E180" s="19" t="s">
        <v>430</v>
      </c>
      <c r="F180" s="10">
        <v>39965</v>
      </c>
      <c r="G180" s="10">
        <v>44348</v>
      </c>
      <c r="H180" s="11">
        <v>20</v>
      </c>
      <c r="I180" s="20" t="s">
        <v>259</v>
      </c>
      <c r="J180" s="11" t="s">
        <v>261</v>
      </c>
      <c r="K180" s="11" t="s">
        <v>1173</v>
      </c>
      <c r="L180" s="11" t="s">
        <v>1174</v>
      </c>
    </row>
    <row r="181" spans="1:12">
      <c r="A181" s="11" t="s">
        <v>169</v>
      </c>
      <c r="D181" s="11" t="s">
        <v>260</v>
      </c>
      <c r="E181" s="19" t="s">
        <v>431</v>
      </c>
      <c r="F181" s="10">
        <v>39965</v>
      </c>
      <c r="G181" s="10">
        <v>44348</v>
      </c>
      <c r="H181" s="11">
        <v>20</v>
      </c>
      <c r="I181" s="20" t="s">
        <v>259</v>
      </c>
      <c r="J181" s="11" t="s">
        <v>261</v>
      </c>
      <c r="K181" s="11" t="s">
        <v>1173</v>
      </c>
      <c r="L181" s="11" t="s">
        <v>1174</v>
      </c>
    </row>
    <row r="182" spans="1:12">
      <c r="A182" s="11" t="s">
        <v>170</v>
      </c>
      <c r="D182" s="11" t="s">
        <v>260</v>
      </c>
      <c r="E182" s="19" t="s">
        <v>432</v>
      </c>
      <c r="F182" s="10">
        <v>39965</v>
      </c>
      <c r="G182" s="10">
        <v>44348</v>
      </c>
      <c r="H182" s="11">
        <v>20</v>
      </c>
      <c r="I182" s="20" t="s">
        <v>259</v>
      </c>
      <c r="J182" s="11" t="s">
        <v>261</v>
      </c>
      <c r="K182" s="11" t="s">
        <v>1173</v>
      </c>
      <c r="L182" s="11" t="s">
        <v>1174</v>
      </c>
    </row>
    <row r="183" spans="1:12">
      <c r="A183" s="11" t="s">
        <v>171</v>
      </c>
      <c r="D183" s="11" t="s">
        <v>260</v>
      </c>
      <c r="E183" s="19" t="s">
        <v>433</v>
      </c>
      <c r="F183" s="10">
        <v>39965</v>
      </c>
      <c r="G183" s="10">
        <v>44348</v>
      </c>
      <c r="H183" s="11">
        <v>20</v>
      </c>
      <c r="I183" s="20" t="s">
        <v>259</v>
      </c>
      <c r="J183" s="11" t="s">
        <v>261</v>
      </c>
      <c r="K183" s="11" t="s">
        <v>1173</v>
      </c>
      <c r="L183" s="11" t="s">
        <v>1174</v>
      </c>
    </row>
    <row r="184" spans="1:12">
      <c r="A184" s="11" t="s">
        <v>172</v>
      </c>
      <c r="D184" s="11" t="s">
        <v>260</v>
      </c>
      <c r="E184" s="19" t="s">
        <v>434</v>
      </c>
      <c r="F184" s="10">
        <v>39965</v>
      </c>
      <c r="G184" s="10">
        <v>44348</v>
      </c>
      <c r="H184" s="11">
        <v>20</v>
      </c>
      <c r="I184" s="20" t="s">
        <v>259</v>
      </c>
      <c r="J184" s="11" t="s">
        <v>261</v>
      </c>
      <c r="K184" s="11" t="s">
        <v>1173</v>
      </c>
      <c r="L184" s="11" t="s">
        <v>1174</v>
      </c>
    </row>
    <row r="185" spans="1:12">
      <c r="A185" s="11" t="s">
        <v>173</v>
      </c>
      <c r="D185" s="11" t="s">
        <v>260</v>
      </c>
      <c r="E185" s="19" t="s">
        <v>435</v>
      </c>
      <c r="F185" s="10">
        <v>39965</v>
      </c>
      <c r="G185" s="10">
        <v>44348</v>
      </c>
      <c r="H185" s="11">
        <v>20</v>
      </c>
      <c r="I185" s="20" t="s">
        <v>259</v>
      </c>
      <c r="J185" s="11" t="s">
        <v>261</v>
      </c>
      <c r="K185" s="11" t="s">
        <v>1173</v>
      </c>
      <c r="L185" s="11" t="s">
        <v>1174</v>
      </c>
    </row>
    <row r="186" spans="1:12">
      <c r="A186" s="11" t="s">
        <v>174</v>
      </c>
      <c r="D186" s="11" t="s">
        <v>260</v>
      </c>
      <c r="E186" s="19" t="s">
        <v>436</v>
      </c>
      <c r="F186" s="10">
        <v>39965</v>
      </c>
      <c r="G186" s="10">
        <v>44348</v>
      </c>
      <c r="H186" s="11">
        <v>20</v>
      </c>
      <c r="I186" s="20" t="s">
        <v>259</v>
      </c>
      <c r="J186" s="11" t="s">
        <v>261</v>
      </c>
      <c r="K186" s="11" t="s">
        <v>1173</v>
      </c>
      <c r="L186" s="11" t="s">
        <v>1174</v>
      </c>
    </row>
    <row r="187" spans="1:12">
      <c r="A187" s="11" t="s">
        <v>175</v>
      </c>
      <c r="D187" s="11" t="s">
        <v>260</v>
      </c>
      <c r="E187" s="19" t="s">
        <v>437</v>
      </c>
      <c r="F187" s="10">
        <v>39965</v>
      </c>
      <c r="G187" s="10">
        <v>44348</v>
      </c>
      <c r="H187" s="11">
        <v>20</v>
      </c>
      <c r="I187" s="20" t="s">
        <v>259</v>
      </c>
      <c r="J187" s="11" t="s">
        <v>261</v>
      </c>
      <c r="K187" s="11" t="s">
        <v>1173</v>
      </c>
      <c r="L187" s="11" t="s">
        <v>1174</v>
      </c>
    </row>
    <row r="188" spans="1:12">
      <c r="A188" s="11" t="s">
        <v>176</v>
      </c>
      <c r="D188" s="11" t="s">
        <v>260</v>
      </c>
      <c r="E188" s="19" t="s">
        <v>438</v>
      </c>
      <c r="F188" s="10">
        <v>39965</v>
      </c>
      <c r="G188" s="10">
        <v>44348</v>
      </c>
      <c r="H188" s="11">
        <v>20</v>
      </c>
      <c r="I188" s="20" t="s">
        <v>259</v>
      </c>
      <c r="J188" s="11" t="s">
        <v>261</v>
      </c>
      <c r="K188" s="11" t="s">
        <v>1173</v>
      </c>
      <c r="L188" s="11" t="s">
        <v>1174</v>
      </c>
    </row>
    <row r="189" spans="1:12">
      <c r="A189" s="11" t="s">
        <v>177</v>
      </c>
      <c r="D189" s="11" t="s">
        <v>260</v>
      </c>
      <c r="E189" s="19" t="s">
        <v>439</v>
      </c>
      <c r="F189" s="10">
        <v>39965</v>
      </c>
      <c r="G189" s="10">
        <v>44348</v>
      </c>
      <c r="H189" s="11">
        <v>20</v>
      </c>
      <c r="I189" s="20" t="s">
        <v>259</v>
      </c>
      <c r="J189" s="11" t="s">
        <v>261</v>
      </c>
      <c r="K189" s="11" t="s">
        <v>1173</v>
      </c>
      <c r="L189" s="11" t="s">
        <v>1174</v>
      </c>
    </row>
    <row r="190" spans="1:12">
      <c r="A190" s="11" t="s">
        <v>178</v>
      </c>
      <c r="D190" s="11" t="s">
        <v>260</v>
      </c>
      <c r="E190" s="19" t="s">
        <v>440</v>
      </c>
      <c r="F190" s="10">
        <v>39965</v>
      </c>
      <c r="G190" s="10">
        <v>44348</v>
      </c>
      <c r="H190" s="11">
        <v>20</v>
      </c>
      <c r="I190" s="20" t="s">
        <v>259</v>
      </c>
      <c r="J190" s="11" t="s">
        <v>261</v>
      </c>
      <c r="K190" s="11" t="s">
        <v>1173</v>
      </c>
      <c r="L190" s="11" t="s">
        <v>1174</v>
      </c>
    </row>
    <row r="191" spans="1:12">
      <c r="A191" s="11" t="s">
        <v>179</v>
      </c>
      <c r="D191" s="11" t="s">
        <v>260</v>
      </c>
      <c r="E191" s="19" t="s">
        <v>441</v>
      </c>
      <c r="F191" s="10">
        <v>39965</v>
      </c>
      <c r="G191" s="10">
        <v>44348</v>
      </c>
      <c r="H191" s="11">
        <v>20</v>
      </c>
      <c r="I191" s="20" t="s">
        <v>259</v>
      </c>
      <c r="J191" s="11" t="s">
        <v>261</v>
      </c>
      <c r="K191" s="11" t="s">
        <v>1173</v>
      </c>
      <c r="L191" s="11" t="s">
        <v>1174</v>
      </c>
    </row>
    <row r="192" spans="1:12">
      <c r="A192" s="11" t="s">
        <v>180</v>
      </c>
      <c r="D192" s="11" t="s">
        <v>260</v>
      </c>
      <c r="E192" s="19" t="s">
        <v>442</v>
      </c>
      <c r="F192" s="10">
        <v>39965</v>
      </c>
      <c r="G192" s="10">
        <v>44348</v>
      </c>
      <c r="H192" s="11">
        <v>20</v>
      </c>
      <c r="I192" s="20" t="s">
        <v>259</v>
      </c>
      <c r="J192" s="11" t="s">
        <v>261</v>
      </c>
      <c r="K192" s="11" t="s">
        <v>1173</v>
      </c>
      <c r="L192" s="11" t="s">
        <v>1174</v>
      </c>
    </row>
    <row r="193" spans="1:12">
      <c r="A193" s="11" t="s">
        <v>181</v>
      </c>
      <c r="D193" s="11" t="s">
        <v>260</v>
      </c>
      <c r="E193" s="19" t="s">
        <v>443</v>
      </c>
      <c r="F193" s="10">
        <v>39965</v>
      </c>
      <c r="G193" s="10">
        <v>44348</v>
      </c>
      <c r="H193" s="11">
        <v>20</v>
      </c>
      <c r="I193" s="20" t="s">
        <v>259</v>
      </c>
      <c r="J193" s="11" t="s">
        <v>261</v>
      </c>
      <c r="K193" s="11" t="s">
        <v>1173</v>
      </c>
      <c r="L193" s="11" t="s">
        <v>1174</v>
      </c>
    </row>
    <row r="194" spans="1:12">
      <c r="A194" s="11" t="s">
        <v>182</v>
      </c>
      <c r="D194" s="11" t="s">
        <v>260</v>
      </c>
      <c r="E194" s="19" t="s">
        <v>444</v>
      </c>
      <c r="F194" s="10">
        <v>39965</v>
      </c>
      <c r="G194" s="10">
        <v>44348</v>
      </c>
      <c r="H194" s="11">
        <v>20</v>
      </c>
      <c r="I194" s="20" t="s">
        <v>259</v>
      </c>
      <c r="J194" s="11" t="s">
        <v>261</v>
      </c>
      <c r="K194" s="11" t="s">
        <v>1173</v>
      </c>
      <c r="L194" s="11" t="s">
        <v>1174</v>
      </c>
    </row>
    <row r="195" spans="1:12">
      <c r="A195" s="11" t="s">
        <v>183</v>
      </c>
      <c r="D195" s="11" t="s">
        <v>260</v>
      </c>
      <c r="E195" s="19" t="s">
        <v>445</v>
      </c>
      <c r="F195" s="10">
        <v>39965</v>
      </c>
      <c r="G195" s="10">
        <v>44348</v>
      </c>
      <c r="H195" s="11">
        <v>20</v>
      </c>
      <c r="I195" s="20" t="s">
        <v>259</v>
      </c>
      <c r="J195" s="11" t="s">
        <v>261</v>
      </c>
      <c r="K195" s="11" t="s">
        <v>1173</v>
      </c>
      <c r="L195" s="11" t="s">
        <v>1174</v>
      </c>
    </row>
    <row r="196" spans="1:12">
      <c r="A196" s="11" t="s">
        <v>184</v>
      </c>
      <c r="D196" s="11" t="s">
        <v>260</v>
      </c>
      <c r="E196" s="19" t="s">
        <v>446</v>
      </c>
      <c r="F196" s="10">
        <v>39965</v>
      </c>
      <c r="G196" s="10">
        <v>44348</v>
      </c>
      <c r="H196" s="11">
        <v>20</v>
      </c>
      <c r="I196" s="20" t="s">
        <v>259</v>
      </c>
      <c r="J196" s="11" t="s">
        <v>261</v>
      </c>
      <c r="K196" s="11" t="s">
        <v>1173</v>
      </c>
      <c r="L196" s="11" t="s">
        <v>1174</v>
      </c>
    </row>
    <row r="197" spans="1:12">
      <c r="A197" s="11" t="s">
        <v>185</v>
      </c>
      <c r="D197" s="11" t="s">
        <v>260</v>
      </c>
      <c r="E197" s="19" t="s">
        <v>447</v>
      </c>
      <c r="F197" s="10">
        <v>39965</v>
      </c>
      <c r="G197" s="10">
        <v>44348</v>
      </c>
      <c r="H197" s="11">
        <v>20</v>
      </c>
      <c r="I197" s="20" t="s">
        <v>259</v>
      </c>
      <c r="J197" s="11" t="s">
        <v>261</v>
      </c>
      <c r="K197" s="11" t="s">
        <v>1173</v>
      </c>
      <c r="L197" s="11" t="s">
        <v>1174</v>
      </c>
    </row>
    <row r="198" spans="1:12">
      <c r="A198" s="11" t="s">
        <v>186</v>
      </c>
      <c r="D198" s="11" t="s">
        <v>260</v>
      </c>
      <c r="E198" s="19" t="s">
        <v>448</v>
      </c>
      <c r="F198" s="10">
        <v>39965</v>
      </c>
      <c r="G198" s="10">
        <v>44348</v>
      </c>
      <c r="H198" s="11">
        <v>20</v>
      </c>
      <c r="I198" s="20" t="s">
        <v>259</v>
      </c>
      <c r="J198" s="11" t="s">
        <v>261</v>
      </c>
      <c r="K198" s="11" t="s">
        <v>1173</v>
      </c>
      <c r="L198" s="11" t="s">
        <v>1174</v>
      </c>
    </row>
    <row r="199" spans="1:12">
      <c r="A199" s="11" t="s">
        <v>187</v>
      </c>
      <c r="D199" s="11" t="s">
        <v>260</v>
      </c>
      <c r="E199" s="19" t="s">
        <v>449</v>
      </c>
      <c r="F199" s="10">
        <v>39965</v>
      </c>
      <c r="G199" s="10">
        <v>44348</v>
      </c>
      <c r="H199" s="11">
        <v>20</v>
      </c>
      <c r="I199" s="20" t="s">
        <v>259</v>
      </c>
      <c r="J199" s="11" t="s">
        <v>261</v>
      </c>
      <c r="K199" s="11" t="s">
        <v>1173</v>
      </c>
      <c r="L199" s="11" t="s">
        <v>1174</v>
      </c>
    </row>
    <row r="200" spans="1:12">
      <c r="A200" s="11" t="s">
        <v>188</v>
      </c>
      <c r="D200" s="11" t="s">
        <v>260</v>
      </c>
      <c r="E200" s="19" t="s">
        <v>450</v>
      </c>
      <c r="F200" s="10">
        <v>39965</v>
      </c>
      <c r="G200" s="10">
        <v>44348</v>
      </c>
      <c r="H200" s="11">
        <v>20</v>
      </c>
      <c r="I200" s="20" t="s">
        <v>259</v>
      </c>
      <c r="J200" s="11" t="s">
        <v>261</v>
      </c>
      <c r="K200" s="11" t="s">
        <v>1173</v>
      </c>
      <c r="L200" s="11" t="s">
        <v>1174</v>
      </c>
    </row>
    <row r="201" spans="1:12">
      <c r="A201" s="11" t="s">
        <v>189</v>
      </c>
      <c r="D201" s="11" t="s">
        <v>260</v>
      </c>
      <c r="E201" s="19" t="s">
        <v>451</v>
      </c>
      <c r="F201" s="10">
        <v>39965</v>
      </c>
      <c r="G201" s="10">
        <v>44348</v>
      </c>
      <c r="H201" s="11">
        <v>20</v>
      </c>
      <c r="I201" s="20" t="s">
        <v>259</v>
      </c>
      <c r="J201" s="11" t="s">
        <v>261</v>
      </c>
      <c r="K201" s="11" t="s">
        <v>1173</v>
      </c>
      <c r="L201" s="11" t="s">
        <v>1174</v>
      </c>
    </row>
    <row r="202" spans="1:12">
      <c r="A202" s="11" t="s">
        <v>190</v>
      </c>
      <c r="D202" s="11" t="s">
        <v>260</v>
      </c>
      <c r="E202" s="19" t="s">
        <v>452</v>
      </c>
      <c r="F202" s="10">
        <v>39965</v>
      </c>
      <c r="G202" s="10">
        <v>44348</v>
      </c>
      <c r="H202" s="11">
        <v>20</v>
      </c>
      <c r="I202" s="20" t="s">
        <v>259</v>
      </c>
      <c r="J202" s="11" t="s">
        <v>261</v>
      </c>
      <c r="K202" s="11" t="s">
        <v>1173</v>
      </c>
      <c r="L202" s="11" t="s">
        <v>1174</v>
      </c>
    </row>
    <row r="203" spans="1:12">
      <c r="A203" s="11" t="s">
        <v>191</v>
      </c>
      <c r="D203" s="11" t="s">
        <v>260</v>
      </c>
      <c r="E203" s="19" t="s">
        <v>453</v>
      </c>
      <c r="F203" s="10">
        <v>39965</v>
      </c>
      <c r="G203" s="10">
        <v>44348</v>
      </c>
      <c r="H203" s="11">
        <v>20</v>
      </c>
      <c r="I203" s="20" t="s">
        <v>259</v>
      </c>
      <c r="J203" s="11" t="s">
        <v>261</v>
      </c>
      <c r="K203" s="11" t="s">
        <v>1173</v>
      </c>
      <c r="L203" s="11" t="s">
        <v>1174</v>
      </c>
    </row>
    <row r="204" spans="1:12">
      <c r="A204" s="11" t="s">
        <v>192</v>
      </c>
      <c r="D204" s="11" t="s">
        <v>260</v>
      </c>
      <c r="E204" s="19" t="s">
        <v>454</v>
      </c>
      <c r="F204" s="10">
        <v>39965</v>
      </c>
      <c r="G204" s="10">
        <v>44348</v>
      </c>
      <c r="H204" s="11">
        <v>20</v>
      </c>
      <c r="I204" s="20" t="s">
        <v>259</v>
      </c>
      <c r="J204" s="11" t="s">
        <v>261</v>
      </c>
      <c r="K204" s="11" t="s">
        <v>1173</v>
      </c>
      <c r="L204" s="11" t="s">
        <v>1174</v>
      </c>
    </row>
    <row r="205" spans="1:12">
      <c r="A205" s="11" t="s">
        <v>193</v>
      </c>
      <c r="D205" s="11" t="s">
        <v>260</v>
      </c>
      <c r="E205" s="19" t="s">
        <v>455</v>
      </c>
      <c r="F205" s="10">
        <v>39965</v>
      </c>
      <c r="G205" s="10">
        <v>44348</v>
      </c>
      <c r="H205" s="11">
        <v>20</v>
      </c>
      <c r="I205" s="20" t="s">
        <v>259</v>
      </c>
      <c r="J205" s="11" t="s">
        <v>261</v>
      </c>
      <c r="K205" s="11" t="s">
        <v>1173</v>
      </c>
      <c r="L205" s="11" t="s">
        <v>1174</v>
      </c>
    </row>
    <row r="206" spans="1:12">
      <c r="A206" s="11" t="s">
        <v>194</v>
      </c>
      <c r="D206" s="11" t="s">
        <v>260</v>
      </c>
      <c r="E206" s="19" t="s">
        <v>456</v>
      </c>
      <c r="F206" s="10">
        <v>39965</v>
      </c>
      <c r="G206" s="10">
        <v>44348</v>
      </c>
      <c r="H206" s="11">
        <v>20</v>
      </c>
      <c r="I206" s="20" t="s">
        <v>259</v>
      </c>
      <c r="J206" s="11" t="s">
        <v>261</v>
      </c>
      <c r="K206" s="11" t="s">
        <v>1173</v>
      </c>
      <c r="L206" s="11" t="s">
        <v>1174</v>
      </c>
    </row>
    <row r="207" spans="1:12">
      <c r="A207" s="11" t="s">
        <v>195</v>
      </c>
      <c r="D207" s="11" t="s">
        <v>260</v>
      </c>
      <c r="E207" s="19" t="s">
        <v>457</v>
      </c>
      <c r="F207" s="10">
        <v>39965</v>
      </c>
      <c r="G207" s="10">
        <v>44348</v>
      </c>
      <c r="H207" s="11">
        <v>20</v>
      </c>
      <c r="I207" s="20" t="s">
        <v>259</v>
      </c>
      <c r="J207" s="11" t="s">
        <v>261</v>
      </c>
      <c r="K207" s="11" t="s">
        <v>1173</v>
      </c>
      <c r="L207" s="11" t="s">
        <v>1174</v>
      </c>
    </row>
    <row r="208" spans="1:12">
      <c r="A208" s="11" t="s">
        <v>196</v>
      </c>
      <c r="D208" s="11" t="s">
        <v>260</v>
      </c>
      <c r="E208" s="19" t="s">
        <v>458</v>
      </c>
      <c r="F208" s="10">
        <v>39965</v>
      </c>
      <c r="G208" s="10">
        <v>44348</v>
      </c>
      <c r="H208" s="11">
        <v>20</v>
      </c>
      <c r="I208" s="20" t="s">
        <v>259</v>
      </c>
      <c r="J208" s="11" t="s">
        <v>261</v>
      </c>
      <c r="K208" s="11" t="s">
        <v>1173</v>
      </c>
      <c r="L208" s="11" t="s">
        <v>1174</v>
      </c>
    </row>
    <row r="209" spans="1:12">
      <c r="A209" s="11" t="s">
        <v>197</v>
      </c>
      <c r="D209" s="11" t="s">
        <v>260</v>
      </c>
      <c r="E209" s="19" t="s">
        <v>459</v>
      </c>
      <c r="F209" s="10">
        <v>39965</v>
      </c>
      <c r="G209" s="10">
        <v>44348</v>
      </c>
      <c r="H209" s="11">
        <v>20</v>
      </c>
      <c r="I209" s="20" t="s">
        <v>259</v>
      </c>
      <c r="J209" s="11" t="s">
        <v>261</v>
      </c>
      <c r="K209" s="11" t="s">
        <v>1173</v>
      </c>
      <c r="L209" s="11" t="s">
        <v>1174</v>
      </c>
    </row>
    <row r="210" spans="1:12">
      <c r="A210" s="11" t="s">
        <v>198</v>
      </c>
      <c r="D210" s="11" t="s">
        <v>260</v>
      </c>
      <c r="E210" s="19" t="s">
        <v>460</v>
      </c>
      <c r="F210" s="10">
        <v>39965</v>
      </c>
      <c r="G210" s="10">
        <v>44348</v>
      </c>
      <c r="H210" s="11">
        <v>20</v>
      </c>
      <c r="I210" s="20" t="s">
        <v>259</v>
      </c>
      <c r="J210" s="11" t="s">
        <v>261</v>
      </c>
      <c r="K210" s="11" t="s">
        <v>1173</v>
      </c>
      <c r="L210" s="11" t="s">
        <v>1174</v>
      </c>
    </row>
    <row r="211" spans="1:12">
      <c r="A211" s="11" t="s">
        <v>199</v>
      </c>
      <c r="D211" s="11" t="s">
        <v>260</v>
      </c>
      <c r="E211" s="19" t="s">
        <v>461</v>
      </c>
      <c r="F211" s="10">
        <v>39965</v>
      </c>
      <c r="G211" s="10">
        <v>44348</v>
      </c>
      <c r="H211" s="11">
        <v>20</v>
      </c>
      <c r="I211" s="20" t="s">
        <v>259</v>
      </c>
      <c r="J211" s="11" t="s">
        <v>261</v>
      </c>
      <c r="K211" s="11" t="s">
        <v>1173</v>
      </c>
      <c r="L211" s="11" t="s">
        <v>1174</v>
      </c>
    </row>
    <row r="212" spans="1:12">
      <c r="A212" s="11" t="s">
        <v>200</v>
      </c>
      <c r="D212" s="11" t="s">
        <v>260</v>
      </c>
      <c r="E212" s="19" t="s">
        <v>462</v>
      </c>
      <c r="F212" s="10">
        <v>39965</v>
      </c>
      <c r="G212" s="10">
        <v>44348</v>
      </c>
      <c r="H212" s="11">
        <v>20</v>
      </c>
      <c r="I212" s="20" t="s">
        <v>259</v>
      </c>
      <c r="J212" s="11" t="s">
        <v>261</v>
      </c>
      <c r="K212" s="11" t="s">
        <v>1173</v>
      </c>
      <c r="L212" s="11" t="s">
        <v>1174</v>
      </c>
    </row>
    <row r="213" spans="1:12">
      <c r="A213" s="11" t="s">
        <v>201</v>
      </c>
      <c r="D213" s="11" t="s">
        <v>260</v>
      </c>
      <c r="E213" s="19" t="s">
        <v>463</v>
      </c>
      <c r="F213" s="10">
        <v>39965</v>
      </c>
      <c r="G213" s="10">
        <v>44348</v>
      </c>
      <c r="H213" s="11">
        <v>20</v>
      </c>
      <c r="I213" s="20" t="s">
        <v>259</v>
      </c>
      <c r="J213" s="11" t="s">
        <v>261</v>
      </c>
      <c r="K213" s="11" t="s">
        <v>1173</v>
      </c>
      <c r="L213" s="11" t="s">
        <v>1174</v>
      </c>
    </row>
    <row r="214" spans="1:12">
      <c r="A214" s="11" t="s">
        <v>202</v>
      </c>
      <c r="D214" s="11" t="s">
        <v>260</v>
      </c>
      <c r="E214" s="19" t="s">
        <v>464</v>
      </c>
      <c r="F214" s="10">
        <v>39965</v>
      </c>
      <c r="G214" s="10">
        <v>44348</v>
      </c>
      <c r="H214" s="11">
        <v>20</v>
      </c>
      <c r="I214" s="20" t="s">
        <v>259</v>
      </c>
      <c r="J214" s="11" t="s">
        <v>261</v>
      </c>
      <c r="K214" s="11" t="s">
        <v>1173</v>
      </c>
      <c r="L214" s="11" t="s">
        <v>1174</v>
      </c>
    </row>
    <row r="215" spans="1:12">
      <c r="A215" s="11" t="s">
        <v>203</v>
      </c>
      <c r="D215" s="11" t="s">
        <v>260</v>
      </c>
      <c r="E215" s="19" t="s">
        <v>465</v>
      </c>
      <c r="F215" s="10">
        <v>39965</v>
      </c>
      <c r="G215" s="10">
        <v>44348</v>
      </c>
      <c r="H215" s="11">
        <v>20</v>
      </c>
      <c r="I215" s="20" t="s">
        <v>259</v>
      </c>
      <c r="J215" s="11" t="s">
        <v>261</v>
      </c>
      <c r="K215" s="11" t="s">
        <v>1173</v>
      </c>
      <c r="L215" s="11" t="s">
        <v>1174</v>
      </c>
    </row>
    <row r="216" spans="1:12">
      <c r="A216" s="11" t="s">
        <v>204</v>
      </c>
      <c r="D216" s="11" t="s">
        <v>260</v>
      </c>
      <c r="E216" s="19" t="s">
        <v>466</v>
      </c>
      <c r="F216" s="10">
        <v>39965</v>
      </c>
      <c r="G216" s="10">
        <v>44348</v>
      </c>
      <c r="H216" s="11">
        <v>20</v>
      </c>
      <c r="I216" s="20" t="s">
        <v>259</v>
      </c>
      <c r="J216" s="11" t="s">
        <v>261</v>
      </c>
      <c r="K216" s="11" t="s">
        <v>1173</v>
      </c>
      <c r="L216" s="11" t="s">
        <v>1174</v>
      </c>
    </row>
    <row r="217" spans="1:12">
      <c r="A217" s="11" t="s">
        <v>205</v>
      </c>
      <c r="D217" s="11" t="s">
        <v>260</v>
      </c>
      <c r="E217" s="19" t="s">
        <v>467</v>
      </c>
      <c r="F217" s="10">
        <v>39965</v>
      </c>
      <c r="G217" s="10">
        <v>44348</v>
      </c>
      <c r="H217" s="11">
        <v>20</v>
      </c>
      <c r="I217" s="20" t="s">
        <v>259</v>
      </c>
      <c r="J217" s="11" t="s">
        <v>261</v>
      </c>
      <c r="K217" s="11" t="s">
        <v>1173</v>
      </c>
      <c r="L217" s="11" t="s">
        <v>1174</v>
      </c>
    </row>
    <row r="218" spans="1:12">
      <c r="A218" s="11" t="s">
        <v>206</v>
      </c>
      <c r="D218" s="11" t="s">
        <v>260</v>
      </c>
      <c r="E218" s="19" t="s">
        <v>468</v>
      </c>
      <c r="F218" s="10">
        <v>39965</v>
      </c>
      <c r="G218" s="10">
        <v>44348</v>
      </c>
      <c r="H218" s="11">
        <v>20</v>
      </c>
      <c r="I218" s="20" t="s">
        <v>259</v>
      </c>
      <c r="J218" s="11" t="s">
        <v>261</v>
      </c>
      <c r="K218" s="11" t="s">
        <v>1173</v>
      </c>
      <c r="L218" s="11" t="s">
        <v>1174</v>
      </c>
    </row>
    <row r="219" spans="1:12">
      <c r="A219" s="11" t="s">
        <v>207</v>
      </c>
      <c r="D219" s="11" t="s">
        <v>260</v>
      </c>
      <c r="E219" s="19" t="s">
        <v>469</v>
      </c>
      <c r="F219" s="10">
        <v>39965</v>
      </c>
      <c r="G219" s="10">
        <v>44348</v>
      </c>
      <c r="H219" s="11">
        <v>20</v>
      </c>
      <c r="I219" s="20" t="s">
        <v>259</v>
      </c>
      <c r="J219" s="11" t="s">
        <v>261</v>
      </c>
      <c r="K219" s="11" t="s">
        <v>1173</v>
      </c>
      <c r="L219" s="11" t="s">
        <v>1174</v>
      </c>
    </row>
    <row r="220" spans="1:12">
      <c r="A220" s="11" t="s">
        <v>208</v>
      </c>
      <c r="D220" s="11" t="s">
        <v>260</v>
      </c>
      <c r="E220" s="19" t="s">
        <v>470</v>
      </c>
      <c r="F220" s="10">
        <v>39965</v>
      </c>
      <c r="G220" s="10">
        <v>44348</v>
      </c>
      <c r="H220" s="11">
        <v>20</v>
      </c>
      <c r="I220" s="20" t="s">
        <v>259</v>
      </c>
      <c r="J220" s="11" t="s">
        <v>261</v>
      </c>
      <c r="K220" s="11" t="s">
        <v>1173</v>
      </c>
      <c r="L220" s="11" t="s">
        <v>1174</v>
      </c>
    </row>
    <row r="221" spans="1:12">
      <c r="A221" s="11" t="s">
        <v>209</v>
      </c>
      <c r="D221" s="11" t="s">
        <v>260</v>
      </c>
      <c r="E221" s="19" t="s">
        <v>471</v>
      </c>
      <c r="F221" s="10">
        <v>39965</v>
      </c>
      <c r="G221" s="10">
        <v>44348</v>
      </c>
      <c r="H221" s="11">
        <v>20</v>
      </c>
      <c r="I221" s="20" t="s">
        <v>259</v>
      </c>
      <c r="J221" s="11" t="s">
        <v>261</v>
      </c>
      <c r="K221" s="11" t="s">
        <v>1173</v>
      </c>
      <c r="L221" s="11" t="s">
        <v>1174</v>
      </c>
    </row>
    <row r="222" spans="1:12">
      <c r="A222" s="11" t="s">
        <v>210</v>
      </c>
      <c r="D222" s="11" t="s">
        <v>260</v>
      </c>
      <c r="E222" s="19" t="s">
        <v>472</v>
      </c>
      <c r="F222" s="10">
        <v>39965</v>
      </c>
      <c r="G222" s="10">
        <v>44348</v>
      </c>
      <c r="H222" s="11">
        <v>20</v>
      </c>
      <c r="I222" s="20" t="s">
        <v>259</v>
      </c>
      <c r="J222" s="11" t="s">
        <v>261</v>
      </c>
      <c r="K222" s="11" t="s">
        <v>1173</v>
      </c>
      <c r="L222" s="11" t="s">
        <v>1174</v>
      </c>
    </row>
    <row r="223" spans="1:12">
      <c r="A223" s="11" t="s">
        <v>211</v>
      </c>
      <c r="D223" s="11" t="s">
        <v>260</v>
      </c>
      <c r="E223" s="19" t="s">
        <v>473</v>
      </c>
      <c r="F223" s="10">
        <v>39965</v>
      </c>
      <c r="G223" s="10">
        <v>44348</v>
      </c>
      <c r="H223" s="11">
        <v>20</v>
      </c>
      <c r="I223" s="20" t="s">
        <v>259</v>
      </c>
      <c r="J223" s="11" t="s">
        <v>261</v>
      </c>
      <c r="K223" s="11" t="s">
        <v>1173</v>
      </c>
      <c r="L223" s="11" t="s">
        <v>1174</v>
      </c>
    </row>
    <row r="224" spans="1:12">
      <c r="A224" s="11" t="s">
        <v>212</v>
      </c>
      <c r="D224" s="11" t="s">
        <v>260</v>
      </c>
      <c r="E224" s="19" t="s">
        <v>474</v>
      </c>
      <c r="F224" s="10">
        <v>39965</v>
      </c>
      <c r="G224" s="10">
        <v>44348</v>
      </c>
      <c r="H224" s="11">
        <v>20</v>
      </c>
      <c r="I224" s="20" t="s">
        <v>259</v>
      </c>
      <c r="J224" s="11" t="s">
        <v>261</v>
      </c>
      <c r="K224" s="11" t="s">
        <v>1173</v>
      </c>
      <c r="L224" s="11" t="s">
        <v>1174</v>
      </c>
    </row>
    <row r="225" spans="1:12">
      <c r="A225" s="11" t="s">
        <v>213</v>
      </c>
      <c r="D225" s="11" t="s">
        <v>260</v>
      </c>
      <c r="E225" s="19" t="s">
        <v>475</v>
      </c>
      <c r="F225" s="10">
        <v>39965</v>
      </c>
      <c r="G225" s="10">
        <v>44348</v>
      </c>
      <c r="H225" s="11">
        <v>20</v>
      </c>
      <c r="I225" s="20" t="s">
        <v>259</v>
      </c>
      <c r="J225" s="11" t="s">
        <v>261</v>
      </c>
      <c r="K225" s="11" t="s">
        <v>1173</v>
      </c>
      <c r="L225" s="11" t="s">
        <v>1174</v>
      </c>
    </row>
    <row r="226" spans="1:12">
      <c r="A226" s="11" t="s">
        <v>214</v>
      </c>
      <c r="D226" s="11" t="s">
        <v>260</v>
      </c>
      <c r="E226" s="19" t="s">
        <v>476</v>
      </c>
      <c r="F226" s="10">
        <v>39965</v>
      </c>
      <c r="G226" s="10">
        <v>44348</v>
      </c>
      <c r="H226" s="11">
        <v>20</v>
      </c>
      <c r="I226" s="20" t="s">
        <v>259</v>
      </c>
      <c r="J226" s="11" t="s">
        <v>261</v>
      </c>
      <c r="K226" s="11" t="s">
        <v>1173</v>
      </c>
      <c r="L226" s="11" t="s">
        <v>1174</v>
      </c>
    </row>
    <row r="227" spans="1:12">
      <c r="A227" s="11" t="s">
        <v>215</v>
      </c>
      <c r="D227" s="11" t="s">
        <v>260</v>
      </c>
      <c r="E227" s="19" t="s">
        <v>477</v>
      </c>
      <c r="F227" s="10">
        <v>39965</v>
      </c>
      <c r="G227" s="10">
        <v>44348</v>
      </c>
      <c r="H227" s="11">
        <v>20</v>
      </c>
      <c r="I227" s="20" t="s">
        <v>259</v>
      </c>
      <c r="J227" s="11" t="s">
        <v>261</v>
      </c>
      <c r="K227" s="11" t="s">
        <v>1173</v>
      </c>
      <c r="L227" s="11" t="s">
        <v>1174</v>
      </c>
    </row>
    <row r="228" spans="1:12">
      <c r="A228" s="11" t="s">
        <v>216</v>
      </c>
      <c r="D228" s="11" t="s">
        <v>260</v>
      </c>
      <c r="E228" s="19" t="s">
        <v>478</v>
      </c>
      <c r="F228" s="10">
        <v>39965</v>
      </c>
      <c r="G228" s="10">
        <v>44348</v>
      </c>
      <c r="H228" s="11">
        <v>20</v>
      </c>
      <c r="I228" s="20" t="s">
        <v>259</v>
      </c>
      <c r="J228" s="11" t="s">
        <v>261</v>
      </c>
      <c r="K228" s="11" t="s">
        <v>1173</v>
      </c>
      <c r="L228" s="11" t="s">
        <v>1174</v>
      </c>
    </row>
    <row r="229" spans="1:12">
      <c r="A229" s="11" t="s">
        <v>217</v>
      </c>
      <c r="D229" s="11" t="s">
        <v>260</v>
      </c>
      <c r="E229" s="19" t="s">
        <v>479</v>
      </c>
      <c r="F229" s="10">
        <v>39965</v>
      </c>
      <c r="G229" s="10">
        <v>44348</v>
      </c>
      <c r="H229" s="11">
        <v>20</v>
      </c>
      <c r="I229" s="20" t="s">
        <v>259</v>
      </c>
      <c r="J229" s="11" t="s">
        <v>261</v>
      </c>
      <c r="K229" s="11" t="s">
        <v>1173</v>
      </c>
      <c r="L229" s="11" t="s">
        <v>1174</v>
      </c>
    </row>
    <row r="230" spans="1:12">
      <c r="A230" s="11" t="s">
        <v>218</v>
      </c>
      <c r="D230" s="11" t="s">
        <v>260</v>
      </c>
      <c r="E230" s="19" t="s">
        <v>480</v>
      </c>
      <c r="F230" s="10">
        <v>39965</v>
      </c>
      <c r="G230" s="10">
        <v>44348</v>
      </c>
      <c r="H230" s="11">
        <v>20</v>
      </c>
      <c r="I230" s="20" t="s">
        <v>259</v>
      </c>
      <c r="J230" s="11" t="s">
        <v>261</v>
      </c>
      <c r="K230" s="11" t="s">
        <v>1173</v>
      </c>
      <c r="L230" s="11" t="s">
        <v>1174</v>
      </c>
    </row>
    <row r="231" spans="1:12">
      <c r="A231" s="11" t="s">
        <v>219</v>
      </c>
      <c r="D231" s="11" t="s">
        <v>260</v>
      </c>
      <c r="E231" s="19" t="s">
        <v>481</v>
      </c>
      <c r="F231" s="10">
        <v>39965</v>
      </c>
      <c r="G231" s="10">
        <v>44348</v>
      </c>
      <c r="H231" s="11">
        <v>20</v>
      </c>
      <c r="I231" s="20" t="s">
        <v>259</v>
      </c>
      <c r="J231" s="11" t="s">
        <v>261</v>
      </c>
      <c r="K231" s="11" t="s">
        <v>1173</v>
      </c>
      <c r="L231" s="11" t="s">
        <v>1174</v>
      </c>
    </row>
    <row r="232" spans="1:12">
      <c r="A232" s="11" t="s">
        <v>220</v>
      </c>
      <c r="D232" s="11" t="s">
        <v>260</v>
      </c>
      <c r="E232" s="19" t="s">
        <v>482</v>
      </c>
      <c r="F232" s="10">
        <v>39965</v>
      </c>
      <c r="G232" s="10">
        <v>44348</v>
      </c>
      <c r="H232" s="11">
        <v>20</v>
      </c>
      <c r="I232" s="20" t="s">
        <v>259</v>
      </c>
      <c r="J232" s="11" t="s">
        <v>261</v>
      </c>
      <c r="K232" s="11" t="s">
        <v>1173</v>
      </c>
      <c r="L232" s="11" t="s">
        <v>1174</v>
      </c>
    </row>
    <row r="233" spans="1:12">
      <c r="A233" s="11" t="s">
        <v>221</v>
      </c>
      <c r="D233" s="11" t="s">
        <v>260</v>
      </c>
      <c r="E233" s="19" t="s">
        <v>483</v>
      </c>
      <c r="F233" s="10">
        <v>39965</v>
      </c>
      <c r="G233" s="10">
        <v>44348</v>
      </c>
      <c r="H233" s="11">
        <v>20</v>
      </c>
      <c r="I233" s="20" t="s">
        <v>259</v>
      </c>
      <c r="J233" s="11" t="s">
        <v>261</v>
      </c>
      <c r="K233" s="11" t="s">
        <v>1173</v>
      </c>
      <c r="L233" s="11" t="s">
        <v>1174</v>
      </c>
    </row>
    <row r="234" spans="1:12">
      <c r="A234" s="11" t="s">
        <v>222</v>
      </c>
      <c r="D234" s="11" t="s">
        <v>260</v>
      </c>
      <c r="E234" s="19" t="s">
        <v>484</v>
      </c>
      <c r="F234" s="10">
        <v>39965</v>
      </c>
      <c r="G234" s="10">
        <v>44348</v>
      </c>
      <c r="H234" s="11">
        <v>20</v>
      </c>
      <c r="I234" s="20" t="s">
        <v>259</v>
      </c>
      <c r="J234" s="11" t="s">
        <v>261</v>
      </c>
      <c r="K234" s="11" t="s">
        <v>1173</v>
      </c>
      <c r="L234" s="11" t="s">
        <v>1174</v>
      </c>
    </row>
    <row r="235" spans="1:12">
      <c r="A235" s="11" t="s">
        <v>223</v>
      </c>
      <c r="D235" s="11" t="s">
        <v>260</v>
      </c>
      <c r="E235" s="19" t="s">
        <v>485</v>
      </c>
      <c r="F235" s="10">
        <v>39965</v>
      </c>
      <c r="G235" s="10">
        <v>44348</v>
      </c>
      <c r="H235" s="11">
        <v>20</v>
      </c>
      <c r="I235" s="20" t="s">
        <v>259</v>
      </c>
      <c r="J235" s="11" t="s">
        <v>261</v>
      </c>
      <c r="K235" s="11" t="s">
        <v>1173</v>
      </c>
      <c r="L235" s="11" t="s">
        <v>1174</v>
      </c>
    </row>
    <row r="236" spans="1:12">
      <c r="A236" s="11" t="s">
        <v>224</v>
      </c>
      <c r="D236" s="11" t="s">
        <v>260</v>
      </c>
      <c r="E236" s="19" t="s">
        <v>486</v>
      </c>
      <c r="F236" s="10">
        <v>39965</v>
      </c>
      <c r="G236" s="10">
        <v>44348</v>
      </c>
      <c r="H236" s="11">
        <v>20</v>
      </c>
      <c r="I236" s="20" t="s">
        <v>259</v>
      </c>
      <c r="J236" s="11" t="s">
        <v>261</v>
      </c>
      <c r="K236" s="11" t="s">
        <v>1173</v>
      </c>
      <c r="L236" s="11" t="s">
        <v>1174</v>
      </c>
    </row>
    <row r="237" spans="1:12">
      <c r="A237" s="11" t="s">
        <v>225</v>
      </c>
      <c r="D237" s="11" t="s">
        <v>260</v>
      </c>
      <c r="E237" s="19" t="s">
        <v>487</v>
      </c>
      <c r="F237" s="10">
        <v>39965</v>
      </c>
      <c r="G237" s="10">
        <v>44348</v>
      </c>
      <c r="H237" s="11">
        <v>20</v>
      </c>
      <c r="I237" s="20" t="s">
        <v>259</v>
      </c>
      <c r="J237" s="11" t="s">
        <v>261</v>
      </c>
      <c r="K237" s="11" t="s">
        <v>1173</v>
      </c>
      <c r="L237" s="11" t="s">
        <v>1174</v>
      </c>
    </row>
    <row r="238" spans="1:12">
      <c r="A238" s="11" t="s">
        <v>226</v>
      </c>
      <c r="D238" s="11" t="s">
        <v>260</v>
      </c>
      <c r="E238" s="19" t="s">
        <v>488</v>
      </c>
      <c r="F238" s="10">
        <v>39965</v>
      </c>
      <c r="G238" s="10">
        <v>44348</v>
      </c>
      <c r="H238" s="11">
        <v>20</v>
      </c>
      <c r="I238" s="20" t="s">
        <v>259</v>
      </c>
      <c r="J238" s="11" t="s">
        <v>261</v>
      </c>
      <c r="K238" s="11" t="s">
        <v>1173</v>
      </c>
      <c r="L238" s="11" t="s">
        <v>1174</v>
      </c>
    </row>
    <row r="239" spans="1:12">
      <c r="A239" s="11" t="s">
        <v>227</v>
      </c>
      <c r="D239" s="11" t="s">
        <v>260</v>
      </c>
      <c r="E239" s="19" t="s">
        <v>489</v>
      </c>
      <c r="F239" s="10">
        <v>39965</v>
      </c>
      <c r="G239" s="10">
        <v>44348</v>
      </c>
      <c r="H239" s="11">
        <v>20</v>
      </c>
      <c r="I239" s="20" t="s">
        <v>259</v>
      </c>
      <c r="J239" s="11" t="s">
        <v>261</v>
      </c>
      <c r="K239" s="11" t="s">
        <v>1173</v>
      </c>
      <c r="L239" s="11" t="s">
        <v>1174</v>
      </c>
    </row>
    <row r="240" spans="1:12">
      <c r="A240" s="11" t="s">
        <v>228</v>
      </c>
      <c r="D240" s="11" t="s">
        <v>260</v>
      </c>
      <c r="E240" s="19" t="s">
        <v>490</v>
      </c>
      <c r="F240" s="10">
        <v>39965</v>
      </c>
      <c r="G240" s="10">
        <v>44348</v>
      </c>
      <c r="H240" s="11">
        <v>20</v>
      </c>
      <c r="I240" s="20" t="s">
        <v>259</v>
      </c>
      <c r="J240" s="11" t="s">
        <v>261</v>
      </c>
      <c r="K240" s="11" t="s">
        <v>1173</v>
      </c>
      <c r="L240" s="11" t="s">
        <v>1174</v>
      </c>
    </row>
    <row r="241" spans="1:12">
      <c r="A241" s="11" t="s">
        <v>229</v>
      </c>
      <c r="D241" s="11" t="s">
        <v>260</v>
      </c>
      <c r="E241" s="19" t="s">
        <v>491</v>
      </c>
      <c r="F241" s="10">
        <v>39965</v>
      </c>
      <c r="G241" s="10">
        <v>44348</v>
      </c>
      <c r="H241" s="11">
        <v>20</v>
      </c>
      <c r="I241" s="20" t="s">
        <v>259</v>
      </c>
      <c r="J241" s="11" t="s">
        <v>261</v>
      </c>
      <c r="K241" s="11" t="s">
        <v>1173</v>
      </c>
      <c r="L241" s="11" t="s">
        <v>1174</v>
      </c>
    </row>
    <row r="242" spans="1:12">
      <c r="A242" s="11" t="s">
        <v>230</v>
      </c>
      <c r="D242" s="11" t="s">
        <v>260</v>
      </c>
      <c r="E242" s="19" t="s">
        <v>492</v>
      </c>
      <c r="F242" s="10">
        <v>39965</v>
      </c>
      <c r="G242" s="10">
        <v>44348</v>
      </c>
      <c r="H242" s="11">
        <v>20</v>
      </c>
      <c r="I242" s="20" t="s">
        <v>259</v>
      </c>
      <c r="J242" s="11" t="s">
        <v>261</v>
      </c>
      <c r="K242" s="11" t="s">
        <v>1173</v>
      </c>
      <c r="L242" s="11" t="s">
        <v>1174</v>
      </c>
    </row>
    <row r="243" spans="1:12">
      <c r="A243" s="11" t="s">
        <v>231</v>
      </c>
      <c r="D243" s="11" t="s">
        <v>260</v>
      </c>
      <c r="E243" s="19" t="s">
        <v>493</v>
      </c>
      <c r="F243" s="10">
        <v>39965</v>
      </c>
      <c r="G243" s="10">
        <v>44348</v>
      </c>
      <c r="H243" s="11">
        <v>20</v>
      </c>
      <c r="I243" s="20" t="s">
        <v>259</v>
      </c>
      <c r="J243" s="11" t="s">
        <v>261</v>
      </c>
      <c r="K243" s="11" t="s">
        <v>1173</v>
      </c>
      <c r="L243" s="11" t="s">
        <v>1174</v>
      </c>
    </row>
    <row r="244" spans="1:12">
      <c r="A244" s="11" t="s">
        <v>232</v>
      </c>
      <c r="D244" s="11" t="s">
        <v>260</v>
      </c>
      <c r="E244" s="19" t="s">
        <v>494</v>
      </c>
      <c r="F244" s="10">
        <v>39965</v>
      </c>
      <c r="G244" s="10">
        <v>44348</v>
      </c>
      <c r="H244" s="11">
        <v>20</v>
      </c>
      <c r="I244" s="20" t="s">
        <v>259</v>
      </c>
      <c r="J244" s="11" t="s">
        <v>261</v>
      </c>
      <c r="K244" s="11" t="s">
        <v>1173</v>
      </c>
      <c r="L244" s="11" t="s">
        <v>1174</v>
      </c>
    </row>
    <row r="245" spans="1:12">
      <c r="A245" s="11" t="s">
        <v>233</v>
      </c>
      <c r="D245" s="11" t="s">
        <v>260</v>
      </c>
      <c r="E245" s="19" t="s">
        <v>495</v>
      </c>
      <c r="F245" s="10">
        <v>39965</v>
      </c>
      <c r="G245" s="10">
        <v>44348</v>
      </c>
      <c r="H245" s="11">
        <v>20</v>
      </c>
      <c r="I245" s="20" t="s">
        <v>259</v>
      </c>
      <c r="J245" s="11" t="s">
        <v>261</v>
      </c>
      <c r="K245" s="11" t="s">
        <v>1173</v>
      </c>
      <c r="L245" s="11" t="s">
        <v>1174</v>
      </c>
    </row>
    <row r="246" spans="1:12">
      <c r="A246" s="11" t="s">
        <v>234</v>
      </c>
      <c r="D246" s="11" t="s">
        <v>260</v>
      </c>
      <c r="E246" s="19" t="s">
        <v>496</v>
      </c>
      <c r="F246" s="10">
        <v>39965</v>
      </c>
      <c r="G246" s="10">
        <v>44348</v>
      </c>
      <c r="H246" s="11">
        <v>20</v>
      </c>
      <c r="I246" s="20" t="s">
        <v>259</v>
      </c>
      <c r="J246" s="11" t="s">
        <v>261</v>
      </c>
      <c r="K246" s="11" t="s">
        <v>1173</v>
      </c>
      <c r="L246" s="11" t="s">
        <v>1174</v>
      </c>
    </row>
    <row r="247" spans="1:12">
      <c r="A247" s="11" t="s">
        <v>235</v>
      </c>
      <c r="D247" s="11" t="s">
        <v>260</v>
      </c>
      <c r="E247" s="19" t="s">
        <v>497</v>
      </c>
      <c r="F247" s="10">
        <v>39965</v>
      </c>
      <c r="G247" s="10">
        <v>44348</v>
      </c>
      <c r="H247" s="11">
        <v>20</v>
      </c>
      <c r="I247" s="20" t="s">
        <v>259</v>
      </c>
      <c r="J247" s="11" t="s">
        <v>261</v>
      </c>
      <c r="K247" s="11" t="s">
        <v>1173</v>
      </c>
      <c r="L247" s="11" t="s">
        <v>1174</v>
      </c>
    </row>
    <row r="248" spans="1:12">
      <c r="A248" s="11" t="s">
        <v>236</v>
      </c>
      <c r="D248" s="11" t="s">
        <v>260</v>
      </c>
      <c r="E248" s="19" t="s">
        <v>498</v>
      </c>
      <c r="F248" s="10">
        <v>39965</v>
      </c>
      <c r="G248" s="10">
        <v>44348</v>
      </c>
      <c r="H248" s="11">
        <v>20</v>
      </c>
      <c r="I248" s="20" t="s">
        <v>259</v>
      </c>
      <c r="J248" s="11" t="s">
        <v>261</v>
      </c>
      <c r="K248" s="11" t="s">
        <v>1173</v>
      </c>
      <c r="L248" s="11" t="s">
        <v>1174</v>
      </c>
    </row>
    <row r="249" spans="1:12">
      <c r="A249" s="11" t="s">
        <v>237</v>
      </c>
      <c r="D249" s="11" t="s">
        <v>260</v>
      </c>
      <c r="E249" s="19" t="s">
        <v>499</v>
      </c>
      <c r="F249" s="10">
        <v>39965</v>
      </c>
      <c r="G249" s="10">
        <v>44348</v>
      </c>
      <c r="H249" s="11">
        <v>20</v>
      </c>
      <c r="I249" s="20" t="s">
        <v>259</v>
      </c>
      <c r="J249" s="11" t="s">
        <v>261</v>
      </c>
      <c r="K249" s="11" t="s">
        <v>1173</v>
      </c>
      <c r="L249" s="11" t="s">
        <v>1174</v>
      </c>
    </row>
    <row r="250" spans="1:12">
      <c r="A250" s="11" t="s">
        <v>238</v>
      </c>
      <c r="D250" s="11" t="s">
        <v>260</v>
      </c>
      <c r="E250" s="19" t="s">
        <v>500</v>
      </c>
      <c r="F250" s="10">
        <v>39965</v>
      </c>
      <c r="G250" s="10">
        <v>44348</v>
      </c>
      <c r="H250" s="11">
        <v>20</v>
      </c>
      <c r="I250" s="20" t="s">
        <v>259</v>
      </c>
      <c r="J250" s="11" t="s">
        <v>261</v>
      </c>
      <c r="K250" s="11" t="s">
        <v>1173</v>
      </c>
      <c r="L250" s="11" t="s">
        <v>1174</v>
      </c>
    </row>
    <row r="251" spans="1:12">
      <c r="A251" s="11" t="s">
        <v>239</v>
      </c>
      <c r="D251" s="11" t="s">
        <v>260</v>
      </c>
      <c r="E251" s="19" t="s">
        <v>501</v>
      </c>
      <c r="F251" s="10">
        <v>39965</v>
      </c>
      <c r="G251" s="10">
        <v>44348</v>
      </c>
      <c r="H251" s="11">
        <v>20</v>
      </c>
      <c r="I251" s="20" t="s">
        <v>259</v>
      </c>
      <c r="J251" s="11" t="s">
        <v>261</v>
      </c>
      <c r="K251" s="11" t="s">
        <v>1173</v>
      </c>
      <c r="L251" s="11" t="s">
        <v>1174</v>
      </c>
    </row>
    <row r="252" spans="1:12">
      <c r="A252" s="11" t="s">
        <v>240</v>
      </c>
      <c r="D252" s="11" t="s">
        <v>260</v>
      </c>
      <c r="E252" s="19" t="s">
        <v>502</v>
      </c>
      <c r="F252" s="10">
        <v>39965</v>
      </c>
      <c r="G252" s="10">
        <v>44348</v>
      </c>
      <c r="H252" s="11">
        <v>20</v>
      </c>
      <c r="I252" s="20" t="s">
        <v>259</v>
      </c>
      <c r="J252" s="11" t="s">
        <v>261</v>
      </c>
      <c r="K252" s="11" t="s">
        <v>1173</v>
      </c>
      <c r="L252" s="11" t="s">
        <v>1174</v>
      </c>
    </row>
    <row r="253" spans="1:12">
      <c r="A253" s="11" t="s">
        <v>241</v>
      </c>
      <c r="D253" s="11" t="s">
        <v>260</v>
      </c>
      <c r="E253" s="19" t="s">
        <v>503</v>
      </c>
      <c r="F253" s="10">
        <v>39965</v>
      </c>
      <c r="G253" s="10">
        <v>44348</v>
      </c>
      <c r="H253" s="11">
        <v>20</v>
      </c>
      <c r="I253" s="20" t="s">
        <v>259</v>
      </c>
      <c r="J253" s="11" t="s">
        <v>261</v>
      </c>
      <c r="K253" s="11" t="s">
        <v>1173</v>
      </c>
      <c r="L253" s="11" t="s">
        <v>1174</v>
      </c>
    </row>
    <row r="254" spans="1:12">
      <c r="A254" s="11" t="s">
        <v>242</v>
      </c>
      <c r="D254" s="11" t="s">
        <v>260</v>
      </c>
      <c r="E254" s="19" t="s">
        <v>504</v>
      </c>
      <c r="F254" s="10">
        <v>39965</v>
      </c>
      <c r="G254" s="10">
        <v>44348</v>
      </c>
      <c r="H254" s="11">
        <v>20</v>
      </c>
      <c r="I254" s="20" t="s">
        <v>259</v>
      </c>
      <c r="J254" s="11" t="s">
        <v>261</v>
      </c>
      <c r="K254" s="11" t="s">
        <v>1173</v>
      </c>
      <c r="L254" s="11" t="s">
        <v>1174</v>
      </c>
    </row>
    <row r="255" spans="1:12">
      <c r="A255" s="11" t="s">
        <v>243</v>
      </c>
      <c r="D255" s="11" t="s">
        <v>260</v>
      </c>
      <c r="E255" s="19" t="s">
        <v>505</v>
      </c>
      <c r="F255" s="10">
        <v>39965</v>
      </c>
      <c r="G255" s="10">
        <v>44348</v>
      </c>
      <c r="H255" s="11">
        <v>20</v>
      </c>
      <c r="I255" s="20" t="s">
        <v>259</v>
      </c>
      <c r="J255" s="11" t="s">
        <v>261</v>
      </c>
      <c r="K255" s="11" t="s">
        <v>1173</v>
      </c>
      <c r="L255" s="11" t="s">
        <v>1174</v>
      </c>
    </row>
    <row r="256" spans="1:12">
      <c r="A256" s="11" t="s">
        <v>244</v>
      </c>
      <c r="D256" s="11" t="s">
        <v>260</v>
      </c>
      <c r="E256" s="19" t="s">
        <v>506</v>
      </c>
      <c r="F256" s="10">
        <v>39965</v>
      </c>
      <c r="G256" s="10">
        <v>44348</v>
      </c>
      <c r="H256" s="11">
        <v>20</v>
      </c>
      <c r="I256" s="20" t="s">
        <v>259</v>
      </c>
      <c r="J256" s="11" t="s">
        <v>261</v>
      </c>
      <c r="K256" s="11" t="s">
        <v>1173</v>
      </c>
      <c r="L256" s="11" t="s">
        <v>1174</v>
      </c>
    </row>
    <row r="257" spans="1:12">
      <c r="A257" s="11" t="s">
        <v>245</v>
      </c>
      <c r="D257" s="11" t="s">
        <v>260</v>
      </c>
      <c r="E257" s="19" t="s">
        <v>507</v>
      </c>
      <c r="F257" s="10">
        <v>39965</v>
      </c>
      <c r="G257" s="10">
        <v>44348</v>
      </c>
      <c r="H257" s="11">
        <v>20</v>
      </c>
      <c r="I257" s="20" t="s">
        <v>259</v>
      </c>
      <c r="J257" s="11" t="s">
        <v>261</v>
      </c>
      <c r="K257" s="11" t="s">
        <v>1173</v>
      </c>
      <c r="L257" s="11" t="s">
        <v>1174</v>
      </c>
    </row>
    <row r="258" spans="1:12">
      <c r="A258" s="11" t="s">
        <v>246</v>
      </c>
      <c r="D258" s="11" t="s">
        <v>260</v>
      </c>
      <c r="E258" s="19" t="s">
        <v>508</v>
      </c>
      <c r="F258" s="10">
        <v>39965</v>
      </c>
      <c r="G258" s="10">
        <v>44348</v>
      </c>
      <c r="H258" s="11">
        <v>20</v>
      </c>
      <c r="I258" s="20" t="s">
        <v>259</v>
      </c>
      <c r="J258" s="11" t="s">
        <v>261</v>
      </c>
      <c r="K258" s="11" t="s">
        <v>1173</v>
      </c>
      <c r="L258" s="11" t="s">
        <v>1174</v>
      </c>
    </row>
    <row r="259" spans="1:12">
      <c r="A259" s="11" t="s">
        <v>247</v>
      </c>
      <c r="D259" s="11" t="s">
        <v>260</v>
      </c>
      <c r="E259" s="19" t="s">
        <v>509</v>
      </c>
      <c r="F259" s="10">
        <v>39965</v>
      </c>
      <c r="G259" s="10">
        <v>44348</v>
      </c>
      <c r="H259" s="11">
        <v>20</v>
      </c>
      <c r="I259" s="20" t="s">
        <v>259</v>
      </c>
      <c r="J259" s="11" t="s">
        <v>261</v>
      </c>
      <c r="K259" s="11" t="s">
        <v>1173</v>
      </c>
      <c r="L259" s="11" t="s">
        <v>1174</v>
      </c>
    </row>
    <row r="260" spans="1:12">
      <c r="A260" s="11" t="s">
        <v>248</v>
      </c>
      <c r="D260" s="11" t="s">
        <v>260</v>
      </c>
      <c r="E260" s="19" t="s">
        <v>510</v>
      </c>
      <c r="F260" s="10">
        <v>39965</v>
      </c>
      <c r="G260" s="10">
        <v>44348</v>
      </c>
      <c r="H260" s="11">
        <v>20</v>
      </c>
      <c r="I260" s="20" t="s">
        <v>259</v>
      </c>
      <c r="J260" s="11" t="s">
        <v>261</v>
      </c>
      <c r="K260" s="11" t="s">
        <v>1173</v>
      </c>
      <c r="L260" s="11" t="s">
        <v>1174</v>
      </c>
    </row>
    <row r="261" spans="1:12">
      <c r="A261" s="11" t="s">
        <v>249</v>
      </c>
      <c r="D261" s="11" t="s">
        <v>260</v>
      </c>
      <c r="E261" s="19" t="s">
        <v>511</v>
      </c>
      <c r="F261" s="10">
        <v>39965</v>
      </c>
      <c r="G261" s="10">
        <v>44348</v>
      </c>
      <c r="H261" s="11">
        <v>20</v>
      </c>
      <c r="I261" s="20" t="s">
        <v>259</v>
      </c>
      <c r="J261" s="11" t="s">
        <v>261</v>
      </c>
      <c r="K261" s="11" t="s">
        <v>1173</v>
      </c>
      <c r="L261" s="11" t="s">
        <v>1174</v>
      </c>
    </row>
    <row r="262" spans="1:12">
      <c r="A262" s="11" t="s">
        <v>512</v>
      </c>
      <c r="D262" s="11" t="s">
        <v>260</v>
      </c>
      <c r="E262" s="19" t="s">
        <v>762</v>
      </c>
      <c r="F262" s="10">
        <v>39965</v>
      </c>
      <c r="G262" s="10">
        <v>44348</v>
      </c>
      <c r="H262" s="11">
        <v>20</v>
      </c>
      <c r="I262" s="20" t="s">
        <v>259</v>
      </c>
      <c r="J262" s="11" t="s">
        <v>261</v>
      </c>
      <c r="K262" s="11" t="s">
        <v>1173</v>
      </c>
      <c r="L262" s="11" t="s">
        <v>1174</v>
      </c>
    </row>
    <row r="263" spans="1:12">
      <c r="A263" s="11" t="s">
        <v>513</v>
      </c>
      <c r="D263" s="11" t="s">
        <v>260</v>
      </c>
      <c r="E263" s="19" t="s">
        <v>763</v>
      </c>
      <c r="F263" s="10">
        <v>39965</v>
      </c>
      <c r="G263" s="10">
        <v>44348</v>
      </c>
      <c r="H263" s="11">
        <v>20</v>
      </c>
      <c r="I263" s="20" t="s">
        <v>259</v>
      </c>
      <c r="J263" s="11" t="s">
        <v>261</v>
      </c>
      <c r="K263" s="11" t="s">
        <v>1173</v>
      </c>
      <c r="L263" s="11" t="s">
        <v>1174</v>
      </c>
    </row>
    <row r="264" spans="1:12">
      <c r="A264" s="11" t="s">
        <v>514</v>
      </c>
      <c r="D264" s="11" t="s">
        <v>260</v>
      </c>
      <c r="E264" s="19" t="s">
        <v>764</v>
      </c>
      <c r="F264" s="10">
        <v>39965</v>
      </c>
      <c r="G264" s="10">
        <v>44348</v>
      </c>
      <c r="H264" s="11">
        <v>20</v>
      </c>
      <c r="I264" s="20" t="s">
        <v>259</v>
      </c>
      <c r="J264" s="11" t="s">
        <v>261</v>
      </c>
      <c r="K264" s="11" t="s">
        <v>1173</v>
      </c>
      <c r="L264" s="11" t="s">
        <v>1174</v>
      </c>
    </row>
    <row r="265" spans="1:12">
      <c r="A265" s="11" t="s">
        <v>515</v>
      </c>
      <c r="D265" s="11" t="s">
        <v>260</v>
      </c>
      <c r="E265" s="19" t="s">
        <v>765</v>
      </c>
      <c r="F265" s="10">
        <v>39965</v>
      </c>
      <c r="G265" s="10">
        <v>44348</v>
      </c>
      <c r="H265" s="11">
        <v>20</v>
      </c>
      <c r="I265" s="20" t="s">
        <v>259</v>
      </c>
      <c r="J265" s="11" t="s">
        <v>261</v>
      </c>
      <c r="K265" s="11" t="s">
        <v>1173</v>
      </c>
      <c r="L265" s="11" t="s">
        <v>1174</v>
      </c>
    </row>
    <row r="266" spans="1:12">
      <c r="A266" s="11" t="s">
        <v>516</v>
      </c>
      <c r="D266" s="11" t="s">
        <v>260</v>
      </c>
      <c r="E266" s="19" t="s">
        <v>766</v>
      </c>
      <c r="F266" s="10">
        <v>39965</v>
      </c>
      <c r="G266" s="10">
        <v>44348</v>
      </c>
      <c r="H266" s="11">
        <v>20</v>
      </c>
      <c r="I266" s="20" t="s">
        <v>259</v>
      </c>
      <c r="J266" s="11" t="s">
        <v>261</v>
      </c>
      <c r="K266" s="11" t="s">
        <v>1173</v>
      </c>
      <c r="L266" s="11" t="s">
        <v>1174</v>
      </c>
    </row>
    <row r="267" spans="1:12">
      <c r="A267" s="11" t="s">
        <v>517</v>
      </c>
      <c r="D267" s="11" t="s">
        <v>260</v>
      </c>
      <c r="E267" s="19" t="s">
        <v>767</v>
      </c>
      <c r="F267" s="10">
        <v>39965</v>
      </c>
      <c r="G267" s="10">
        <v>44348</v>
      </c>
      <c r="H267" s="11">
        <v>20</v>
      </c>
      <c r="I267" s="20" t="s">
        <v>259</v>
      </c>
      <c r="J267" s="11" t="s">
        <v>261</v>
      </c>
      <c r="K267" s="11" t="s">
        <v>1173</v>
      </c>
      <c r="L267" s="11" t="s">
        <v>1174</v>
      </c>
    </row>
    <row r="268" spans="1:12">
      <c r="A268" s="11" t="s">
        <v>518</v>
      </c>
      <c r="D268" s="11" t="s">
        <v>260</v>
      </c>
      <c r="E268" s="19" t="s">
        <v>768</v>
      </c>
      <c r="F268" s="10">
        <v>39965</v>
      </c>
      <c r="G268" s="10">
        <v>44348</v>
      </c>
      <c r="H268" s="11">
        <v>20</v>
      </c>
      <c r="I268" s="20" t="s">
        <v>259</v>
      </c>
      <c r="J268" s="11" t="s">
        <v>261</v>
      </c>
      <c r="K268" s="11" t="s">
        <v>1173</v>
      </c>
      <c r="L268" s="11" t="s">
        <v>1174</v>
      </c>
    </row>
    <row r="269" spans="1:12">
      <c r="A269" s="11" t="s">
        <v>519</v>
      </c>
      <c r="D269" s="11" t="s">
        <v>260</v>
      </c>
      <c r="E269" s="19" t="s">
        <v>769</v>
      </c>
      <c r="F269" s="10">
        <v>39965</v>
      </c>
      <c r="G269" s="10">
        <v>44348</v>
      </c>
      <c r="H269" s="11">
        <v>20</v>
      </c>
      <c r="I269" s="20" t="s">
        <v>259</v>
      </c>
      <c r="J269" s="11" t="s">
        <v>261</v>
      </c>
      <c r="K269" s="11" t="s">
        <v>1173</v>
      </c>
      <c r="L269" s="11" t="s">
        <v>1174</v>
      </c>
    </row>
    <row r="270" spans="1:12">
      <c r="A270" s="11" t="s">
        <v>520</v>
      </c>
      <c r="D270" s="11" t="s">
        <v>260</v>
      </c>
      <c r="E270" s="19" t="s">
        <v>770</v>
      </c>
      <c r="F270" s="10">
        <v>39965</v>
      </c>
      <c r="G270" s="10">
        <v>44348</v>
      </c>
      <c r="H270" s="11">
        <v>20</v>
      </c>
      <c r="I270" s="20" t="s">
        <v>259</v>
      </c>
      <c r="J270" s="11" t="s">
        <v>261</v>
      </c>
      <c r="K270" s="11" t="s">
        <v>1173</v>
      </c>
      <c r="L270" s="11" t="s">
        <v>1174</v>
      </c>
    </row>
    <row r="271" spans="1:12">
      <c r="A271" s="11" t="s">
        <v>521</v>
      </c>
      <c r="D271" s="11" t="s">
        <v>260</v>
      </c>
      <c r="E271" s="19" t="s">
        <v>771</v>
      </c>
      <c r="F271" s="10">
        <v>39965</v>
      </c>
      <c r="G271" s="10">
        <v>44348</v>
      </c>
      <c r="H271" s="11">
        <v>20</v>
      </c>
      <c r="I271" s="20" t="s">
        <v>259</v>
      </c>
      <c r="J271" s="11" t="s">
        <v>261</v>
      </c>
      <c r="K271" s="11" t="s">
        <v>1173</v>
      </c>
      <c r="L271" s="11" t="s">
        <v>1174</v>
      </c>
    </row>
    <row r="272" spans="1:12">
      <c r="A272" s="11" t="s">
        <v>522</v>
      </c>
      <c r="D272" s="11" t="s">
        <v>260</v>
      </c>
      <c r="E272" s="19" t="s">
        <v>772</v>
      </c>
      <c r="F272" s="10">
        <v>39965</v>
      </c>
      <c r="G272" s="10">
        <v>44348</v>
      </c>
      <c r="H272" s="11">
        <v>20</v>
      </c>
      <c r="I272" s="20" t="s">
        <v>259</v>
      </c>
      <c r="J272" s="11" t="s">
        <v>261</v>
      </c>
      <c r="K272" s="11" t="s">
        <v>1173</v>
      </c>
      <c r="L272" s="11" t="s">
        <v>1174</v>
      </c>
    </row>
    <row r="273" spans="1:12">
      <c r="A273" s="11" t="s">
        <v>523</v>
      </c>
      <c r="D273" s="11" t="s">
        <v>260</v>
      </c>
      <c r="E273" s="19" t="s">
        <v>773</v>
      </c>
      <c r="F273" s="10">
        <v>39965</v>
      </c>
      <c r="G273" s="10">
        <v>44348</v>
      </c>
      <c r="H273" s="11">
        <v>20</v>
      </c>
      <c r="I273" s="20" t="s">
        <v>259</v>
      </c>
      <c r="J273" s="11" t="s">
        <v>261</v>
      </c>
      <c r="K273" s="11" t="s">
        <v>1173</v>
      </c>
      <c r="L273" s="11" t="s">
        <v>1174</v>
      </c>
    </row>
    <row r="274" spans="1:12">
      <c r="A274" s="11" t="s">
        <v>524</v>
      </c>
      <c r="D274" s="11" t="s">
        <v>260</v>
      </c>
      <c r="E274" s="19" t="s">
        <v>774</v>
      </c>
      <c r="F274" s="10">
        <v>39965</v>
      </c>
      <c r="G274" s="10">
        <v>44348</v>
      </c>
      <c r="H274" s="11">
        <v>20</v>
      </c>
      <c r="I274" s="20" t="s">
        <v>259</v>
      </c>
      <c r="J274" s="11" t="s">
        <v>261</v>
      </c>
      <c r="K274" s="11" t="s">
        <v>1173</v>
      </c>
      <c r="L274" s="11" t="s">
        <v>1174</v>
      </c>
    </row>
    <row r="275" spans="1:12">
      <c r="A275" s="11" t="s">
        <v>525</v>
      </c>
      <c r="D275" s="11" t="s">
        <v>260</v>
      </c>
      <c r="E275" s="19" t="s">
        <v>775</v>
      </c>
      <c r="F275" s="10">
        <v>39965</v>
      </c>
      <c r="G275" s="10">
        <v>44348</v>
      </c>
      <c r="H275" s="11">
        <v>20</v>
      </c>
      <c r="I275" s="20" t="s">
        <v>259</v>
      </c>
      <c r="J275" s="11" t="s">
        <v>261</v>
      </c>
      <c r="K275" s="11" t="s">
        <v>1173</v>
      </c>
      <c r="L275" s="11" t="s">
        <v>1174</v>
      </c>
    </row>
    <row r="276" spans="1:12">
      <c r="A276" s="11" t="s">
        <v>526</v>
      </c>
      <c r="D276" s="11" t="s">
        <v>260</v>
      </c>
      <c r="E276" s="19" t="s">
        <v>776</v>
      </c>
      <c r="F276" s="10">
        <v>39965</v>
      </c>
      <c r="G276" s="10">
        <v>44348</v>
      </c>
      <c r="H276" s="11">
        <v>20</v>
      </c>
      <c r="I276" s="20" t="s">
        <v>259</v>
      </c>
      <c r="J276" s="11" t="s">
        <v>261</v>
      </c>
      <c r="K276" s="11" t="s">
        <v>1173</v>
      </c>
      <c r="L276" s="11" t="s">
        <v>1174</v>
      </c>
    </row>
    <row r="277" spans="1:12">
      <c r="A277" s="11" t="s">
        <v>527</v>
      </c>
      <c r="D277" s="11" t="s">
        <v>260</v>
      </c>
      <c r="E277" s="19" t="s">
        <v>777</v>
      </c>
      <c r="F277" s="10">
        <v>39965</v>
      </c>
      <c r="G277" s="10">
        <v>44348</v>
      </c>
      <c r="H277" s="11">
        <v>20</v>
      </c>
      <c r="I277" s="20" t="s">
        <v>259</v>
      </c>
      <c r="J277" s="11" t="s">
        <v>261</v>
      </c>
      <c r="K277" s="11" t="s">
        <v>1173</v>
      </c>
      <c r="L277" s="11" t="s">
        <v>1174</v>
      </c>
    </row>
    <row r="278" spans="1:12">
      <c r="A278" s="11" t="s">
        <v>528</v>
      </c>
      <c r="D278" s="11" t="s">
        <v>260</v>
      </c>
      <c r="E278" s="19" t="s">
        <v>778</v>
      </c>
      <c r="F278" s="10">
        <v>39965</v>
      </c>
      <c r="G278" s="10">
        <v>44348</v>
      </c>
      <c r="H278" s="11">
        <v>20</v>
      </c>
      <c r="I278" s="20" t="s">
        <v>259</v>
      </c>
      <c r="J278" s="11" t="s">
        <v>261</v>
      </c>
      <c r="K278" s="11" t="s">
        <v>1173</v>
      </c>
      <c r="L278" s="11" t="s">
        <v>1174</v>
      </c>
    </row>
    <row r="279" spans="1:12">
      <c r="A279" s="11" t="s">
        <v>529</v>
      </c>
      <c r="D279" s="11" t="s">
        <v>260</v>
      </c>
      <c r="E279" s="19" t="s">
        <v>779</v>
      </c>
      <c r="F279" s="10">
        <v>39965</v>
      </c>
      <c r="G279" s="10">
        <v>44348</v>
      </c>
      <c r="H279" s="11">
        <v>20</v>
      </c>
      <c r="I279" s="20" t="s">
        <v>259</v>
      </c>
      <c r="J279" s="11" t="s">
        <v>261</v>
      </c>
      <c r="K279" s="11" t="s">
        <v>1173</v>
      </c>
      <c r="L279" s="11" t="s">
        <v>1174</v>
      </c>
    </row>
    <row r="280" spans="1:12">
      <c r="A280" s="11" t="s">
        <v>530</v>
      </c>
      <c r="D280" s="11" t="s">
        <v>260</v>
      </c>
      <c r="E280" s="19" t="s">
        <v>780</v>
      </c>
      <c r="F280" s="10">
        <v>39965</v>
      </c>
      <c r="G280" s="10">
        <v>44348</v>
      </c>
      <c r="H280" s="11">
        <v>20</v>
      </c>
      <c r="I280" s="20" t="s">
        <v>259</v>
      </c>
      <c r="J280" s="11" t="s">
        <v>261</v>
      </c>
      <c r="K280" s="11" t="s">
        <v>1173</v>
      </c>
      <c r="L280" s="11" t="s">
        <v>1174</v>
      </c>
    </row>
    <row r="281" spans="1:12">
      <c r="A281" s="11" t="s">
        <v>531</v>
      </c>
      <c r="D281" s="11" t="s">
        <v>260</v>
      </c>
      <c r="E281" s="19" t="s">
        <v>781</v>
      </c>
      <c r="F281" s="10">
        <v>39965</v>
      </c>
      <c r="G281" s="10">
        <v>44348</v>
      </c>
      <c r="H281" s="11">
        <v>20</v>
      </c>
      <c r="I281" s="20" t="s">
        <v>259</v>
      </c>
      <c r="J281" s="11" t="s">
        <v>261</v>
      </c>
      <c r="K281" s="11" t="s">
        <v>1173</v>
      </c>
      <c r="L281" s="11" t="s">
        <v>1174</v>
      </c>
    </row>
    <row r="282" spans="1:12">
      <c r="A282" s="11" t="s">
        <v>532</v>
      </c>
      <c r="D282" s="11" t="s">
        <v>260</v>
      </c>
      <c r="E282" s="19" t="s">
        <v>782</v>
      </c>
      <c r="F282" s="10">
        <v>39965</v>
      </c>
      <c r="G282" s="10">
        <v>44348</v>
      </c>
      <c r="H282" s="11">
        <v>20</v>
      </c>
      <c r="I282" s="20" t="s">
        <v>259</v>
      </c>
      <c r="J282" s="11" t="s">
        <v>261</v>
      </c>
      <c r="K282" s="11" t="s">
        <v>1173</v>
      </c>
      <c r="L282" s="11" t="s">
        <v>1174</v>
      </c>
    </row>
    <row r="283" spans="1:12">
      <c r="A283" s="11" t="s">
        <v>533</v>
      </c>
      <c r="D283" s="11" t="s">
        <v>260</v>
      </c>
      <c r="E283" s="19" t="s">
        <v>783</v>
      </c>
      <c r="F283" s="10">
        <v>39965</v>
      </c>
      <c r="G283" s="10">
        <v>44348</v>
      </c>
      <c r="H283" s="11">
        <v>20</v>
      </c>
      <c r="I283" s="20" t="s">
        <v>259</v>
      </c>
      <c r="J283" s="11" t="s">
        <v>261</v>
      </c>
      <c r="K283" s="11" t="s">
        <v>1173</v>
      </c>
      <c r="L283" s="11" t="s">
        <v>1174</v>
      </c>
    </row>
    <row r="284" spans="1:12">
      <c r="A284" s="11" t="s">
        <v>534</v>
      </c>
      <c r="D284" s="11" t="s">
        <v>260</v>
      </c>
      <c r="E284" s="19" t="s">
        <v>784</v>
      </c>
      <c r="F284" s="10">
        <v>39965</v>
      </c>
      <c r="G284" s="10">
        <v>44348</v>
      </c>
      <c r="H284" s="11">
        <v>20</v>
      </c>
      <c r="I284" s="20" t="s">
        <v>259</v>
      </c>
      <c r="J284" s="11" t="s">
        <v>261</v>
      </c>
      <c r="K284" s="11" t="s">
        <v>1173</v>
      </c>
      <c r="L284" s="11" t="s">
        <v>1174</v>
      </c>
    </row>
    <row r="285" spans="1:12">
      <c r="A285" s="11" t="s">
        <v>535</v>
      </c>
      <c r="D285" s="11" t="s">
        <v>260</v>
      </c>
      <c r="E285" s="19" t="s">
        <v>785</v>
      </c>
      <c r="F285" s="10">
        <v>39965</v>
      </c>
      <c r="G285" s="10">
        <v>44348</v>
      </c>
      <c r="H285" s="11">
        <v>20</v>
      </c>
      <c r="I285" s="20" t="s">
        <v>259</v>
      </c>
      <c r="J285" s="11" t="s">
        <v>261</v>
      </c>
      <c r="K285" s="11" t="s">
        <v>1173</v>
      </c>
      <c r="L285" s="11" t="s">
        <v>1174</v>
      </c>
    </row>
    <row r="286" spans="1:12">
      <c r="A286" s="11" t="s">
        <v>536</v>
      </c>
      <c r="D286" s="11" t="s">
        <v>260</v>
      </c>
      <c r="E286" s="19" t="s">
        <v>786</v>
      </c>
      <c r="F286" s="10">
        <v>39965</v>
      </c>
      <c r="G286" s="10">
        <v>44348</v>
      </c>
      <c r="H286" s="11">
        <v>20</v>
      </c>
      <c r="I286" s="20" t="s">
        <v>259</v>
      </c>
      <c r="J286" s="11" t="s">
        <v>261</v>
      </c>
      <c r="K286" s="11" t="s">
        <v>1173</v>
      </c>
      <c r="L286" s="11" t="s">
        <v>1174</v>
      </c>
    </row>
    <row r="287" spans="1:12">
      <c r="A287" s="11" t="s">
        <v>537</v>
      </c>
      <c r="D287" s="11" t="s">
        <v>260</v>
      </c>
      <c r="E287" s="19" t="s">
        <v>787</v>
      </c>
      <c r="F287" s="10">
        <v>39965</v>
      </c>
      <c r="G287" s="10">
        <v>44348</v>
      </c>
      <c r="H287" s="11">
        <v>20</v>
      </c>
      <c r="I287" s="20" t="s">
        <v>259</v>
      </c>
      <c r="J287" s="11" t="s">
        <v>261</v>
      </c>
      <c r="K287" s="11" t="s">
        <v>1173</v>
      </c>
      <c r="L287" s="11" t="s">
        <v>1174</v>
      </c>
    </row>
    <row r="288" spans="1:12">
      <c r="A288" s="11" t="s">
        <v>538</v>
      </c>
      <c r="D288" s="11" t="s">
        <v>260</v>
      </c>
      <c r="E288" s="19" t="s">
        <v>788</v>
      </c>
      <c r="F288" s="10">
        <v>39965</v>
      </c>
      <c r="G288" s="10">
        <v>44348</v>
      </c>
      <c r="H288" s="11">
        <v>20</v>
      </c>
      <c r="I288" s="20" t="s">
        <v>259</v>
      </c>
      <c r="J288" s="11" t="s">
        <v>261</v>
      </c>
      <c r="K288" s="11" t="s">
        <v>1173</v>
      </c>
      <c r="L288" s="11" t="s">
        <v>1174</v>
      </c>
    </row>
    <row r="289" spans="1:12">
      <c r="A289" s="11" t="s">
        <v>539</v>
      </c>
      <c r="D289" s="11" t="s">
        <v>260</v>
      </c>
      <c r="E289" s="19" t="s">
        <v>789</v>
      </c>
      <c r="F289" s="10">
        <v>39965</v>
      </c>
      <c r="G289" s="10">
        <v>44348</v>
      </c>
      <c r="H289" s="11">
        <v>20</v>
      </c>
      <c r="I289" s="20" t="s">
        <v>259</v>
      </c>
      <c r="J289" s="11" t="s">
        <v>261</v>
      </c>
      <c r="K289" s="11" t="s">
        <v>1173</v>
      </c>
      <c r="L289" s="11" t="s">
        <v>1174</v>
      </c>
    </row>
    <row r="290" spans="1:12">
      <c r="A290" s="11" t="s">
        <v>540</v>
      </c>
      <c r="D290" s="11" t="s">
        <v>260</v>
      </c>
      <c r="E290" s="19" t="s">
        <v>790</v>
      </c>
      <c r="F290" s="10">
        <v>39965</v>
      </c>
      <c r="G290" s="10">
        <v>44348</v>
      </c>
      <c r="H290" s="11">
        <v>20</v>
      </c>
      <c r="I290" s="20" t="s">
        <v>259</v>
      </c>
      <c r="J290" s="11" t="s">
        <v>261</v>
      </c>
      <c r="K290" s="11" t="s">
        <v>1173</v>
      </c>
      <c r="L290" s="11" t="s">
        <v>1174</v>
      </c>
    </row>
    <row r="291" spans="1:12">
      <c r="A291" s="11" t="s">
        <v>541</v>
      </c>
      <c r="D291" s="11" t="s">
        <v>260</v>
      </c>
      <c r="E291" s="19" t="s">
        <v>791</v>
      </c>
      <c r="F291" s="10">
        <v>39965</v>
      </c>
      <c r="G291" s="10">
        <v>44348</v>
      </c>
      <c r="H291" s="11">
        <v>20</v>
      </c>
      <c r="I291" s="20" t="s">
        <v>259</v>
      </c>
      <c r="J291" s="11" t="s">
        <v>261</v>
      </c>
      <c r="K291" s="11" t="s">
        <v>1173</v>
      </c>
      <c r="L291" s="11" t="s">
        <v>1174</v>
      </c>
    </row>
    <row r="292" spans="1:12">
      <c r="A292" s="11" t="s">
        <v>542</v>
      </c>
      <c r="D292" s="11" t="s">
        <v>260</v>
      </c>
      <c r="E292" s="19" t="s">
        <v>792</v>
      </c>
      <c r="F292" s="10">
        <v>39965</v>
      </c>
      <c r="G292" s="10">
        <v>44348</v>
      </c>
      <c r="H292" s="11">
        <v>20</v>
      </c>
      <c r="I292" s="20" t="s">
        <v>259</v>
      </c>
      <c r="J292" s="11" t="s">
        <v>261</v>
      </c>
      <c r="K292" s="11" t="s">
        <v>1173</v>
      </c>
      <c r="L292" s="11" t="s">
        <v>1174</v>
      </c>
    </row>
    <row r="293" spans="1:12">
      <c r="A293" s="11" t="s">
        <v>543</v>
      </c>
      <c r="D293" s="11" t="s">
        <v>260</v>
      </c>
      <c r="E293" s="19" t="s">
        <v>793</v>
      </c>
      <c r="F293" s="10">
        <v>39965</v>
      </c>
      <c r="G293" s="10">
        <v>44348</v>
      </c>
      <c r="H293" s="11">
        <v>20</v>
      </c>
      <c r="I293" s="20" t="s">
        <v>259</v>
      </c>
      <c r="J293" s="11" t="s">
        <v>261</v>
      </c>
      <c r="K293" s="11" t="s">
        <v>1173</v>
      </c>
      <c r="L293" s="11" t="s">
        <v>1174</v>
      </c>
    </row>
    <row r="294" spans="1:12">
      <c r="A294" s="11" t="s">
        <v>544</v>
      </c>
      <c r="D294" s="11" t="s">
        <v>260</v>
      </c>
      <c r="E294" s="19" t="s">
        <v>794</v>
      </c>
      <c r="F294" s="10">
        <v>39965</v>
      </c>
      <c r="G294" s="10">
        <v>44348</v>
      </c>
      <c r="H294" s="11">
        <v>20</v>
      </c>
      <c r="I294" s="20" t="s">
        <v>259</v>
      </c>
      <c r="J294" s="11" t="s">
        <v>261</v>
      </c>
      <c r="K294" s="11" t="s">
        <v>1173</v>
      </c>
      <c r="L294" s="11" t="s">
        <v>1174</v>
      </c>
    </row>
    <row r="295" spans="1:12">
      <c r="A295" s="11" t="s">
        <v>545</v>
      </c>
      <c r="D295" s="11" t="s">
        <v>260</v>
      </c>
      <c r="E295" s="19" t="s">
        <v>795</v>
      </c>
      <c r="F295" s="10">
        <v>39965</v>
      </c>
      <c r="G295" s="10">
        <v>44348</v>
      </c>
      <c r="H295" s="11">
        <v>20</v>
      </c>
      <c r="I295" s="20" t="s">
        <v>259</v>
      </c>
      <c r="J295" s="11" t="s">
        <v>261</v>
      </c>
      <c r="K295" s="11" t="s">
        <v>1173</v>
      </c>
      <c r="L295" s="11" t="s">
        <v>1174</v>
      </c>
    </row>
    <row r="296" spans="1:12">
      <c r="A296" s="11" t="s">
        <v>546</v>
      </c>
      <c r="D296" s="11" t="s">
        <v>260</v>
      </c>
      <c r="E296" s="19" t="s">
        <v>796</v>
      </c>
      <c r="F296" s="10">
        <v>39965</v>
      </c>
      <c r="G296" s="10">
        <v>44348</v>
      </c>
      <c r="H296" s="11">
        <v>20</v>
      </c>
      <c r="I296" s="20" t="s">
        <v>259</v>
      </c>
      <c r="J296" s="11" t="s">
        <v>261</v>
      </c>
      <c r="K296" s="11" t="s">
        <v>1173</v>
      </c>
      <c r="L296" s="11" t="s">
        <v>1174</v>
      </c>
    </row>
    <row r="297" spans="1:12">
      <c r="A297" s="11" t="s">
        <v>547</v>
      </c>
      <c r="D297" s="11" t="s">
        <v>260</v>
      </c>
      <c r="E297" s="19" t="s">
        <v>797</v>
      </c>
      <c r="F297" s="10">
        <v>39965</v>
      </c>
      <c r="G297" s="10">
        <v>44348</v>
      </c>
      <c r="H297" s="11">
        <v>20</v>
      </c>
      <c r="I297" s="20" t="s">
        <v>259</v>
      </c>
      <c r="J297" s="11" t="s">
        <v>261</v>
      </c>
      <c r="K297" s="11" t="s">
        <v>1173</v>
      </c>
      <c r="L297" s="11" t="s">
        <v>1174</v>
      </c>
    </row>
    <row r="298" spans="1:12">
      <c r="A298" s="11" t="s">
        <v>548</v>
      </c>
      <c r="D298" s="11" t="s">
        <v>260</v>
      </c>
      <c r="E298" s="19" t="s">
        <v>798</v>
      </c>
      <c r="F298" s="10">
        <v>39965</v>
      </c>
      <c r="G298" s="10">
        <v>44348</v>
      </c>
      <c r="H298" s="11">
        <v>20</v>
      </c>
      <c r="I298" s="20" t="s">
        <v>259</v>
      </c>
      <c r="J298" s="11" t="s">
        <v>261</v>
      </c>
      <c r="K298" s="11" t="s">
        <v>1173</v>
      </c>
      <c r="L298" s="11" t="s">
        <v>1174</v>
      </c>
    </row>
    <row r="299" spans="1:12">
      <c r="A299" s="11" t="s">
        <v>549</v>
      </c>
      <c r="D299" s="11" t="s">
        <v>260</v>
      </c>
      <c r="E299" s="19" t="s">
        <v>799</v>
      </c>
      <c r="F299" s="10">
        <v>39965</v>
      </c>
      <c r="G299" s="10">
        <v>44348</v>
      </c>
      <c r="H299" s="11">
        <v>20</v>
      </c>
      <c r="I299" s="20" t="s">
        <v>259</v>
      </c>
      <c r="J299" s="11" t="s">
        <v>261</v>
      </c>
      <c r="K299" s="11" t="s">
        <v>1173</v>
      </c>
      <c r="L299" s="11" t="s">
        <v>1174</v>
      </c>
    </row>
    <row r="300" spans="1:12">
      <c r="A300" s="11" t="s">
        <v>550</v>
      </c>
      <c r="D300" s="11" t="s">
        <v>260</v>
      </c>
      <c r="E300" s="19" t="s">
        <v>800</v>
      </c>
      <c r="F300" s="10">
        <v>39965</v>
      </c>
      <c r="G300" s="10">
        <v>44348</v>
      </c>
      <c r="H300" s="11">
        <v>20</v>
      </c>
      <c r="I300" s="20" t="s">
        <v>259</v>
      </c>
      <c r="J300" s="11" t="s">
        <v>261</v>
      </c>
      <c r="K300" s="11" t="s">
        <v>1173</v>
      </c>
      <c r="L300" s="11" t="s">
        <v>1174</v>
      </c>
    </row>
    <row r="301" spans="1:12">
      <c r="A301" s="11" t="s">
        <v>551</v>
      </c>
      <c r="D301" s="11" t="s">
        <v>260</v>
      </c>
      <c r="E301" s="19" t="s">
        <v>801</v>
      </c>
      <c r="F301" s="10">
        <v>39965</v>
      </c>
      <c r="G301" s="10">
        <v>44348</v>
      </c>
      <c r="H301" s="11">
        <v>20</v>
      </c>
      <c r="I301" s="20" t="s">
        <v>259</v>
      </c>
      <c r="J301" s="11" t="s">
        <v>261</v>
      </c>
      <c r="K301" s="11" t="s">
        <v>1173</v>
      </c>
      <c r="L301" s="11" t="s">
        <v>1174</v>
      </c>
    </row>
    <row r="302" spans="1:12">
      <c r="A302" s="11" t="s">
        <v>552</v>
      </c>
      <c r="D302" s="11" t="s">
        <v>260</v>
      </c>
      <c r="E302" s="19" t="s">
        <v>802</v>
      </c>
      <c r="F302" s="10">
        <v>39965</v>
      </c>
      <c r="G302" s="10">
        <v>44348</v>
      </c>
      <c r="H302" s="11">
        <v>20</v>
      </c>
      <c r="I302" s="20" t="s">
        <v>259</v>
      </c>
      <c r="J302" s="11" t="s">
        <v>261</v>
      </c>
      <c r="K302" s="11" t="s">
        <v>1173</v>
      </c>
      <c r="L302" s="11" t="s">
        <v>1174</v>
      </c>
    </row>
    <row r="303" spans="1:12">
      <c r="A303" s="11" t="s">
        <v>553</v>
      </c>
      <c r="D303" s="11" t="s">
        <v>260</v>
      </c>
      <c r="E303" s="19" t="s">
        <v>803</v>
      </c>
      <c r="F303" s="10">
        <v>39965</v>
      </c>
      <c r="G303" s="10">
        <v>44348</v>
      </c>
      <c r="H303" s="11">
        <v>20</v>
      </c>
      <c r="I303" s="20" t="s">
        <v>259</v>
      </c>
      <c r="J303" s="11" t="s">
        <v>261</v>
      </c>
      <c r="K303" s="11" t="s">
        <v>1173</v>
      </c>
      <c r="L303" s="11" t="s">
        <v>1174</v>
      </c>
    </row>
    <row r="304" spans="1:12">
      <c r="A304" s="11" t="s">
        <v>554</v>
      </c>
      <c r="D304" s="11" t="s">
        <v>260</v>
      </c>
      <c r="E304" s="19" t="s">
        <v>804</v>
      </c>
      <c r="F304" s="10">
        <v>39965</v>
      </c>
      <c r="G304" s="10">
        <v>44348</v>
      </c>
      <c r="H304" s="11">
        <v>20</v>
      </c>
      <c r="I304" s="20" t="s">
        <v>259</v>
      </c>
      <c r="J304" s="11" t="s">
        <v>261</v>
      </c>
      <c r="K304" s="11" t="s">
        <v>1173</v>
      </c>
      <c r="L304" s="11" t="s">
        <v>1174</v>
      </c>
    </row>
    <row r="305" spans="1:12">
      <c r="A305" s="11" t="s">
        <v>555</v>
      </c>
      <c r="D305" s="11" t="s">
        <v>260</v>
      </c>
      <c r="E305" s="19" t="s">
        <v>805</v>
      </c>
      <c r="F305" s="10">
        <v>39965</v>
      </c>
      <c r="G305" s="10">
        <v>44348</v>
      </c>
      <c r="H305" s="11">
        <v>20</v>
      </c>
      <c r="I305" s="20" t="s">
        <v>259</v>
      </c>
      <c r="J305" s="11" t="s">
        <v>261</v>
      </c>
      <c r="K305" s="11" t="s">
        <v>1173</v>
      </c>
      <c r="L305" s="11" t="s">
        <v>1174</v>
      </c>
    </row>
    <row r="306" spans="1:12">
      <c r="A306" s="11" t="s">
        <v>556</v>
      </c>
      <c r="D306" s="11" t="s">
        <v>260</v>
      </c>
      <c r="E306" s="19" t="s">
        <v>806</v>
      </c>
      <c r="F306" s="10">
        <v>39965</v>
      </c>
      <c r="G306" s="10">
        <v>44348</v>
      </c>
      <c r="H306" s="11">
        <v>20</v>
      </c>
      <c r="I306" s="20" t="s">
        <v>259</v>
      </c>
      <c r="J306" s="11" t="s">
        <v>261</v>
      </c>
      <c r="K306" s="11" t="s">
        <v>1173</v>
      </c>
      <c r="L306" s="11" t="s">
        <v>1174</v>
      </c>
    </row>
    <row r="307" spans="1:12">
      <c r="A307" s="11" t="s">
        <v>557</v>
      </c>
      <c r="D307" s="11" t="s">
        <v>260</v>
      </c>
      <c r="E307" s="19" t="s">
        <v>807</v>
      </c>
      <c r="F307" s="10">
        <v>39965</v>
      </c>
      <c r="G307" s="10">
        <v>44348</v>
      </c>
      <c r="H307" s="11">
        <v>20</v>
      </c>
      <c r="I307" s="20" t="s">
        <v>259</v>
      </c>
      <c r="J307" s="11" t="s">
        <v>261</v>
      </c>
      <c r="K307" s="11" t="s">
        <v>1173</v>
      </c>
      <c r="L307" s="11" t="s">
        <v>1174</v>
      </c>
    </row>
    <row r="308" spans="1:12">
      <c r="A308" s="11" t="s">
        <v>558</v>
      </c>
      <c r="D308" s="11" t="s">
        <v>260</v>
      </c>
      <c r="E308" s="19" t="s">
        <v>808</v>
      </c>
      <c r="F308" s="10">
        <v>39965</v>
      </c>
      <c r="G308" s="10">
        <v>44348</v>
      </c>
      <c r="H308" s="11">
        <v>20</v>
      </c>
      <c r="I308" s="20" t="s">
        <v>259</v>
      </c>
      <c r="J308" s="11" t="s">
        <v>261</v>
      </c>
      <c r="K308" s="11" t="s">
        <v>1173</v>
      </c>
      <c r="L308" s="11" t="s">
        <v>1174</v>
      </c>
    </row>
    <row r="309" spans="1:12">
      <c r="A309" s="11" t="s">
        <v>559</v>
      </c>
      <c r="D309" s="11" t="s">
        <v>260</v>
      </c>
      <c r="E309" s="19" t="s">
        <v>809</v>
      </c>
      <c r="F309" s="10">
        <v>39965</v>
      </c>
      <c r="G309" s="10">
        <v>44348</v>
      </c>
      <c r="H309" s="11">
        <v>20</v>
      </c>
      <c r="I309" s="20" t="s">
        <v>259</v>
      </c>
      <c r="J309" s="11" t="s">
        <v>261</v>
      </c>
      <c r="K309" s="11" t="s">
        <v>1173</v>
      </c>
      <c r="L309" s="11" t="s">
        <v>1174</v>
      </c>
    </row>
    <row r="310" spans="1:12">
      <c r="A310" s="11" t="s">
        <v>560</v>
      </c>
      <c r="D310" s="11" t="s">
        <v>260</v>
      </c>
      <c r="E310" s="19" t="s">
        <v>810</v>
      </c>
      <c r="F310" s="10">
        <v>39965</v>
      </c>
      <c r="G310" s="10">
        <v>44348</v>
      </c>
      <c r="H310" s="11">
        <v>20</v>
      </c>
      <c r="I310" s="20" t="s">
        <v>259</v>
      </c>
      <c r="J310" s="11" t="s">
        <v>261</v>
      </c>
      <c r="K310" s="11" t="s">
        <v>1173</v>
      </c>
      <c r="L310" s="11" t="s">
        <v>1174</v>
      </c>
    </row>
    <row r="311" spans="1:12">
      <c r="A311" s="11" t="s">
        <v>561</v>
      </c>
      <c r="D311" s="11" t="s">
        <v>260</v>
      </c>
      <c r="E311" s="19" t="s">
        <v>811</v>
      </c>
      <c r="F311" s="10">
        <v>39965</v>
      </c>
      <c r="G311" s="10">
        <v>44348</v>
      </c>
      <c r="H311" s="11">
        <v>20</v>
      </c>
      <c r="I311" s="20" t="s">
        <v>259</v>
      </c>
      <c r="J311" s="11" t="s">
        <v>261</v>
      </c>
      <c r="K311" s="11" t="s">
        <v>1173</v>
      </c>
      <c r="L311" s="11" t="s">
        <v>1174</v>
      </c>
    </row>
    <row r="312" spans="1:12">
      <c r="A312" s="11" t="s">
        <v>562</v>
      </c>
      <c r="D312" s="11" t="s">
        <v>260</v>
      </c>
      <c r="E312" s="19" t="s">
        <v>812</v>
      </c>
      <c r="F312" s="10">
        <v>39965</v>
      </c>
      <c r="G312" s="10">
        <v>44348</v>
      </c>
      <c r="H312" s="11">
        <v>20</v>
      </c>
      <c r="I312" s="20" t="s">
        <v>259</v>
      </c>
      <c r="J312" s="11" t="s">
        <v>261</v>
      </c>
      <c r="K312" s="11" t="s">
        <v>1173</v>
      </c>
      <c r="L312" s="11" t="s">
        <v>1174</v>
      </c>
    </row>
    <row r="313" spans="1:12">
      <c r="A313" s="11" t="s">
        <v>563</v>
      </c>
      <c r="D313" s="11" t="s">
        <v>260</v>
      </c>
      <c r="E313" s="19" t="s">
        <v>813</v>
      </c>
      <c r="F313" s="10">
        <v>39965</v>
      </c>
      <c r="G313" s="10">
        <v>44348</v>
      </c>
      <c r="H313" s="11">
        <v>20</v>
      </c>
      <c r="I313" s="20" t="s">
        <v>259</v>
      </c>
      <c r="J313" s="11" t="s">
        <v>261</v>
      </c>
      <c r="K313" s="11" t="s">
        <v>1173</v>
      </c>
      <c r="L313" s="11" t="s">
        <v>1174</v>
      </c>
    </row>
    <row r="314" spans="1:12">
      <c r="A314" s="11" t="s">
        <v>564</v>
      </c>
      <c r="D314" s="11" t="s">
        <v>260</v>
      </c>
      <c r="E314" s="19" t="s">
        <v>814</v>
      </c>
      <c r="F314" s="10">
        <v>39965</v>
      </c>
      <c r="G314" s="10">
        <v>44348</v>
      </c>
      <c r="H314" s="11">
        <v>20</v>
      </c>
      <c r="I314" s="20" t="s">
        <v>259</v>
      </c>
      <c r="J314" s="11" t="s">
        <v>261</v>
      </c>
      <c r="K314" s="11" t="s">
        <v>1173</v>
      </c>
      <c r="L314" s="11" t="s">
        <v>1174</v>
      </c>
    </row>
    <row r="315" spans="1:12">
      <c r="A315" s="11" t="s">
        <v>565</v>
      </c>
      <c r="D315" s="11" t="s">
        <v>260</v>
      </c>
      <c r="E315" s="19" t="s">
        <v>815</v>
      </c>
      <c r="F315" s="10">
        <v>39965</v>
      </c>
      <c r="G315" s="10">
        <v>44348</v>
      </c>
      <c r="H315" s="11">
        <v>20</v>
      </c>
      <c r="I315" s="20" t="s">
        <v>259</v>
      </c>
      <c r="J315" s="11" t="s">
        <v>261</v>
      </c>
      <c r="K315" s="11" t="s">
        <v>1173</v>
      </c>
      <c r="L315" s="11" t="s">
        <v>1174</v>
      </c>
    </row>
    <row r="316" spans="1:12">
      <c r="A316" s="11" t="s">
        <v>566</v>
      </c>
      <c r="D316" s="11" t="s">
        <v>260</v>
      </c>
      <c r="E316" s="19" t="s">
        <v>816</v>
      </c>
      <c r="F316" s="10">
        <v>39965</v>
      </c>
      <c r="G316" s="10">
        <v>44348</v>
      </c>
      <c r="H316" s="11">
        <v>20</v>
      </c>
      <c r="I316" s="20" t="s">
        <v>259</v>
      </c>
      <c r="J316" s="11" t="s">
        <v>261</v>
      </c>
      <c r="K316" s="11" t="s">
        <v>1173</v>
      </c>
      <c r="L316" s="11" t="s">
        <v>1174</v>
      </c>
    </row>
    <row r="317" spans="1:12">
      <c r="A317" s="11" t="s">
        <v>567</v>
      </c>
      <c r="D317" s="11" t="s">
        <v>260</v>
      </c>
      <c r="E317" s="19" t="s">
        <v>817</v>
      </c>
      <c r="F317" s="10">
        <v>39965</v>
      </c>
      <c r="G317" s="10">
        <v>44348</v>
      </c>
      <c r="H317" s="11">
        <v>20</v>
      </c>
      <c r="I317" s="20" t="s">
        <v>259</v>
      </c>
      <c r="J317" s="11" t="s">
        <v>261</v>
      </c>
      <c r="K317" s="11" t="s">
        <v>1173</v>
      </c>
      <c r="L317" s="11" t="s">
        <v>1174</v>
      </c>
    </row>
    <row r="318" spans="1:12">
      <c r="A318" s="11" t="s">
        <v>568</v>
      </c>
      <c r="D318" s="11" t="s">
        <v>260</v>
      </c>
      <c r="E318" s="19" t="s">
        <v>818</v>
      </c>
      <c r="F318" s="10">
        <v>39965</v>
      </c>
      <c r="G318" s="10">
        <v>44348</v>
      </c>
      <c r="H318" s="11">
        <v>20</v>
      </c>
      <c r="I318" s="20" t="s">
        <v>259</v>
      </c>
      <c r="J318" s="11" t="s">
        <v>261</v>
      </c>
      <c r="K318" s="11" t="s">
        <v>1173</v>
      </c>
      <c r="L318" s="11" t="s">
        <v>1174</v>
      </c>
    </row>
    <row r="319" spans="1:12">
      <c r="A319" s="11" t="s">
        <v>569</v>
      </c>
      <c r="D319" s="11" t="s">
        <v>260</v>
      </c>
      <c r="E319" s="19" t="s">
        <v>819</v>
      </c>
      <c r="F319" s="10">
        <v>39965</v>
      </c>
      <c r="G319" s="10">
        <v>44348</v>
      </c>
      <c r="H319" s="11">
        <v>20</v>
      </c>
      <c r="I319" s="20" t="s">
        <v>259</v>
      </c>
      <c r="J319" s="11" t="s">
        <v>261</v>
      </c>
      <c r="K319" s="11" t="s">
        <v>1173</v>
      </c>
      <c r="L319" s="11" t="s">
        <v>1174</v>
      </c>
    </row>
    <row r="320" spans="1:12">
      <c r="A320" s="11" t="s">
        <v>570</v>
      </c>
      <c r="D320" s="11" t="s">
        <v>260</v>
      </c>
      <c r="E320" s="19" t="s">
        <v>820</v>
      </c>
      <c r="F320" s="10">
        <v>39965</v>
      </c>
      <c r="G320" s="10">
        <v>44348</v>
      </c>
      <c r="H320" s="11">
        <v>20</v>
      </c>
      <c r="I320" s="20" t="s">
        <v>259</v>
      </c>
      <c r="J320" s="11" t="s">
        <v>261</v>
      </c>
      <c r="K320" s="11" t="s">
        <v>1173</v>
      </c>
      <c r="L320" s="11" t="s">
        <v>1174</v>
      </c>
    </row>
    <row r="321" spans="1:12">
      <c r="A321" s="11" t="s">
        <v>571</v>
      </c>
      <c r="D321" s="11" t="s">
        <v>260</v>
      </c>
      <c r="E321" s="19" t="s">
        <v>821</v>
      </c>
      <c r="F321" s="10">
        <v>39965</v>
      </c>
      <c r="G321" s="10">
        <v>44348</v>
      </c>
      <c r="H321" s="11">
        <v>20</v>
      </c>
      <c r="I321" s="20" t="s">
        <v>259</v>
      </c>
      <c r="J321" s="11" t="s">
        <v>261</v>
      </c>
      <c r="K321" s="11" t="s">
        <v>1173</v>
      </c>
      <c r="L321" s="11" t="s">
        <v>1174</v>
      </c>
    </row>
    <row r="322" spans="1:12">
      <c r="A322" s="11" t="s">
        <v>572</v>
      </c>
      <c r="D322" s="11" t="s">
        <v>260</v>
      </c>
      <c r="E322" s="19" t="s">
        <v>822</v>
      </c>
      <c r="F322" s="10">
        <v>39965</v>
      </c>
      <c r="G322" s="10">
        <v>44348</v>
      </c>
      <c r="H322" s="11">
        <v>20</v>
      </c>
      <c r="I322" s="20" t="s">
        <v>259</v>
      </c>
      <c r="J322" s="11" t="s">
        <v>261</v>
      </c>
      <c r="K322" s="11" t="s">
        <v>1173</v>
      </c>
      <c r="L322" s="11" t="s">
        <v>1174</v>
      </c>
    </row>
    <row r="323" spans="1:12">
      <c r="A323" s="11" t="s">
        <v>573</v>
      </c>
      <c r="D323" s="11" t="s">
        <v>260</v>
      </c>
      <c r="E323" s="19" t="s">
        <v>823</v>
      </c>
      <c r="F323" s="10">
        <v>39965</v>
      </c>
      <c r="G323" s="10">
        <v>44348</v>
      </c>
      <c r="H323" s="11">
        <v>20</v>
      </c>
      <c r="I323" s="20" t="s">
        <v>259</v>
      </c>
      <c r="J323" s="11" t="s">
        <v>261</v>
      </c>
      <c r="K323" s="11" t="s">
        <v>1173</v>
      </c>
      <c r="L323" s="11" t="s">
        <v>1174</v>
      </c>
    </row>
    <row r="324" spans="1:12">
      <c r="A324" s="11" t="s">
        <v>574</v>
      </c>
      <c r="D324" s="11" t="s">
        <v>260</v>
      </c>
      <c r="E324" s="19" t="s">
        <v>824</v>
      </c>
      <c r="F324" s="10">
        <v>39965</v>
      </c>
      <c r="G324" s="10">
        <v>44348</v>
      </c>
      <c r="H324" s="11">
        <v>20</v>
      </c>
      <c r="I324" s="20" t="s">
        <v>259</v>
      </c>
      <c r="J324" s="11" t="s">
        <v>261</v>
      </c>
      <c r="K324" s="11" t="s">
        <v>1173</v>
      </c>
      <c r="L324" s="11" t="s">
        <v>1174</v>
      </c>
    </row>
    <row r="325" spans="1:12">
      <c r="A325" s="11" t="s">
        <v>575</v>
      </c>
      <c r="D325" s="11" t="s">
        <v>260</v>
      </c>
      <c r="E325" s="19" t="s">
        <v>825</v>
      </c>
      <c r="F325" s="10">
        <v>39965</v>
      </c>
      <c r="G325" s="10">
        <v>44348</v>
      </c>
      <c r="H325" s="11">
        <v>20</v>
      </c>
      <c r="I325" s="20" t="s">
        <v>259</v>
      </c>
      <c r="J325" s="11" t="s">
        <v>261</v>
      </c>
      <c r="K325" s="11" t="s">
        <v>1173</v>
      </c>
      <c r="L325" s="11" t="s">
        <v>1174</v>
      </c>
    </row>
    <row r="326" spans="1:12">
      <c r="A326" s="11" t="s">
        <v>576</v>
      </c>
      <c r="D326" s="11" t="s">
        <v>260</v>
      </c>
      <c r="E326" s="19" t="s">
        <v>826</v>
      </c>
      <c r="F326" s="10">
        <v>39965</v>
      </c>
      <c r="G326" s="10">
        <v>44348</v>
      </c>
      <c r="H326" s="11">
        <v>20</v>
      </c>
      <c r="I326" s="20" t="s">
        <v>259</v>
      </c>
      <c r="J326" s="11" t="s">
        <v>261</v>
      </c>
      <c r="K326" s="11" t="s">
        <v>1173</v>
      </c>
      <c r="L326" s="11" t="s">
        <v>1174</v>
      </c>
    </row>
    <row r="327" spans="1:12">
      <c r="A327" s="11" t="s">
        <v>577</v>
      </c>
      <c r="D327" s="11" t="s">
        <v>260</v>
      </c>
      <c r="E327" s="19" t="s">
        <v>827</v>
      </c>
      <c r="F327" s="10">
        <v>39965</v>
      </c>
      <c r="G327" s="10">
        <v>44348</v>
      </c>
      <c r="H327" s="11">
        <v>20</v>
      </c>
      <c r="I327" s="20" t="s">
        <v>259</v>
      </c>
      <c r="J327" s="11" t="s">
        <v>261</v>
      </c>
      <c r="K327" s="11" t="s">
        <v>1173</v>
      </c>
      <c r="L327" s="11" t="s">
        <v>1174</v>
      </c>
    </row>
    <row r="328" spans="1:12">
      <c r="A328" s="11" t="s">
        <v>578</v>
      </c>
      <c r="D328" s="11" t="s">
        <v>260</v>
      </c>
      <c r="E328" s="19" t="s">
        <v>828</v>
      </c>
      <c r="F328" s="10">
        <v>39965</v>
      </c>
      <c r="G328" s="10">
        <v>44348</v>
      </c>
      <c r="H328" s="11">
        <v>20</v>
      </c>
      <c r="I328" s="20" t="s">
        <v>259</v>
      </c>
      <c r="J328" s="11" t="s">
        <v>261</v>
      </c>
      <c r="K328" s="11" t="s">
        <v>1173</v>
      </c>
      <c r="L328" s="11" t="s">
        <v>1174</v>
      </c>
    </row>
    <row r="329" spans="1:12">
      <c r="A329" s="11" t="s">
        <v>579</v>
      </c>
      <c r="D329" s="11" t="s">
        <v>260</v>
      </c>
      <c r="E329" s="19" t="s">
        <v>829</v>
      </c>
      <c r="F329" s="10">
        <v>39965</v>
      </c>
      <c r="G329" s="10">
        <v>44348</v>
      </c>
      <c r="H329" s="11">
        <v>20</v>
      </c>
      <c r="I329" s="20" t="s">
        <v>259</v>
      </c>
      <c r="J329" s="11" t="s">
        <v>261</v>
      </c>
      <c r="K329" s="11" t="s">
        <v>1173</v>
      </c>
      <c r="L329" s="11" t="s">
        <v>1174</v>
      </c>
    </row>
    <row r="330" spans="1:12">
      <c r="A330" s="11" t="s">
        <v>580</v>
      </c>
      <c r="D330" s="11" t="s">
        <v>260</v>
      </c>
      <c r="E330" s="19" t="s">
        <v>830</v>
      </c>
      <c r="F330" s="10">
        <v>39965</v>
      </c>
      <c r="G330" s="10">
        <v>44348</v>
      </c>
      <c r="H330" s="11">
        <v>20</v>
      </c>
      <c r="I330" s="20" t="s">
        <v>259</v>
      </c>
      <c r="J330" s="11" t="s">
        <v>261</v>
      </c>
      <c r="K330" s="11" t="s">
        <v>1173</v>
      </c>
      <c r="L330" s="11" t="s">
        <v>1174</v>
      </c>
    </row>
    <row r="331" spans="1:12">
      <c r="A331" s="11" t="s">
        <v>581</v>
      </c>
      <c r="D331" s="11" t="s">
        <v>260</v>
      </c>
      <c r="E331" s="19" t="s">
        <v>831</v>
      </c>
      <c r="F331" s="10">
        <v>39965</v>
      </c>
      <c r="G331" s="10">
        <v>44348</v>
      </c>
      <c r="H331" s="11">
        <v>20</v>
      </c>
      <c r="I331" s="20" t="s">
        <v>259</v>
      </c>
      <c r="J331" s="11" t="s">
        <v>261</v>
      </c>
      <c r="K331" s="11" t="s">
        <v>1173</v>
      </c>
      <c r="L331" s="11" t="s">
        <v>1174</v>
      </c>
    </row>
    <row r="332" spans="1:12">
      <c r="A332" s="11" t="s">
        <v>582</v>
      </c>
      <c r="D332" s="11" t="s">
        <v>260</v>
      </c>
      <c r="E332" s="19" t="s">
        <v>832</v>
      </c>
      <c r="F332" s="10">
        <v>39965</v>
      </c>
      <c r="G332" s="10">
        <v>44348</v>
      </c>
      <c r="H332" s="11">
        <v>20</v>
      </c>
      <c r="I332" s="20" t="s">
        <v>259</v>
      </c>
      <c r="J332" s="11" t="s">
        <v>261</v>
      </c>
      <c r="K332" s="11" t="s">
        <v>1173</v>
      </c>
      <c r="L332" s="11" t="s">
        <v>1174</v>
      </c>
    </row>
    <row r="333" spans="1:12">
      <c r="A333" s="11" t="s">
        <v>583</v>
      </c>
      <c r="D333" s="11" t="s">
        <v>260</v>
      </c>
      <c r="E333" s="19" t="s">
        <v>833</v>
      </c>
      <c r="F333" s="10">
        <v>39965</v>
      </c>
      <c r="G333" s="10">
        <v>44348</v>
      </c>
      <c r="H333" s="11">
        <v>20</v>
      </c>
      <c r="I333" s="20" t="s">
        <v>259</v>
      </c>
      <c r="J333" s="11" t="s">
        <v>261</v>
      </c>
      <c r="K333" s="11" t="s">
        <v>1173</v>
      </c>
      <c r="L333" s="11" t="s">
        <v>1174</v>
      </c>
    </row>
    <row r="334" spans="1:12">
      <c r="A334" s="11" t="s">
        <v>584</v>
      </c>
      <c r="D334" s="11" t="s">
        <v>260</v>
      </c>
      <c r="E334" s="19" t="s">
        <v>834</v>
      </c>
      <c r="F334" s="10">
        <v>39965</v>
      </c>
      <c r="G334" s="10">
        <v>44348</v>
      </c>
      <c r="H334" s="11">
        <v>20</v>
      </c>
      <c r="I334" s="20" t="s">
        <v>259</v>
      </c>
      <c r="J334" s="11" t="s">
        <v>261</v>
      </c>
      <c r="K334" s="11" t="s">
        <v>1173</v>
      </c>
      <c r="L334" s="11" t="s">
        <v>1174</v>
      </c>
    </row>
    <row r="335" spans="1:12">
      <c r="A335" s="11" t="s">
        <v>585</v>
      </c>
      <c r="D335" s="11" t="s">
        <v>260</v>
      </c>
      <c r="E335" s="19" t="s">
        <v>835</v>
      </c>
      <c r="F335" s="10">
        <v>39965</v>
      </c>
      <c r="G335" s="10">
        <v>44348</v>
      </c>
      <c r="H335" s="11">
        <v>20</v>
      </c>
      <c r="I335" s="20" t="s">
        <v>259</v>
      </c>
      <c r="J335" s="11" t="s">
        <v>261</v>
      </c>
      <c r="K335" s="11" t="s">
        <v>1173</v>
      </c>
      <c r="L335" s="11" t="s">
        <v>1174</v>
      </c>
    </row>
    <row r="336" spans="1:12">
      <c r="A336" s="11" t="s">
        <v>586</v>
      </c>
      <c r="D336" s="11" t="s">
        <v>260</v>
      </c>
      <c r="E336" s="19" t="s">
        <v>836</v>
      </c>
      <c r="F336" s="10">
        <v>39965</v>
      </c>
      <c r="G336" s="10">
        <v>44348</v>
      </c>
      <c r="H336" s="11">
        <v>20</v>
      </c>
      <c r="I336" s="20" t="s">
        <v>259</v>
      </c>
      <c r="J336" s="11" t="s">
        <v>261</v>
      </c>
      <c r="K336" s="11" t="s">
        <v>1173</v>
      </c>
      <c r="L336" s="11" t="s">
        <v>1174</v>
      </c>
    </row>
    <row r="337" spans="1:12">
      <c r="A337" s="11" t="s">
        <v>587</v>
      </c>
      <c r="D337" s="11" t="s">
        <v>260</v>
      </c>
      <c r="E337" s="19" t="s">
        <v>837</v>
      </c>
      <c r="F337" s="10">
        <v>39965</v>
      </c>
      <c r="G337" s="10">
        <v>44348</v>
      </c>
      <c r="H337" s="11">
        <v>20</v>
      </c>
      <c r="I337" s="20" t="s">
        <v>259</v>
      </c>
      <c r="J337" s="11" t="s">
        <v>261</v>
      </c>
      <c r="K337" s="11" t="s">
        <v>1173</v>
      </c>
      <c r="L337" s="11" t="s">
        <v>1174</v>
      </c>
    </row>
    <row r="338" spans="1:12">
      <c r="A338" s="11" t="s">
        <v>588</v>
      </c>
      <c r="D338" s="11" t="s">
        <v>260</v>
      </c>
      <c r="E338" s="19" t="s">
        <v>838</v>
      </c>
      <c r="F338" s="10">
        <v>39965</v>
      </c>
      <c r="G338" s="10">
        <v>44348</v>
      </c>
      <c r="H338" s="11">
        <v>20</v>
      </c>
      <c r="I338" s="20" t="s">
        <v>259</v>
      </c>
      <c r="J338" s="11" t="s">
        <v>261</v>
      </c>
      <c r="K338" s="11" t="s">
        <v>1173</v>
      </c>
      <c r="L338" s="11" t="s">
        <v>1174</v>
      </c>
    </row>
    <row r="339" spans="1:12">
      <c r="A339" s="11" t="s">
        <v>589</v>
      </c>
      <c r="D339" s="11" t="s">
        <v>260</v>
      </c>
      <c r="E339" s="19" t="s">
        <v>839</v>
      </c>
      <c r="F339" s="10">
        <v>39965</v>
      </c>
      <c r="G339" s="10">
        <v>44348</v>
      </c>
      <c r="H339" s="11">
        <v>20</v>
      </c>
      <c r="I339" s="20" t="s">
        <v>259</v>
      </c>
      <c r="J339" s="11" t="s">
        <v>261</v>
      </c>
      <c r="K339" s="11" t="s">
        <v>1173</v>
      </c>
      <c r="L339" s="11" t="s">
        <v>1174</v>
      </c>
    </row>
    <row r="340" spans="1:12">
      <c r="A340" s="11" t="s">
        <v>590</v>
      </c>
      <c r="D340" s="11" t="s">
        <v>260</v>
      </c>
      <c r="E340" s="19" t="s">
        <v>840</v>
      </c>
      <c r="F340" s="10">
        <v>39965</v>
      </c>
      <c r="G340" s="10">
        <v>44348</v>
      </c>
      <c r="H340" s="11">
        <v>20</v>
      </c>
      <c r="I340" s="20" t="s">
        <v>259</v>
      </c>
      <c r="J340" s="11" t="s">
        <v>261</v>
      </c>
      <c r="K340" s="11" t="s">
        <v>1173</v>
      </c>
      <c r="L340" s="11" t="s">
        <v>1174</v>
      </c>
    </row>
    <row r="341" spans="1:12">
      <c r="A341" s="11" t="s">
        <v>591</v>
      </c>
      <c r="D341" s="11" t="s">
        <v>260</v>
      </c>
      <c r="E341" s="19" t="s">
        <v>841</v>
      </c>
      <c r="F341" s="10">
        <v>39965</v>
      </c>
      <c r="G341" s="10">
        <v>44348</v>
      </c>
      <c r="H341" s="11">
        <v>20</v>
      </c>
      <c r="I341" s="20" t="s">
        <v>259</v>
      </c>
      <c r="J341" s="11" t="s">
        <v>261</v>
      </c>
      <c r="K341" s="11" t="s">
        <v>1173</v>
      </c>
      <c r="L341" s="11" t="s">
        <v>1174</v>
      </c>
    </row>
    <row r="342" spans="1:12">
      <c r="A342" s="11" t="s">
        <v>592</v>
      </c>
      <c r="D342" s="11" t="s">
        <v>260</v>
      </c>
      <c r="E342" s="19" t="s">
        <v>842</v>
      </c>
      <c r="F342" s="10">
        <v>39965</v>
      </c>
      <c r="G342" s="10">
        <v>44348</v>
      </c>
      <c r="H342" s="11">
        <v>20</v>
      </c>
      <c r="I342" s="20" t="s">
        <v>259</v>
      </c>
      <c r="J342" s="11" t="s">
        <v>261</v>
      </c>
      <c r="K342" s="11" t="s">
        <v>1173</v>
      </c>
      <c r="L342" s="11" t="s">
        <v>1174</v>
      </c>
    </row>
    <row r="343" spans="1:12">
      <c r="A343" s="11" t="s">
        <v>593</v>
      </c>
      <c r="D343" s="11" t="s">
        <v>260</v>
      </c>
      <c r="E343" s="19" t="s">
        <v>843</v>
      </c>
      <c r="F343" s="10">
        <v>39965</v>
      </c>
      <c r="G343" s="10">
        <v>44348</v>
      </c>
      <c r="H343" s="11">
        <v>20</v>
      </c>
      <c r="I343" s="20" t="s">
        <v>259</v>
      </c>
      <c r="J343" s="11" t="s">
        <v>261</v>
      </c>
      <c r="K343" s="11" t="s">
        <v>1173</v>
      </c>
      <c r="L343" s="11" t="s">
        <v>1174</v>
      </c>
    </row>
    <row r="344" spans="1:12">
      <c r="A344" s="11" t="s">
        <v>594</v>
      </c>
      <c r="D344" s="11" t="s">
        <v>260</v>
      </c>
      <c r="E344" s="19" t="s">
        <v>844</v>
      </c>
      <c r="F344" s="10">
        <v>39965</v>
      </c>
      <c r="G344" s="10">
        <v>44348</v>
      </c>
      <c r="H344" s="11">
        <v>20</v>
      </c>
      <c r="I344" s="20" t="s">
        <v>259</v>
      </c>
      <c r="J344" s="11" t="s">
        <v>261</v>
      </c>
      <c r="K344" s="11" t="s">
        <v>1173</v>
      </c>
      <c r="L344" s="11" t="s">
        <v>1174</v>
      </c>
    </row>
    <row r="345" spans="1:12">
      <c r="A345" s="11" t="s">
        <v>595</v>
      </c>
      <c r="D345" s="11" t="s">
        <v>260</v>
      </c>
      <c r="E345" s="19" t="s">
        <v>845</v>
      </c>
      <c r="F345" s="10">
        <v>39965</v>
      </c>
      <c r="G345" s="10">
        <v>44348</v>
      </c>
      <c r="H345" s="11">
        <v>20</v>
      </c>
      <c r="I345" s="20" t="s">
        <v>259</v>
      </c>
      <c r="J345" s="11" t="s">
        <v>261</v>
      </c>
      <c r="K345" s="11" t="s">
        <v>1173</v>
      </c>
      <c r="L345" s="11" t="s">
        <v>1174</v>
      </c>
    </row>
    <row r="346" spans="1:12">
      <c r="A346" s="11" t="s">
        <v>596</v>
      </c>
      <c r="D346" s="11" t="s">
        <v>260</v>
      </c>
      <c r="E346" s="19" t="s">
        <v>846</v>
      </c>
      <c r="F346" s="10">
        <v>39965</v>
      </c>
      <c r="G346" s="10">
        <v>44348</v>
      </c>
      <c r="H346" s="11">
        <v>20</v>
      </c>
      <c r="I346" s="20" t="s">
        <v>259</v>
      </c>
      <c r="J346" s="11" t="s">
        <v>261</v>
      </c>
      <c r="K346" s="11" t="s">
        <v>1173</v>
      </c>
      <c r="L346" s="11" t="s">
        <v>1174</v>
      </c>
    </row>
    <row r="347" spans="1:12">
      <c r="A347" s="11" t="s">
        <v>597</v>
      </c>
      <c r="D347" s="11" t="s">
        <v>260</v>
      </c>
      <c r="E347" s="19" t="s">
        <v>847</v>
      </c>
      <c r="F347" s="10">
        <v>39965</v>
      </c>
      <c r="G347" s="10">
        <v>44348</v>
      </c>
      <c r="H347" s="11">
        <v>20</v>
      </c>
      <c r="I347" s="20" t="s">
        <v>259</v>
      </c>
      <c r="J347" s="11" t="s">
        <v>261</v>
      </c>
      <c r="K347" s="11" t="s">
        <v>1173</v>
      </c>
      <c r="L347" s="11" t="s">
        <v>1174</v>
      </c>
    </row>
    <row r="348" spans="1:12">
      <c r="A348" s="11" t="s">
        <v>598</v>
      </c>
      <c r="D348" s="11" t="s">
        <v>260</v>
      </c>
      <c r="E348" s="19" t="s">
        <v>848</v>
      </c>
      <c r="F348" s="10">
        <v>39965</v>
      </c>
      <c r="G348" s="10">
        <v>44348</v>
      </c>
      <c r="H348" s="11">
        <v>20</v>
      </c>
      <c r="I348" s="20" t="s">
        <v>259</v>
      </c>
      <c r="J348" s="11" t="s">
        <v>261</v>
      </c>
      <c r="K348" s="11" t="s">
        <v>1173</v>
      </c>
      <c r="L348" s="11" t="s">
        <v>1174</v>
      </c>
    </row>
    <row r="349" spans="1:12">
      <c r="A349" s="11" t="s">
        <v>599</v>
      </c>
      <c r="D349" s="11" t="s">
        <v>260</v>
      </c>
      <c r="E349" s="19" t="s">
        <v>849</v>
      </c>
      <c r="F349" s="10">
        <v>39965</v>
      </c>
      <c r="G349" s="10">
        <v>44348</v>
      </c>
      <c r="H349" s="11">
        <v>20</v>
      </c>
      <c r="I349" s="20" t="s">
        <v>259</v>
      </c>
      <c r="J349" s="11" t="s">
        <v>261</v>
      </c>
      <c r="K349" s="11" t="s">
        <v>1173</v>
      </c>
      <c r="L349" s="11" t="s">
        <v>1174</v>
      </c>
    </row>
    <row r="350" spans="1:12">
      <c r="A350" s="11" t="s">
        <v>600</v>
      </c>
      <c r="D350" s="11" t="s">
        <v>260</v>
      </c>
      <c r="E350" s="19" t="s">
        <v>850</v>
      </c>
      <c r="F350" s="10">
        <v>39965</v>
      </c>
      <c r="G350" s="10">
        <v>44348</v>
      </c>
      <c r="H350" s="11">
        <v>20</v>
      </c>
      <c r="I350" s="20" t="s">
        <v>259</v>
      </c>
      <c r="J350" s="11" t="s">
        <v>261</v>
      </c>
      <c r="K350" s="11" t="s">
        <v>1173</v>
      </c>
      <c r="L350" s="11" t="s">
        <v>1174</v>
      </c>
    </row>
    <row r="351" spans="1:12">
      <c r="A351" s="11" t="s">
        <v>601</v>
      </c>
      <c r="D351" s="11" t="s">
        <v>260</v>
      </c>
      <c r="E351" s="19" t="s">
        <v>851</v>
      </c>
      <c r="F351" s="10">
        <v>39965</v>
      </c>
      <c r="G351" s="10">
        <v>44348</v>
      </c>
      <c r="H351" s="11">
        <v>20</v>
      </c>
      <c r="I351" s="20" t="s">
        <v>259</v>
      </c>
      <c r="J351" s="11" t="s">
        <v>261</v>
      </c>
      <c r="K351" s="11" t="s">
        <v>1173</v>
      </c>
      <c r="L351" s="11" t="s">
        <v>1174</v>
      </c>
    </row>
    <row r="352" spans="1:12">
      <c r="A352" s="11" t="s">
        <v>602</v>
      </c>
      <c r="D352" s="11" t="s">
        <v>260</v>
      </c>
      <c r="E352" s="19" t="s">
        <v>852</v>
      </c>
      <c r="F352" s="10">
        <v>39965</v>
      </c>
      <c r="G352" s="10">
        <v>44348</v>
      </c>
      <c r="H352" s="11">
        <v>20</v>
      </c>
      <c r="I352" s="20" t="s">
        <v>259</v>
      </c>
      <c r="J352" s="11" t="s">
        <v>261</v>
      </c>
      <c r="K352" s="11" t="s">
        <v>1173</v>
      </c>
      <c r="L352" s="11" t="s">
        <v>1174</v>
      </c>
    </row>
    <row r="353" spans="1:12">
      <c r="A353" s="11" t="s">
        <v>603</v>
      </c>
      <c r="D353" s="11" t="s">
        <v>260</v>
      </c>
      <c r="E353" s="19" t="s">
        <v>853</v>
      </c>
      <c r="F353" s="10">
        <v>39965</v>
      </c>
      <c r="G353" s="10">
        <v>44348</v>
      </c>
      <c r="H353" s="11">
        <v>20</v>
      </c>
      <c r="I353" s="20" t="s">
        <v>259</v>
      </c>
      <c r="J353" s="11" t="s">
        <v>261</v>
      </c>
      <c r="K353" s="11" t="s">
        <v>1173</v>
      </c>
      <c r="L353" s="11" t="s">
        <v>1174</v>
      </c>
    </row>
    <row r="354" spans="1:12">
      <c r="A354" s="11" t="s">
        <v>604</v>
      </c>
      <c r="D354" s="11" t="s">
        <v>260</v>
      </c>
      <c r="E354" s="19" t="s">
        <v>854</v>
      </c>
      <c r="F354" s="10">
        <v>39965</v>
      </c>
      <c r="G354" s="10">
        <v>44348</v>
      </c>
      <c r="H354" s="11">
        <v>20</v>
      </c>
      <c r="I354" s="20" t="s">
        <v>259</v>
      </c>
      <c r="J354" s="11" t="s">
        <v>261</v>
      </c>
      <c r="K354" s="11" t="s">
        <v>1173</v>
      </c>
      <c r="L354" s="11" t="s">
        <v>1174</v>
      </c>
    </row>
    <row r="355" spans="1:12">
      <c r="A355" s="11" t="s">
        <v>605</v>
      </c>
      <c r="D355" s="11" t="s">
        <v>260</v>
      </c>
      <c r="E355" s="19" t="s">
        <v>855</v>
      </c>
      <c r="F355" s="10">
        <v>39965</v>
      </c>
      <c r="G355" s="10">
        <v>44348</v>
      </c>
      <c r="H355" s="11">
        <v>20</v>
      </c>
      <c r="I355" s="20" t="s">
        <v>259</v>
      </c>
      <c r="J355" s="11" t="s">
        <v>261</v>
      </c>
      <c r="K355" s="11" t="s">
        <v>1173</v>
      </c>
      <c r="L355" s="11" t="s">
        <v>1174</v>
      </c>
    </row>
    <row r="356" spans="1:12">
      <c r="A356" s="11" t="s">
        <v>606</v>
      </c>
      <c r="D356" s="11" t="s">
        <v>260</v>
      </c>
      <c r="E356" s="19" t="s">
        <v>856</v>
      </c>
      <c r="F356" s="10">
        <v>39965</v>
      </c>
      <c r="G356" s="10">
        <v>44348</v>
      </c>
      <c r="H356" s="11">
        <v>20</v>
      </c>
      <c r="I356" s="20" t="s">
        <v>259</v>
      </c>
      <c r="J356" s="11" t="s">
        <v>261</v>
      </c>
      <c r="K356" s="11" t="s">
        <v>1173</v>
      </c>
      <c r="L356" s="11" t="s">
        <v>1174</v>
      </c>
    </row>
    <row r="357" spans="1:12">
      <c r="A357" s="11" t="s">
        <v>607</v>
      </c>
      <c r="D357" s="11" t="s">
        <v>260</v>
      </c>
      <c r="E357" s="19" t="s">
        <v>857</v>
      </c>
      <c r="F357" s="10">
        <v>39965</v>
      </c>
      <c r="G357" s="10">
        <v>44348</v>
      </c>
      <c r="H357" s="11">
        <v>20</v>
      </c>
      <c r="I357" s="20" t="s">
        <v>259</v>
      </c>
      <c r="J357" s="11" t="s">
        <v>261</v>
      </c>
      <c r="K357" s="11" t="s">
        <v>1173</v>
      </c>
      <c r="L357" s="11" t="s">
        <v>1174</v>
      </c>
    </row>
    <row r="358" spans="1:12">
      <c r="A358" s="11" t="s">
        <v>608</v>
      </c>
      <c r="D358" s="11" t="s">
        <v>260</v>
      </c>
      <c r="E358" s="19" t="s">
        <v>858</v>
      </c>
      <c r="F358" s="10">
        <v>39965</v>
      </c>
      <c r="G358" s="10">
        <v>44348</v>
      </c>
      <c r="H358" s="11">
        <v>20</v>
      </c>
      <c r="I358" s="20" t="s">
        <v>259</v>
      </c>
      <c r="J358" s="11" t="s">
        <v>261</v>
      </c>
      <c r="K358" s="11" t="s">
        <v>1173</v>
      </c>
      <c r="L358" s="11" t="s">
        <v>1174</v>
      </c>
    </row>
    <row r="359" spans="1:12">
      <c r="A359" s="11" t="s">
        <v>609</v>
      </c>
      <c r="D359" s="11" t="s">
        <v>260</v>
      </c>
      <c r="E359" s="19" t="s">
        <v>859</v>
      </c>
      <c r="F359" s="10">
        <v>39965</v>
      </c>
      <c r="G359" s="10">
        <v>44348</v>
      </c>
      <c r="H359" s="11">
        <v>20</v>
      </c>
      <c r="I359" s="20" t="s">
        <v>259</v>
      </c>
      <c r="J359" s="11" t="s">
        <v>261</v>
      </c>
      <c r="K359" s="11" t="s">
        <v>1173</v>
      </c>
      <c r="L359" s="11" t="s">
        <v>1174</v>
      </c>
    </row>
    <row r="360" spans="1:12">
      <c r="A360" s="11" t="s">
        <v>610</v>
      </c>
      <c r="D360" s="11" t="s">
        <v>260</v>
      </c>
      <c r="E360" s="19" t="s">
        <v>860</v>
      </c>
      <c r="F360" s="10">
        <v>39965</v>
      </c>
      <c r="G360" s="10">
        <v>44348</v>
      </c>
      <c r="H360" s="11">
        <v>20</v>
      </c>
      <c r="I360" s="20" t="s">
        <v>259</v>
      </c>
      <c r="J360" s="11" t="s">
        <v>261</v>
      </c>
      <c r="K360" s="11" t="s">
        <v>1173</v>
      </c>
      <c r="L360" s="11" t="s">
        <v>1174</v>
      </c>
    </row>
    <row r="361" spans="1:12">
      <c r="A361" s="11" t="s">
        <v>611</v>
      </c>
      <c r="D361" s="11" t="s">
        <v>260</v>
      </c>
      <c r="E361" s="19" t="s">
        <v>861</v>
      </c>
      <c r="F361" s="10">
        <v>39965</v>
      </c>
      <c r="G361" s="10">
        <v>44348</v>
      </c>
      <c r="H361" s="11">
        <v>20</v>
      </c>
      <c r="I361" s="20" t="s">
        <v>259</v>
      </c>
      <c r="J361" s="11" t="s">
        <v>261</v>
      </c>
      <c r="K361" s="11" t="s">
        <v>1173</v>
      </c>
      <c r="L361" s="11" t="s">
        <v>1174</v>
      </c>
    </row>
    <row r="362" spans="1:12">
      <c r="A362" s="11" t="s">
        <v>612</v>
      </c>
      <c r="D362" s="11" t="s">
        <v>260</v>
      </c>
      <c r="E362" s="19" t="s">
        <v>862</v>
      </c>
      <c r="F362" s="10">
        <v>39965</v>
      </c>
      <c r="G362" s="10">
        <v>44348</v>
      </c>
      <c r="H362" s="11">
        <v>20</v>
      </c>
      <c r="I362" s="20" t="s">
        <v>259</v>
      </c>
      <c r="J362" s="11" t="s">
        <v>261</v>
      </c>
      <c r="K362" s="11" t="s">
        <v>1173</v>
      </c>
      <c r="L362" s="11" t="s">
        <v>1174</v>
      </c>
    </row>
    <row r="363" spans="1:12">
      <c r="A363" s="11" t="s">
        <v>613</v>
      </c>
      <c r="D363" s="11" t="s">
        <v>260</v>
      </c>
      <c r="E363" s="19" t="s">
        <v>863</v>
      </c>
      <c r="F363" s="10">
        <v>39965</v>
      </c>
      <c r="G363" s="10">
        <v>44348</v>
      </c>
      <c r="H363" s="11">
        <v>20</v>
      </c>
      <c r="I363" s="20" t="s">
        <v>259</v>
      </c>
      <c r="J363" s="11" t="s">
        <v>261</v>
      </c>
      <c r="K363" s="11" t="s">
        <v>1173</v>
      </c>
      <c r="L363" s="11" t="s">
        <v>1174</v>
      </c>
    </row>
    <row r="364" spans="1:12">
      <c r="A364" s="11" t="s">
        <v>614</v>
      </c>
      <c r="D364" s="11" t="s">
        <v>260</v>
      </c>
      <c r="E364" s="19" t="s">
        <v>864</v>
      </c>
      <c r="F364" s="10">
        <v>39965</v>
      </c>
      <c r="G364" s="10">
        <v>44348</v>
      </c>
      <c r="H364" s="11">
        <v>20</v>
      </c>
      <c r="I364" s="20" t="s">
        <v>259</v>
      </c>
      <c r="J364" s="11" t="s">
        <v>261</v>
      </c>
      <c r="K364" s="11" t="s">
        <v>1173</v>
      </c>
      <c r="L364" s="11" t="s">
        <v>1174</v>
      </c>
    </row>
    <row r="365" spans="1:12">
      <c r="A365" s="11" t="s">
        <v>615</v>
      </c>
      <c r="D365" s="11" t="s">
        <v>260</v>
      </c>
      <c r="E365" s="19" t="s">
        <v>865</v>
      </c>
      <c r="F365" s="10">
        <v>39965</v>
      </c>
      <c r="G365" s="10">
        <v>44348</v>
      </c>
      <c r="H365" s="11">
        <v>20</v>
      </c>
      <c r="I365" s="20" t="s">
        <v>259</v>
      </c>
      <c r="J365" s="11" t="s">
        <v>261</v>
      </c>
      <c r="K365" s="11" t="s">
        <v>1173</v>
      </c>
      <c r="L365" s="11" t="s">
        <v>1174</v>
      </c>
    </row>
    <row r="366" spans="1:12">
      <c r="A366" s="11" t="s">
        <v>616</v>
      </c>
      <c r="D366" s="11" t="s">
        <v>260</v>
      </c>
      <c r="E366" s="19" t="s">
        <v>866</v>
      </c>
      <c r="F366" s="10">
        <v>39965</v>
      </c>
      <c r="G366" s="10">
        <v>44348</v>
      </c>
      <c r="H366" s="11">
        <v>20</v>
      </c>
      <c r="I366" s="20" t="s">
        <v>259</v>
      </c>
      <c r="J366" s="11" t="s">
        <v>261</v>
      </c>
      <c r="K366" s="11" t="s">
        <v>1173</v>
      </c>
      <c r="L366" s="11" t="s">
        <v>1174</v>
      </c>
    </row>
    <row r="367" spans="1:12">
      <c r="A367" s="11" t="s">
        <v>617</v>
      </c>
      <c r="D367" s="11" t="s">
        <v>260</v>
      </c>
      <c r="E367" s="19" t="s">
        <v>867</v>
      </c>
      <c r="F367" s="10">
        <v>39965</v>
      </c>
      <c r="G367" s="10">
        <v>44348</v>
      </c>
      <c r="H367" s="11">
        <v>20</v>
      </c>
      <c r="I367" s="20" t="s">
        <v>259</v>
      </c>
      <c r="J367" s="11" t="s">
        <v>261</v>
      </c>
      <c r="K367" s="11" t="s">
        <v>1173</v>
      </c>
      <c r="L367" s="11" t="s">
        <v>1174</v>
      </c>
    </row>
    <row r="368" spans="1:12">
      <c r="A368" s="11" t="s">
        <v>618</v>
      </c>
      <c r="D368" s="11" t="s">
        <v>260</v>
      </c>
      <c r="E368" s="19" t="s">
        <v>868</v>
      </c>
      <c r="F368" s="10">
        <v>39965</v>
      </c>
      <c r="G368" s="10">
        <v>44348</v>
      </c>
      <c r="H368" s="11">
        <v>20</v>
      </c>
      <c r="I368" s="20" t="s">
        <v>259</v>
      </c>
      <c r="J368" s="11" t="s">
        <v>261</v>
      </c>
      <c r="K368" s="11" t="s">
        <v>1173</v>
      </c>
      <c r="L368" s="11" t="s">
        <v>1174</v>
      </c>
    </row>
    <row r="369" spans="1:12">
      <c r="A369" s="11" t="s">
        <v>619</v>
      </c>
      <c r="D369" s="11" t="s">
        <v>260</v>
      </c>
      <c r="E369" s="19" t="s">
        <v>869</v>
      </c>
      <c r="F369" s="10">
        <v>39965</v>
      </c>
      <c r="G369" s="10">
        <v>44348</v>
      </c>
      <c r="H369" s="11">
        <v>20</v>
      </c>
      <c r="I369" s="20" t="s">
        <v>259</v>
      </c>
      <c r="J369" s="11" t="s">
        <v>261</v>
      </c>
      <c r="K369" s="11" t="s">
        <v>1173</v>
      </c>
      <c r="L369" s="11" t="s">
        <v>1174</v>
      </c>
    </row>
    <row r="370" spans="1:12">
      <c r="A370" s="11" t="s">
        <v>620</v>
      </c>
      <c r="D370" s="11" t="s">
        <v>260</v>
      </c>
      <c r="E370" s="19" t="s">
        <v>870</v>
      </c>
      <c r="F370" s="10">
        <v>39965</v>
      </c>
      <c r="G370" s="10">
        <v>44348</v>
      </c>
      <c r="H370" s="11">
        <v>20</v>
      </c>
      <c r="I370" s="20" t="s">
        <v>259</v>
      </c>
      <c r="J370" s="11" t="s">
        <v>261</v>
      </c>
      <c r="K370" s="11" t="s">
        <v>1173</v>
      </c>
      <c r="L370" s="11" t="s">
        <v>1174</v>
      </c>
    </row>
    <row r="371" spans="1:12">
      <c r="A371" s="11" t="s">
        <v>621</v>
      </c>
      <c r="D371" s="11" t="s">
        <v>260</v>
      </c>
      <c r="E371" s="19" t="s">
        <v>871</v>
      </c>
      <c r="F371" s="10">
        <v>39965</v>
      </c>
      <c r="G371" s="10">
        <v>44348</v>
      </c>
      <c r="H371" s="11">
        <v>20</v>
      </c>
      <c r="I371" s="20" t="s">
        <v>259</v>
      </c>
      <c r="J371" s="11" t="s">
        <v>261</v>
      </c>
      <c r="K371" s="11" t="s">
        <v>1173</v>
      </c>
      <c r="L371" s="11" t="s">
        <v>1174</v>
      </c>
    </row>
    <row r="372" spans="1:12">
      <c r="A372" s="11" t="s">
        <v>622</v>
      </c>
      <c r="D372" s="11" t="s">
        <v>260</v>
      </c>
      <c r="E372" s="19" t="s">
        <v>872</v>
      </c>
      <c r="F372" s="10">
        <v>39965</v>
      </c>
      <c r="G372" s="10">
        <v>44348</v>
      </c>
      <c r="H372" s="11">
        <v>20</v>
      </c>
      <c r="I372" s="20" t="s">
        <v>259</v>
      </c>
      <c r="J372" s="11" t="s">
        <v>261</v>
      </c>
      <c r="K372" s="11" t="s">
        <v>1173</v>
      </c>
      <c r="L372" s="11" t="s">
        <v>1174</v>
      </c>
    </row>
    <row r="373" spans="1:12">
      <c r="A373" s="11" t="s">
        <v>623</v>
      </c>
      <c r="D373" s="11" t="s">
        <v>260</v>
      </c>
      <c r="E373" s="19" t="s">
        <v>873</v>
      </c>
      <c r="F373" s="10">
        <v>39965</v>
      </c>
      <c r="G373" s="10">
        <v>44348</v>
      </c>
      <c r="H373" s="11">
        <v>20</v>
      </c>
      <c r="I373" s="20" t="s">
        <v>259</v>
      </c>
      <c r="J373" s="11" t="s">
        <v>261</v>
      </c>
      <c r="K373" s="11" t="s">
        <v>1173</v>
      </c>
      <c r="L373" s="11" t="s">
        <v>1174</v>
      </c>
    </row>
    <row r="374" spans="1:12">
      <c r="A374" s="11" t="s">
        <v>624</v>
      </c>
      <c r="D374" s="11" t="s">
        <v>260</v>
      </c>
      <c r="E374" s="19" t="s">
        <v>874</v>
      </c>
      <c r="F374" s="10">
        <v>39965</v>
      </c>
      <c r="G374" s="10">
        <v>44348</v>
      </c>
      <c r="H374" s="11">
        <v>20</v>
      </c>
      <c r="I374" s="20" t="s">
        <v>259</v>
      </c>
      <c r="J374" s="11" t="s">
        <v>261</v>
      </c>
      <c r="K374" s="11" t="s">
        <v>1173</v>
      </c>
      <c r="L374" s="11" t="s">
        <v>1174</v>
      </c>
    </row>
    <row r="375" spans="1:12">
      <c r="A375" s="11" t="s">
        <v>625</v>
      </c>
      <c r="D375" s="11" t="s">
        <v>260</v>
      </c>
      <c r="E375" s="19" t="s">
        <v>875</v>
      </c>
      <c r="F375" s="10">
        <v>39965</v>
      </c>
      <c r="G375" s="10">
        <v>44348</v>
      </c>
      <c r="H375" s="11">
        <v>20</v>
      </c>
      <c r="I375" s="20" t="s">
        <v>259</v>
      </c>
      <c r="J375" s="11" t="s">
        <v>261</v>
      </c>
      <c r="K375" s="11" t="s">
        <v>1173</v>
      </c>
      <c r="L375" s="11" t="s">
        <v>1174</v>
      </c>
    </row>
    <row r="376" spans="1:12">
      <c r="A376" s="11" t="s">
        <v>626</v>
      </c>
      <c r="D376" s="11" t="s">
        <v>260</v>
      </c>
      <c r="E376" s="19" t="s">
        <v>876</v>
      </c>
      <c r="F376" s="10">
        <v>39965</v>
      </c>
      <c r="G376" s="10">
        <v>44348</v>
      </c>
      <c r="H376" s="11">
        <v>20</v>
      </c>
      <c r="I376" s="20" t="s">
        <v>259</v>
      </c>
      <c r="J376" s="11" t="s">
        <v>261</v>
      </c>
      <c r="K376" s="11" t="s">
        <v>1173</v>
      </c>
      <c r="L376" s="11" t="s">
        <v>1174</v>
      </c>
    </row>
    <row r="377" spans="1:12">
      <c r="A377" s="11" t="s">
        <v>627</v>
      </c>
      <c r="D377" s="11" t="s">
        <v>260</v>
      </c>
      <c r="E377" s="19" t="s">
        <v>877</v>
      </c>
      <c r="F377" s="10">
        <v>39965</v>
      </c>
      <c r="G377" s="10">
        <v>44348</v>
      </c>
      <c r="H377" s="11">
        <v>20</v>
      </c>
      <c r="I377" s="20" t="s">
        <v>259</v>
      </c>
      <c r="J377" s="11" t="s">
        <v>261</v>
      </c>
      <c r="K377" s="11" t="s">
        <v>1173</v>
      </c>
      <c r="L377" s="11" t="s">
        <v>1174</v>
      </c>
    </row>
    <row r="378" spans="1:12">
      <c r="A378" s="11" t="s">
        <v>628</v>
      </c>
      <c r="D378" s="11" t="s">
        <v>260</v>
      </c>
      <c r="E378" s="19" t="s">
        <v>878</v>
      </c>
      <c r="F378" s="10">
        <v>39965</v>
      </c>
      <c r="G378" s="10">
        <v>44348</v>
      </c>
      <c r="H378" s="11">
        <v>20</v>
      </c>
      <c r="I378" s="20" t="s">
        <v>259</v>
      </c>
      <c r="J378" s="11" t="s">
        <v>261</v>
      </c>
      <c r="K378" s="11" t="s">
        <v>1173</v>
      </c>
      <c r="L378" s="11" t="s">
        <v>1174</v>
      </c>
    </row>
    <row r="379" spans="1:12">
      <c r="A379" s="11" t="s">
        <v>629</v>
      </c>
      <c r="D379" s="11" t="s">
        <v>260</v>
      </c>
      <c r="E379" s="19" t="s">
        <v>879</v>
      </c>
      <c r="F379" s="10">
        <v>39965</v>
      </c>
      <c r="G379" s="10">
        <v>44348</v>
      </c>
      <c r="H379" s="11">
        <v>20</v>
      </c>
      <c r="I379" s="20" t="s">
        <v>259</v>
      </c>
      <c r="J379" s="11" t="s">
        <v>261</v>
      </c>
      <c r="K379" s="11" t="s">
        <v>1173</v>
      </c>
      <c r="L379" s="11" t="s">
        <v>1174</v>
      </c>
    </row>
    <row r="380" spans="1:12">
      <c r="A380" s="11" t="s">
        <v>630</v>
      </c>
      <c r="D380" s="11" t="s">
        <v>260</v>
      </c>
      <c r="E380" s="19" t="s">
        <v>880</v>
      </c>
      <c r="F380" s="10">
        <v>39965</v>
      </c>
      <c r="G380" s="10">
        <v>44348</v>
      </c>
      <c r="H380" s="11">
        <v>20</v>
      </c>
      <c r="I380" s="20" t="s">
        <v>259</v>
      </c>
      <c r="J380" s="11" t="s">
        <v>261</v>
      </c>
      <c r="K380" s="11" t="s">
        <v>1173</v>
      </c>
      <c r="L380" s="11" t="s">
        <v>1174</v>
      </c>
    </row>
    <row r="381" spans="1:12">
      <c r="A381" s="11" t="s">
        <v>631</v>
      </c>
      <c r="D381" s="11" t="s">
        <v>260</v>
      </c>
      <c r="E381" s="19" t="s">
        <v>881</v>
      </c>
      <c r="F381" s="10">
        <v>39965</v>
      </c>
      <c r="G381" s="10">
        <v>44348</v>
      </c>
      <c r="H381" s="11">
        <v>20</v>
      </c>
      <c r="I381" s="20" t="s">
        <v>259</v>
      </c>
      <c r="J381" s="11" t="s">
        <v>261</v>
      </c>
      <c r="K381" s="11" t="s">
        <v>1173</v>
      </c>
      <c r="L381" s="11" t="s">
        <v>1174</v>
      </c>
    </row>
    <row r="382" spans="1:12">
      <c r="A382" s="11" t="s">
        <v>632</v>
      </c>
      <c r="D382" s="11" t="s">
        <v>260</v>
      </c>
      <c r="E382" s="19" t="s">
        <v>882</v>
      </c>
      <c r="F382" s="10">
        <v>39965</v>
      </c>
      <c r="G382" s="10">
        <v>44348</v>
      </c>
      <c r="H382" s="11">
        <v>20</v>
      </c>
      <c r="I382" s="20" t="s">
        <v>259</v>
      </c>
      <c r="J382" s="11" t="s">
        <v>261</v>
      </c>
      <c r="K382" s="11" t="s">
        <v>1173</v>
      </c>
      <c r="L382" s="11" t="s">
        <v>1174</v>
      </c>
    </row>
    <row r="383" spans="1:12">
      <c r="A383" s="11" t="s">
        <v>633</v>
      </c>
      <c r="D383" s="11" t="s">
        <v>260</v>
      </c>
      <c r="E383" s="19" t="s">
        <v>883</v>
      </c>
      <c r="F383" s="10">
        <v>39965</v>
      </c>
      <c r="G383" s="10">
        <v>44348</v>
      </c>
      <c r="H383" s="11">
        <v>20</v>
      </c>
      <c r="I383" s="20" t="s">
        <v>259</v>
      </c>
      <c r="J383" s="11" t="s">
        <v>261</v>
      </c>
      <c r="K383" s="11" t="s">
        <v>1173</v>
      </c>
      <c r="L383" s="11" t="s">
        <v>1174</v>
      </c>
    </row>
    <row r="384" spans="1:12">
      <c r="A384" s="11" t="s">
        <v>634</v>
      </c>
      <c r="D384" s="11" t="s">
        <v>260</v>
      </c>
      <c r="E384" s="19" t="s">
        <v>884</v>
      </c>
      <c r="F384" s="10">
        <v>39965</v>
      </c>
      <c r="G384" s="10">
        <v>44348</v>
      </c>
      <c r="H384" s="11">
        <v>20</v>
      </c>
      <c r="I384" s="20" t="s">
        <v>259</v>
      </c>
      <c r="J384" s="11" t="s">
        <v>261</v>
      </c>
      <c r="K384" s="11" t="s">
        <v>1173</v>
      </c>
      <c r="L384" s="11" t="s">
        <v>1174</v>
      </c>
    </row>
    <row r="385" spans="1:12">
      <c r="A385" s="11" t="s">
        <v>635</v>
      </c>
      <c r="D385" s="11" t="s">
        <v>260</v>
      </c>
      <c r="E385" s="19" t="s">
        <v>885</v>
      </c>
      <c r="F385" s="10">
        <v>39965</v>
      </c>
      <c r="G385" s="10">
        <v>44348</v>
      </c>
      <c r="H385" s="11">
        <v>20</v>
      </c>
      <c r="I385" s="20" t="s">
        <v>259</v>
      </c>
      <c r="J385" s="11" t="s">
        <v>261</v>
      </c>
      <c r="K385" s="11" t="s">
        <v>1173</v>
      </c>
      <c r="L385" s="11" t="s">
        <v>1174</v>
      </c>
    </row>
    <row r="386" spans="1:12">
      <c r="A386" s="11" t="s">
        <v>636</v>
      </c>
      <c r="D386" s="11" t="s">
        <v>260</v>
      </c>
      <c r="E386" s="19" t="s">
        <v>886</v>
      </c>
      <c r="F386" s="10">
        <v>39965</v>
      </c>
      <c r="G386" s="10">
        <v>44348</v>
      </c>
      <c r="H386" s="11">
        <v>20</v>
      </c>
      <c r="I386" s="20" t="s">
        <v>259</v>
      </c>
      <c r="J386" s="11" t="s">
        <v>261</v>
      </c>
      <c r="K386" s="11" t="s">
        <v>1173</v>
      </c>
      <c r="L386" s="11" t="s">
        <v>1174</v>
      </c>
    </row>
    <row r="387" spans="1:12">
      <c r="A387" s="11" t="s">
        <v>637</v>
      </c>
      <c r="D387" s="11" t="s">
        <v>260</v>
      </c>
      <c r="E387" s="19" t="s">
        <v>887</v>
      </c>
      <c r="F387" s="10">
        <v>39965</v>
      </c>
      <c r="G387" s="10">
        <v>44348</v>
      </c>
      <c r="H387" s="11">
        <v>20</v>
      </c>
      <c r="I387" s="20" t="s">
        <v>259</v>
      </c>
      <c r="J387" s="11" t="s">
        <v>261</v>
      </c>
      <c r="K387" s="11" t="s">
        <v>1173</v>
      </c>
      <c r="L387" s="11" t="s">
        <v>1174</v>
      </c>
    </row>
    <row r="388" spans="1:12">
      <c r="A388" s="11" t="s">
        <v>638</v>
      </c>
      <c r="D388" s="11" t="s">
        <v>260</v>
      </c>
      <c r="E388" s="19" t="s">
        <v>888</v>
      </c>
      <c r="F388" s="10">
        <v>39965</v>
      </c>
      <c r="G388" s="10">
        <v>44348</v>
      </c>
      <c r="H388" s="11">
        <v>20</v>
      </c>
      <c r="I388" s="20" t="s">
        <v>259</v>
      </c>
      <c r="J388" s="11" t="s">
        <v>261</v>
      </c>
      <c r="K388" s="11" t="s">
        <v>1173</v>
      </c>
      <c r="L388" s="11" t="s">
        <v>1174</v>
      </c>
    </row>
    <row r="389" spans="1:12">
      <c r="A389" s="11" t="s">
        <v>639</v>
      </c>
      <c r="D389" s="11" t="s">
        <v>260</v>
      </c>
      <c r="E389" s="19" t="s">
        <v>889</v>
      </c>
      <c r="F389" s="10">
        <v>39965</v>
      </c>
      <c r="G389" s="10">
        <v>44348</v>
      </c>
      <c r="H389" s="11">
        <v>20</v>
      </c>
      <c r="I389" s="20" t="s">
        <v>259</v>
      </c>
      <c r="J389" s="11" t="s">
        <v>261</v>
      </c>
      <c r="K389" s="11" t="s">
        <v>1173</v>
      </c>
      <c r="L389" s="11" t="s">
        <v>1174</v>
      </c>
    </row>
    <row r="390" spans="1:12">
      <c r="A390" s="11" t="s">
        <v>640</v>
      </c>
      <c r="D390" s="11" t="s">
        <v>260</v>
      </c>
      <c r="E390" s="19" t="s">
        <v>890</v>
      </c>
      <c r="F390" s="10">
        <v>39965</v>
      </c>
      <c r="G390" s="10">
        <v>44348</v>
      </c>
      <c r="H390" s="11">
        <v>20</v>
      </c>
      <c r="I390" s="20" t="s">
        <v>259</v>
      </c>
      <c r="J390" s="11" t="s">
        <v>261</v>
      </c>
      <c r="K390" s="11" t="s">
        <v>1173</v>
      </c>
      <c r="L390" s="11" t="s">
        <v>1174</v>
      </c>
    </row>
    <row r="391" spans="1:12">
      <c r="A391" s="11" t="s">
        <v>641</v>
      </c>
      <c r="D391" s="11" t="s">
        <v>260</v>
      </c>
      <c r="E391" s="19" t="s">
        <v>891</v>
      </c>
      <c r="F391" s="10">
        <v>39965</v>
      </c>
      <c r="G391" s="10">
        <v>44348</v>
      </c>
      <c r="H391" s="11">
        <v>20</v>
      </c>
      <c r="I391" s="20" t="s">
        <v>259</v>
      </c>
      <c r="J391" s="11" t="s">
        <v>261</v>
      </c>
      <c r="K391" s="11" t="s">
        <v>1173</v>
      </c>
      <c r="L391" s="11" t="s">
        <v>1174</v>
      </c>
    </row>
    <row r="392" spans="1:12">
      <c r="A392" s="11" t="s">
        <v>642</v>
      </c>
      <c r="D392" s="11" t="s">
        <v>260</v>
      </c>
      <c r="E392" s="19" t="s">
        <v>892</v>
      </c>
      <c r="F392" s="10">
        <v>39965</v>
      </c>
      <c r="G392" s="10">
        <v>44348</v>
      </c>
      <c r="H392" s="11">
        <v>20</v>
      </c>
      <c r="I392" s="20" t="s">
        <v>259</v>
      </c>
      <c r="J392" s="11" t="s">
        <v>261</v>
      </c>
      <c r="K392" s="11" t="s">
        <v>1173</v>
      </c>
      <c r="L392" s="11" t="s">
        <v>1174</v>
      </c>
    </row>
    <row r="393" spans="1:12">
      <c r="A393" s="11" t="s">
        <v>643</v>
      </c>
      <c r="D393" s="11" t="s">
        <v>260</v>
      </c>
      <c r="E393" s="19" t="s">
        <v>893</v>
      </c>
      <c r="F393" s="10">
        <v>39965</v>
      </c>
      <c r="G393" s="10">
        <v>44348</v>
      </c>
      <c r="H393" s="11">
        <v>20</v>
      </c>
      <c r="I393" s="20" t="s">
        <v>259</v>
      </c>
      <c r="J393" s="11" t="s">
        <v>261</v>
      </c>
      <c r="K393" s="11" t="s">
        <v>1173</v>
      </c>
      <c r="L393" s="11" t="s">
        <v>1174</v>
      </c>
    </row>
    <row r="394" spans="1:12">
      <c r="A394" s="11" t="s">
        <v>644</v>
      </c>
      <c r="D394" s="11" t="s">
        <v>260</v>
      </c>
      <c r="E394" s="19" t="s">
        <v>894</v>
      </c>
      <c r="F394" s="10">
        <v>39965</v>
      </c>
      <c r="G394" s="10">
        <v>44348</v>
      </c>
      <c r="H394" s="11">
        <v>20</v>
      </c>
      <c r="I394" s="20" t="s">
        <v>259</v>
      </c>
      <c r="J394" s="11" t="s">
        <v>261</v>
      </c>
      <c r="K394" s="11" t="s">
        <v>1173</v>
      </c>
      <c r="L394" s="11" t="s">
        <v>1174</v>
      </c>
    </row>
    <row r="395" spans="1:12">
      <c r="A395" s="11" t="s">
        <v>645</v>
      </c>
      <c r="D395" s="11" t="s">
        <v>260</v>
      </c>
      <c r="E395" s="19" t="s">
        <v>895</v>
      </c>
      <c r="F395" s="10">
        <v>39965</v>
      </c>
      <c r="G395" s="10">
        <v>44348</v>
      </c>
      <c r="H395" s="11">
        <v>20</v>
      </c>
      <c r="I395" s="20" t="s">
        <v>259</v>
      </c>
      <c r="J395" s="11" t="s">
        <v>261</v>
      </c>
      <c r="K395" s="11" t="s">
        <v>1173</v>
      </c>
      <c r="L395" s="11" t="s">
        <v>1174</v>
      </c>
    </row>
    <row r="396" spans="1:12">
      <c r="A396" s="11" t="s">
        <v>646</v>
      </c>
      <c r="D396" s="11" t="s">
        <v>260</v>
      </c>
      <c r="E396" s="19" t="s">
        <v>896</v>
      </c>
      <c r="F396" s="10">
        <v>39965</v>
      </c>
      <c r="G396" s="10">
        <v>44348</v>
      </c>
      <c r="H396" s="11">
        <v>20</v>
      </c>
      <c r="I396" s="20" t="s">
        <v>259</v>
      </c>
      <c r="J396" s="11" t="s">
        <v>261</v>
      </c>
      <c r="K396" s="11" t="s">
        <v>1173</v>
      </c>
      <c r="L396" s="11" t="s">
        <v>1174</v>
      </c>
    </row>
    <row r="397" spans="1:12">
      <c r="A397" s="11" t="s">
        <v>647</v>
      </c>
      <c r="D397" s="11" t="s">
        <v>260</v>
      </c>
      <c r="E397" s="19" t="s">
        <v>897</v>
      </c>
      <c r="F397" s="10">
        <v>39965</v>
      </c>
      <c r="G397" s="10">
        <v>44348</v>
      </c>
      <c r="H397" s="11">
        <v>20</v>
      </c>
      <c r="I397" s="20" t="s">
        <v>259</v>
      </c>
      <c r="J397" s="11" t="s">
        <v>261</v>
      </c>
      <c r="K397" s="11" t="s">
        <v>1173</v>
      </c>
      <c r="L397" s="11" t="s">
        <v>1174</v>
      </c>
    </row>
    <row r="398" spans="1:12">
      <c r="A398" s="11" t="s">
        <v>648</v>
      </c>
      <c r="D398" s="11" t="s">
        <v>260</v>
      </c>
      <c r="E398" s="19" t="s">
        <v>898</v>
      </c>
      <c r="F398" s="10">
        <v>39965</v>
      </c>
      <c r="G398" s="10">
        <v>44348</v>
      </c>
      <c r="H398" s="11">
        <v>20</v>
      </c>
      <c r="I398" s="20" t="s">
        <v>259</v>
      </c>
      <c r="J398" s="11" t="s">
        <v>261</v>
      </c>
      <c r="K398" s="11" t="s">
        <v>1173</v>
      </c>
      <c r="L398" s="11" t="s">
        <v>1174</v>
      </c>
    </row>
    <row r="399" spans="1:12">
      <c r="A399" s="11" t="s">
        <v>649</v>
      </c>
      <c r="D399" s="11" t="s">
        <v>260</v>
      </c>
      <c r="E399" s="19" t="s">
        <v>899</v>
      </c>
      <c r="F399" s="10">
        <v>39965</v>
      </c>
      <c r="G399" s="10">
        <v>44348</v>
      </c>
      <c r="H399" s="11">
        <v>20</v>
      </c>
      <c r="I399" s="20" t="s">
        <v>259</v>
      </c>
      <c r="J399" s="11" t="s">
        <v>261</v>
      </c>
      <c r="K399" s="11" t="s">
        <v>1173</v>
      </c>
      <c r="L399" s="11" t="s">
        <v>1174</v>
      </c>
    </row>
    <row r="400" spans="1:12">
      <c r="A400" s="11" t="s">
        <v>650</v>
      </c>
      <c r="D400" s="11" t="s">
        <v>260</v>
      </c>
      <c r="E400" s="19" t="s">
        <v>900</v>
      </c>
      <c r="F400" s="10">
        <v>39965</v>
      </c>
      <c r="G400" s="10">
        <v>44348</v>
      </c>
      <c r="H400" s="11">
        <v>20</v>
      </c>
      <c r="I400" s="20" t="s">
        <v>259</v>
      </c>
      <c r="J400" s="11" t="s">
        <v>261</v>
      </c>
      <c r="K400" s="11" t="s">
        <v>1173</v>
      </c>
      <c r="L400" s="11" t="s">
        <v>1174</v>
      </c>
    </row>
    <row r="401" spans="1:12">
      <c r="A401" s="11" t="s">
        <v>651</v>
      </c>
      <c r="D401" s="11" t="s">
        <v>260</v>
      </c>
      <c r="E401" s="19" t="s">
        <v>901</v>
      </c>
      <c r="F401" s="10">
        <v>39965</v>
      </c>
      <c r="G401" s="10">
        <v>44348</v>
      </c>
      <c r="H401" s="11">
        <v>20</v>
      </c>
      <c r="I401" s="20" t="s">
        <v>259</v>
      </c>
      <c r="J401" s="11" t="s">
        <v>261</v>
      </c>
      <c r="K401" s="11" t="s">
        <v>1173</v>
      </c>
      <c r="L401" s="11" t="s">
        <v>1174</v>
      </c>
    </row>
    <row r="402" spans="1:12">
      <c r="A402" s="11" t="s">
        <v>652</v>
      </c>
      <c r="D402" s="11" t="s">
        <v>260</v>
      </c>
      <c r="E402" s="19" t="s">
        <v>902</v>
      </c>
      <c r="F402" s="10">
        <v>39965</v>
      </c>
      <c r="G402" s="10">
        <v>44348</v>
      </c>
      <c r="H402" s="11">
        <v>20</v>
      </c>
      <c r="I402" s="20" t="s">
        <v>259</v>
      </c>
      <c r="J402" s="11" t="s">
        <v>261</v>
      </c>
      <c r="K402" s="11" t="s">
        <v>1173</v>
      </c>
      <c r="L402" s="11" t="s">
        <v>1174</v>
      </c>
    </row>
    <row r="403" spans="1:12">
      <c r="A403" s="11" t="s">
        <v>653</v>
      </c>
      <c r="D403" s="11" t="s">
        <v>260</v>
      </c>
      <c r="E403" s="19" t="s">
        <v>903</v>
      </c>
      <c r="F403" s="10">
        <v>39965</v>
      </c>
      <c r="G403" s="10">
        <v>44348</v>
      </c>
      <c r="H403" s="11">
        <v>20</v>
      </c>
      <c r="I403" s="20" t="s">
        <v>259</v>
      </c>
      <c r="J403" s="11" t="s">
        <v>261</v>
      </c>
      <c r="K403" s="11" t="s">
        <v>1173</v>
      </c>
      <c r="L403" s="11" t="s">
        <v>1174</v>
      </c>
    </row>
    <row r="404" spans="1:12">
      <c r="A404" s="11" t="s">
        <v>654</v>
      </c>
      <c r="D404" s="11" t="s">
        <v>260</v>
      </c>
      <c r="E404" s="19" t="s">
        <v>904</v>
      </c>
      <c r="F404" s="10">
        <v>39965</v>
      </c>
      <c r="G404" s="10">
        <v>44348</v>
      </c>
      <c r="H404" s="11">
        <v>20</v>
      </c>
      <c r="I404" s="20" t="s">
        <v>259</v>
      </c>
      <c r="J404" s="11" t="s">
        <v>261</v>
      </c>
      <c r="K404" s="11" t="s">
        <v>1173</v>
      </c>
      <c r="L404" s="11" t="s">
        <v>1174</v>
      </c>
    </row>
    <row r="405" spans="1:12">
      <c r="A405" s="11" t="s">
        <v>655</v>
      </c>
      <c r="D405" s="11" t="s">
        <v>260</v>
      </c>
      <c r="E405" s="19" t="s">
        <v>905</v>
      </c>
      <c r="F405" s="10">
        <v>39965</v>
      </c>
      <c r="G405" s="10">
        <v>44348</v>
      </c>
      <c r="H405" s="11">
        <v>20</v>
      </c>
      <c r="I405" s="20" t="s">
        <v>259</v>
      </c>
      <c r="J405" s="11" t="s">
        <v>261</v>
      </c>
      <c r="K405" s="11" t="s">
        <v>1173</v>
      </c>
      <c r="L405" s="11" t="s">
        <v>1174</v>
      </c>
    </row>
    <row r="406" spans="1:12">
      <c r="A406" s="11" t="s">
        <v>656</v>
      </c>
      <c r="D406" s="11" t="s">
        <v>260</v>
      </c>
      <c r="E406" s="19" t="s">
        <v>906</v>
      </c>
      <c r="F406" s="10">
        <v>39965</v>
      </c>
      <c r="G406" s="10">
        <v>44348</v>
      </c>
      <c r="H406" s="11">
        <v>20</v>
      </c>
      <c r="I406" s="20" t="s">
        <v>259</v>
      </c>
      <c r="J406" s="11" t="s">
        <v>261</v>
      </c>
      <c r="K406" s="11" t="s">
        <v>1173</v>
      </c>
      <c r="L406" s="11" t="s">
        <v>1174</v>
      </c>
    </row>
    <row r="407" spans="1:12">
      <c r="A407" s="11" t="s">
        <v>657</v>
      </c>
      <c r="D407" s="11" t="s">
        <v>260</v>
      </c>
      <c r="E407" s="19" t="s">
        <v>907</v>
      </c>
      <c r="F407" s="10">
        <v>39965</v>
      </c>
      <c r="G407" s="10">
        <v>44348</v>
      </c>
      <c r="H407" s="11">
        <v>20</v>
      </c>
      <c r="I407" s="20" t="s">
        <v>259</v>
      </c>
      <c r="J407" s="11" t="s">
        <v>261</v>
      </c>
      <c r="K407" s="11" t="s">
        <v>1173</v>
      </c>
      <c r="L407" s="11" t="s">
        <v>1174</v>
      </c>
    </row>
    <row r="408" spans="1:12">
      <c r="A408" s="11" t="s">
        <v>658</v>
      </c>
      <c r="D408" s="11" t="s">
        <v>260</v>
      </c>
      <c r="E408" s="19" t="s">
        <v>908</v>
      </c>
      <c r="F408" s="10">
        <v>39965</v>
      </c>
      <c r="G408" s="10">
        <v>44348</v>
      </c>
      <c r="H408" s="11">
        <v>20</v>
      </c>
      <c r="I408" s="20" t="s">
        <v>259</v>
      </c>
      <c r="J408" s="11" t="s">
        <v>261</v>
      </c>
      <c r="K408" s="11" t="s">
        <v>1173</v>
      </c>
      <c r="L408" s="11" t="s">
        <v>1174</v>
      </c>
    </row>
    <row r="409" spans="1:12">
      <c r="A409" s="11" t="s">
        <v>659</v>
      </c>
      <c r="D409" s="11" t="s">
        <v>260</v>
      </c>
      <c r="E409" s="19" t="s">
        <v>909</v>
      </c>
      <c r="F409" s="10">
        <v>39965</v>
      </c>
      <c r="G409" s="10">
        <v>44348</v>
      </c>
      <c r="H409" s="11">
        <v>20</v>
      </c>
      <c r="I409" s="20" t="s">
        <v>259</v>
      </c>
      <c r="J409" s="11" t="s">
        <v>261</v>
      </c>
      <c r="K409" s="11" t="s">
        <v>1173</v>
      </c>
      <c r="L409" s="11" t="s">
        <v>1174</v>
      </c>
    </row>
    <row r="410" spans="1:12">
      <c r="A410" s="11" t="s">
        <v>660</v>
      </c>
      <c r="D410" s="11" t="s">
        <v>260</v>
      </c>
      <c r="E410" s="19" t="s">
        <v>910</v>
      </c>
      <c r="F410" s="10">
        <v>39965</v>
      </c>
      <c r="G410" s="10">
        <v>44348</v>
      </c>
      <c r="H410" s="11">
        <v>20</v>
      </c>
      <c r="I410" s="20" t="s">
        <v>259</v>
      </c>
      <c r="J410" s="11" t="s">
        <v>261</v>
      </c>
      <c r="K410" s="11" t="s">
        <v>1173</v>
      </c>
      <c r="L410" s="11" t="s">
        <v>1174</v>
      </c>
    </row>
    <row r="411" spans="1:12">
      <c r="A411" s="11" t="s">
        <v>661</v>
      </c>
      <c r="D411" s="11" t="s">
        <v>260</v>
      </c>
      <c r="E411" s="19" t="s">
        <v>911</v>
      </c>
      <c r="F411" s="10">
        <v>39965</v>
      </c>
      <c r="G411" s="10">
        <v>44348</v>
      </c>
      <c r="H411" s="11">
        <v>20</v>
      </c>
      <c r="I411" s="20" t="s">
        <v>259</v>
      </c>
      <c r="J411" s="11" t="s">
        <v>261</v>
      </c>
      <c r="K411" s="11" t="s">
        <v>1173</v>
      </c>
      <c r="L411" s="11" t="s">
        <v>1174</v>
      </c>
    </row>
    <row r="412" spans="1:12">
      <c r="A412" s="11" t="s">
        <v>662</v>
      </c>
      <c r="D412" s="11" t="s">
        <v>260</v>
      </c>
      <c r="E412" s="19" t="s">
        <v>912</v>
      </c>
      <c r="F412" s="10">
        <v>39965</v>
      </c>
      <c r="G412" s="10">
        <v>44348</v>
      </c>
      <c r="H412" s="11">
        <v>20</v>
      </c>
      <c r="I412" s="20" t="s">
        <v>259</v>
      </c>
      <c r="J412" s="11" t="s">
        <v>261</v>
      </c>
      <c r="K412" s="11" t="s">
        <v>1173</v>
      </c>
      <c r="L412" s="11" t="s">
        <v>1174</v>
      </c>
    </row>
    <row r="413" spans="1:12">
      <c r="A413" s="11" t="s">
        <v>663</v>
      </c>
      <c r="D413" s="11" t="s">
        <v>260</v>
      </c>
      <c r="E413" s="19" t="s">
        <v>913</v>
      </c>
      <c r="F413" s="10">
        <v>39965</v>
      </c>
      <c r="G413" s="10">
        <v>44348</v>
      </c>
      <c r="H413" s="11">
        <v>20</v>
      </c>
      <c r="I413" s="20" t="s">
        <v>259</v>
      </c>
      <c r="J413" s="11" t="s">
        <v>261</v>
      </c>
      <c r="K413" s="11" t="s">
        <v>1173</v>
      </c>
      <c r="L413" s="11" t="s">
        <v>1174</v>
      </c>
    </row>
    <row r="414" spans="1:12">
      <c r="A414" s="11" t="s">
        <v>664</v>
      </c>
      <c r="D414" s="11" t="s">
        <v>260</v>
      </c>
      <c r="E414" s="19" t="s">
        <v>914</v>
      </c>
      <c r="F414" s="10">
        <v>39965</v>
      </c>
      <c r="G414" s="10">
        <v>44348</v>
      </c>
      <c r="H414" s="11">
        <v>20</v>
      </c>
      <c r="I414" s="20" t="s">
        <v>259</v>
      </c>
      <c r="J414" s="11" t="s">
        <v>261</v>
      </c>
      <c r="K414" s="11" t="s">
        <v>1173</v>
      </c>
      <c r="L414" s="11" t="s">
        <v>1174</v>
      </c>
    </row>
    <row r="415" spans="1:12">
      <c r="A415" s="11" t="s">
        <v>665</v>
      </c>
      <c r="D415" s="11" t="s">
        <v>260</v>
      </c>
      <c r="E415" s="19" t="s">
        <v>915</v>
      </c>
      <c r="F415" s="10">
        <v>39965</v>
      </c>
      <c r="G415" s="10">
        <v>44348</v>
      </c>
      <c r="H415" s="11">
        <v>20</v>
      </c>
      <c r="I415" s="20" t="s">
        <v>259</v>
      </c>
      <c r="J415" s="11" t="s">
        <v>261</v>
      </c>
      <c r="K415" s="11" t="s">
        <v>1173</v>
      </c>
      <c r="L415" s="11" t="s">
        <v>1174</v>
      </c>
    </row>
    <row r="416" spans="1:12">
      <c r="A416" s="11" t="s">
        <v>666</v>
      </c>
      <c r="D416" s="11" t="s">
        <v>260</v>
      </c>
      <c r="E416" s="19" t="s">
        <v>916</v>
      </c>
      <c r="F416" s="10">
        <v>39965</v>
      </c>
      <c r="G416" s="10">
        <v>44348</v>
      </c>
      <c r="H416" s="11">
        <v>20</v>
      </c>
      <c r="I416" s="20" t="s">
        <v>259</v>
      </c>
      <c r="J416" s="11" t="s">
        <v>261</v>
      </c>
      <c r="K416" s="11" t="s">
        <v>1173</v>
      </c>
      <c r="L416" s="11" t="s">
        <v>1174</v>
      </c>
    </row>
    <row r="417" spans="1:12">
      <c r="A417" s="11" t="s">
        <v>667</v>
      </c>
      <c r="D417" s="11" t="s">
        <v>260</v>
      </c>
      <c r="E417" s="19" t="s">
        <v>917</v>
      </c>
      <c r="F417" s="10">
        <v>39965</v>
      </c>
      <c r="G417" s="10">
        <v>44348</v>
      </c>
      <c r="H417" s="11">
        <v>20</v>
      </c>
      <c r="I417" s="20" t="s">
        <v>259</v>
      </c>
      <c r="J417" s="11" t="s">
        <v>261</v>
      </c>
      <c r="K417" s="11" t="s">
        <v>1173</v>
      </c>
      <c r="L417" s="11" t="s">
        <v>1174</v>
      </c>
    </row>
    <row r="418" spans="1:12">
      <c r="A418" s="11" t="s">
        <v>668</v>
      </c>
      <c r="D418" s="11" t="s">
        <v>260</v>
      </c>
      <c r="E418" s="19" t="s">
        <v>918</v>
      </c>
      <c r="F418" s="10">
        <v>39965</v>
      </c>
      <c r="G418" s="10">
        <v>44348</v>
      </c>
      <c r="H418" s="11">
        <v>20</v>
      </c>
      <c r="I418" s="20" t="s">
        <v>259</v>
      </c>
      <c r="J418" s="11" t="s">
        <v>261</v>
      </c>
      <c r="K418" s="11" t="s">
        <v>1173</v>
      </c>
      <c r="L418" s="11" t="s">
        <v>1174</v>
      </c>
    </row>
    <row r="419" spans="1:12">
      <c r="A419" s="11" t="s">
        <v>669</v>
      </c>
      <c r="D419" s="11" t="s">
        <v>260</v>
      </c>
      <c r="E419" s="19" t="s">
        <v>919</v>
      </c>
      <c r="F419" s="10">
        <v>39965</v>
      </c>
      <c r="G419" s="10">
        <v>44348</v>
      </c>
      <c r="H419" s="11">
        <v>20</v>
      </c>
      <c r="I419" s="20" t="s">
        <v>259</v>
      </c>
      <c r="J419" s="11" t="s">
        <v>261</v>
      </c>
      <c r="K419" s="11" t="s">
        <v>1173</v>
      </c>
      <c r="L419" s="11" t="s">
        <v>1174</v>
      </c>
    </row>
    <row r="420" spans="1:12">
      <c r="A420" s="11" t="s">
        <v>670</v>
      </c>
      <c r="D420" s="11" t="s">
        <v>260</v>
      </c>
      <c r="E420" s="19" t="s">
        <v>920</v>
      </c>
      <c r="F420" s="10">
        <v>39965</v>
      </c>
      <c r="G420" s="10">
        <v>44348</v>
      </c>
      <c r="H420" s="11">
        <v>20</v>
      </c>
      <c r="I420" s="20" t="s">
        <v>259</v>
      </c>
      <c r="J420" s="11" t="s">
        <v>261</v>
      </c>
      <c r="K420" s="11" t="s">
        <v>1173</v>
      </c>
      <c r="L420" s="11" t="s">
        <v>1174</v>
      </c>
    </row>
    <row r="421" spans="1:12">
      <c r="A421" s="11" t="s">
        <v>671</v>
      </c>
      <c r="D421" s="11" t="s">
        <v>260</v>
      </c>
      <c r="E421" s="19" t="s">
        <v>921</v>
      </c>
      <c r="F421" s="10">
        <v>39965</v>
      </c>
      <c r="G421" s="10">
        <v>44348</v>
      </c>
      <c r="H421" s="11">
        <v>20</v>
      </c>
      <c r="I421" s="20" t="s">
        <v>259</v>
      </c>
      <c r="J421" s="11" t="s">
        <v>261</v>
      </c>
      <c r="K421" s="11" t="s">
        <v>1173</v>
      </c>
      <c r="L421" s="11" t="s">
        <v>1174</v>
      </c>
    </row>
    <row r="422" spans="1:12">
      <c r="A422" s="11" t="s">
        <v>672</v>
      </c>
      <c r="D422" s="11" t="s">
        <v>260</v>
      </c>
      <c r="E422" s="19" t="s">
        <v>922</v>
      </c>
      <c r="F422" s="10">
        <v>39965</v>
      </c>
      <c r="G422" s="10">
        <v>44348</v>
      </c>
      <c r="H422" s="11">
        <v>20</v>
      </c>
      <c r="I422" s="20" t="s">
        <v>259</v>
      </c>
      <c r="J422" s="11" t="s">
        <v>261</v>
      </c>
      <c r="K422" s="11" t="s">
        <v>1173</v>
      </c>
      <c r="L422" s="11" t="s">
        <v>1174</v>
      </c>
    </row>
    <row r="423" spans="1:12">
      <c r="A423" s="11" t="s">
        <v>673</v>
      </c>
      <c r="D423" s="11" t="s">
        <v>260</v>
      </c>
      <c r="E423" s="19" t="s">
        <v>923</v>
      </c>
      <c r="F423" s="10">
        <v>39965</v>
      </c>
      <c r="G423" s="10">
        <v>44348</v>
      </c>
      <c r="H423" s="11">
        <v>20</v>
      </c>
      <c r="I423" s="20" t="s">
        <v>259</v>
      </c>
      <c r="J423" s="11" t="s">
        <v>261</v>
      </c>
      <c r="K423" s="11" t="s">
        <v>1173</v>
      </c>
      <c r="L423" s="11" t="s">
        <v>1174</v>
      </c>
    </row>
    <row r="424" spans="1:12">
      <c r="A424" s="11" t="s">
        <v>674</v>
      </c>
      <c r="D424" s="11" t="s">
        <v>260</v>
      </c>
      <c r="E424" s="19" t="s">
        <v>924</v>
      </c>
      <c r="F424" s="10">
        <v>39965</v>
      </c>
      <c r="G424" s="10">
        <v>44348</v>
      </c>
      <c r="H424" s="11">
        <v>20</v>
      </c>
      <c r="I424" s="20" t="s">
        <v>259</v>
      </c>
      <c r="J424" s="11" t="s">
        <v>261</v>
      </c>
      <c r="K424" s="11" t="s">
        <v>1173</v>
      </c>
      <c r="L424" s="11" t="s">
        <v>1174</v>
      </c>
    </row>
    <row r="425" spans="1:12">
      <c r="A425" s="11" t="s">
        <v>675</v>
      </c>
      <c r="D425" s="11" t="s">
        <v>260</v>
      </c>
      <c r="E425" s="19" t="s">
        <v>925</v>
      </c>
      <c r="F425" s="10">
        <v>39965</v>
      </c>
      <c r="G425" s="10">
        <v>44348</v>
      </c>
      <c r="H425" s="11">
        <v>20</v>
      </c>
      <c r="I425" s="20" t="s">
        <v>259</v>
      </c>
      <c r="J425" s="11" t="s">
        <v>261</v>
      </c>
      <c r="K425" s="11" t="s">
        <v>1173</v>
      </c>
      <c r="L425" s="11" t="s">
        <v>1174</v>
      </c>
    </row>
    <row r="426" spans="1:12">
      <c r="A426" s="11" t="s">
        <v>676</v>
      </c>
      <c r="D426" s="11" t="s">
        <v>260</v>
      </c>
      <c r="E426" s="19" t="s">
        <v>926</v>
      </c>
      <c r="F426" s="10">
        <v>39965</v>
      </c>
      <c r="G426" s="10">
        <v>44348</v>
      </c>
      <c r="H426" s="11">
        <v>20</v>
      </c>
      <c r="I426" s="20" t="s">
        <v>259</v>
      </c>
      <c r="J426" s="11" t="s">
        <v>261</v>
      </c>
      <c r="K426" s="11" t="s">
        <v>1173</v>
      </c>
      <c r="L426" s="11" t="s">
        <v>1174</v>
      </c>
    </row>
    <row r="427" spans="1:12">
      <c r="A427" s="11" t="s">
        <v>677</v>
      </c>
      <c r="D427" s="11" t="s">
        <v>260</v>
      </c>
      <c r="E427" s="19" t="s">
        <v>927</v>
      </c>
      <c r="F427" s="10">
        <v>39965</v>
      </c>
      <c r="G427" s="10">
        <v>44348</v>
      </c>
      <c r="H427" s="11">
        <v>20</v>
      </c>
      <c r="I427" s="20" t="s">
        <v>259</v>
      </c>
      <c r="J427" s="11" t="s">
        <v>261</v>
      </c>
      <c r="K427" s="11" t="s">
        <v>1173</v>
      </c>
      <c r="L427" s="11" t="s">
        <v>1174</v>
      </c>
    </row>
    <row r="428" spans="1:12">
      <c r="A428" s="11" t="s">
        <v>678</v>
      </c>
      <c r="D428" s="11" t="s">
        <v>260</v>
      </c>
      <c r="E428" s="19" t="s">
        <v>928</v>
      </c>
      <c r="F428" s="10">
        <v>39965</v>
      </c>
      <c r="G428" s="10">
        <v>44348</v>
      </c>
      <c r="H428" s="11">
        <v>20</v>
      </c>
      <c r="I428" s="20" t="s">
        <v>259</v>
      </c>
      <c r="J428" s="11" t="s">
        <v>261</v>
      </c>
      <c r="K428" s="11" t="s">
        <v>1173</v>
      </c>
      <c r="L428" s="11" t="s">
        <v>1174</v>
      </c>
    </row>
    <row r="429" spans="1:12">
      <c r="A429" s="11" t="s">
        <v>679</v>
      </c>
      <c r="D429" s="11" t="s">
        <v>260</v>
      </c>
      <c r="E429" s="19" t="s">
        <v>929</v>
      </c>
      <c r="F429" s="10">
        <v>39965</v>
      </c>
      <c r="G429" s="10">
        <v>44348</v>
      </c>
      <c r="H429" s="11">
        <v>20</v>
      </c>
      <c r="I429" s="20" t="s">
        <v>259</v>
      </c>
      <c r="J429" s="11" t="s">
        <v>261</v>
      </c>
      <c r="K429" s="11" t="s">
        <v>1173</v>
      </c>
      <c r="L429" s="11" t="s">
        <v>1174</v>
      </c>
    </row>
    <row r="430" spans="1:12">
      <c r="A430" s="11" t="s">
        <v>680</v>
      </c>
      <c r="D430" s="11" t="s">
        <v>260</v>
      </c>
      <c r="E430" s="19" t="s">
        <v>930</v>
      </c>
      <c r="F430" s="10">
        <v>39965</v>
      </c>
      <c r="G430" s="10">
        <v>44348</v>
      </c>
      <c r="H430" s="11">
        <v>20</v>
      </c>
      <c r="I430" s="20" t="s">
        <v>259</v>
      </c>
      <c r="J430" s="11" t="s">
        <v>261</v>
      </c>
      <c r="K430" s="11" t="s">
        <v>1173</v>
      </c>
      <c r="L430" s="11" t="s">
        <v>1174</v>
      </c>
    </row>
    <row r="431" spans="1:12">
      <c r="A431" s="11" t="s">
        <v>681</v>
      </c>
      <c r="D431" s="11" t="s">
        <v>260</v>
      </c>
      <c r="E431" s="19" t="s">
        <v>931</v>
      </c>
      <c r="F431" s="10">
        <v>39965</v>
      </c>
      <c r="G431" s="10">
        <v>44348</v>
      </c>
      <c r="H431" s="11">
        <v>20</v>
      </c>
      <c r="I431" s="20" t="s">
        <v>259</v>
      </c>
      <c r="J431" s="11" t="s">
        <v>261</v>
      </c>
      <c r="K431" s="11" t="s">
        <v>1173</v>
      </c>
      <c r="L431" s="11" t="s">
        <v>1174</v>
      </c>
    </row>
    <row r="432" spans="1:12">
      <c r="A432" s="11" t="s">
        <v>682</v>
      </c>
      <c r="D432" s="11" t="s">
        <v>260</v>
      </c>
      <c r="E432" s="19" t="s">
        <v>932</v>
      </c>
      <c r="F432" s="10">
        <v>39965</v>
      </c>
      <c r="G432" s="10">
        <v>44348</v>
      </c>
      <c r="H432" s="11">
        <v>20</v>
      </c>
      <c r="I432" s="20" t="s">
        <v>259</v>
      </c>
      <c r="J432" s="11" t="s">
        <v>261</v>
      </c>
      <c r="K432" s="11" t="s">
        <v>1173</v>
      </c>
      <c r="L432" s="11" t="s">
        <v>1174</v>
      </c>
    </row>
    <row r="433" spans="1:12">
      <c r="A433" s="11" t="s">
        <v>683</v>
      </c>
      <c r="D433" s="11" t="s">
        <v>260</v>
      </c>
      <c r="E433" s="19" t="s">
        <v>933</v>
      </c>
      <c r="F433" s="10">
        <v>39965</v>
      </c>
      <c r="G433" s="10">
        <v>44348</v>
      </c>
      <c r="H433" s="11">
        <v>20</v>
      </c>
      <c r="I433" s="20" t="s">
        <v>259</v>
      </c>
      <c r="J433" s="11" t="s">
        <v>261</v>
      </c>
      <c r="K433" s="11" t="s">
        <v>1173</v>
      </c>
      <c r="L433" s="11" t="s">
        <v>1174</v>
      </c>
    </row>
    <row r="434" spans="1:12">
      <c r="A434" s="11" t="s">
        <v>684</v>
      </c>
      <c r="D434" s="11" t="s">
        <v>260</v>
      </c>
      <c r="E434" s="19" t="s">
        <v>934</v>
      </c>
      <c r="F434" s="10">
        <v>39965</v>
      </c>
      <c r="G434" s="10">
        <v>44348</v>
      </c>
      <c r="H434" s="11">
        <v>20</v>
      </c>
      <c r="I434" s="20" t="s">
        <v>259</v>
      </c>
      <c r="J434" s="11" t="s">
        <v>261</v>
      </c>
      <c r="K434" s="11" t="s">
        <v>1173</v>
      </c>
      <c r="L434" s="11" t="s">
        <v>1174</v>
      </c>
    </row>
    <row r="435" spans="1:12">
      <c r="A435" s="11" t="s">
        <v>685</v>
      </c>
      <c r="D435" s="11" t="s">
        <v>260</v>
      </c>
      <c r="E435" s="19" t="s">
        <v>935</v>
      </c>
      <c r="F435" s="10">
        <v>39965</v>
      </c>
      <c r="G435" s="10">
        <v>44348</v>
      </c>
      <c r="H435" s="11">
        <v>20</v>
      </c>
      <c r="I435" s="20" t="s">
        <v>259</v>
      </c>
      <c r="J435" s="11" t="s">
        <v>261</v>
      </c>
      <c r="K435" s="11" t="s">
        <v>1173</v>
      </c>
      <c r="L435" s="11" t="s">
        <v>1174</v>
      </c>
    </row>
    <row r="436" spans="1:12">
      <c r="A436" s="11" t="s">
        <v>686</v>
      </c>
      <c r="D436" s="11" t="s">
        <v>260</v>
      </c>
      <c r="E436" s="19" t="s">
        <v>936</v>
      </c>
      <c r="F436" s="10">
        <v>39965</v>
      </c>
      <c r="G436" s="10">
        <v>44348</v>
      </c>
      <c r="H436" s="11">
        <v>20</v>
      </c>
      <c r="I436" s="20" t="s">
        <v>259</v>
      </c>
      <c r="J436" s="11" t="s">
        <v>261</v>
      </c>
      <c r="K436" s="11" t="s">
        <v>1173</v>
      </c>
      <c r="L436" s="11" t="s">
        <v>1174</v>
      </c>
    </row>
    <row r="437" spans="1:12">
      <c r="A437" s="11" t="s">
        <v>687</v>
      </c>
      <c r="D437" s="11" t="s">
        <v>260</v>
      </c>
      <c r="E437" s="19" t="s">
        <v>937</v>
      </c>
      <c r="F437" s="10">
        <v>39965</v>
      </c>
      <c r="G437" s="10">
        <v>44348</v>
      </c>
      <c r="H437" s="11">
        <v>20</v>
      </c>
      <c r="I437" s="20" t="s">
        <v>259</v>
      </c>
      <c r="J437" s="11" t="s">
        <v>261</v>
      </c>
      <c r="K437" s="11" t="s">
        <v>1173</v>
      </c>
      <c r="L437" s="11" t="s">
        <v>1174</v>
      </c>
    </row>
    <row r="438" spans="1:12">
      <c r="A438" s="11" t="s">
        <v>688</v>
      </c>
      <c r="D438" s="11" t="s">
        <v>260</v>
      </c>
      <c r="E438" s="19" t="s">
        <v>938</v>
      </c>
      <c r="F438" s="10">
        <v>39965</v>
      </c>
      <c r="G438" s="10">
        <v>44348</v>
      </c>
      <c r="H438" s="11">
        <v>20</v>
      </c>
      <c r="I438" s="20" t="s">
        <v>259</v>
      </c>
      <c r="J438" s="11" t="s">
        <v>261</v>
      </c>
      <c r="K438" s="11" t="s">
        <v>1173</v>
      </c>
      <c r="L438" s="11" t="s">
        <v>1174</v>
      </c>
    </row>
    <row r="439" spans="1:12">
      <c r="A439" s="11" t="s">
        <v>689</v>
      </c>
      <c r="D439" s="11" t="s">
        <v>260</v>
      </c>
      <c r="E439" s="19" t="s">
        <v>939</v>
      </c>
      <c r="F439" s="10">
        <v>39965</v>
      </c>
      <c r="G439" s="10">
        <v>44348</v>
      </c>
      <c r="H439" s="11">
        <v>20</v>
      </c>
      <c r="I439" s="20" t="s">
        <v>259</v>
      </c>
      <c r="J439" s="11" t="s">
        <v>261</v>
      </c>
      <c r="K439" s="11" t="s">
        <v>1173</v>
      </c>
      <c r="L439" s="11" t="s">
        <v>1174</v>
      </c>
    </row>
    <row r="440" spans="1:12">
      <c r="A440" s="11" t="s">
        <v>690</v>
      </c>
      <c r="D440" s="11" t="s">
        <v>260</v>
      </c>
      <c r="E440" s="19" t="s">
        <v>940</v>
      </c>
      <c r="F440" s="10">
        <v>39965</v>
      </c>
      <c r="G440" s="10">
        <v>44348</v>
      </c>
      <c r="H440" s="11">
        <v>20</v>
      </c>
      <c r="I440" s="20" t="s">
        <v>259</v>
      </c>
      <c r="J440" s="11" t="s">
        <v>261</v>
      </c>
      <c r="K440" s="11" t="s">
        <v>1173</v>
      </c>
      <c r="L440" s="11" t="s">
        <v>1174</v>
      </c>
    </row>
    <row r="441" spans="1:12">
      <c r="A441" s="11" t="s">
        <v>691</v>
      </c>
      <c r="D441" s="11" t="s">
        <v>260</v>
      </c>
      <c r="E441" s="19" t="s">
        <v>941</v>
      </c>
      <c r="F441" s="10">
        <v>39965</v>
      </c>
      <c r="G441" s="10">
        <v>44348</v>
      </c>
      <c r="H441" s="11">
        <v>20</v>
      </c>
      <c r="I441" s="20" t="s">
        <v>259</v>
      </c>
      <c r="J441" s="11" t="s">
        <v>261</v>
      </c>
      <c r="K441" s="11" t="s">
        <v>1173</v>
      </c>
      <c r="L441" s="11" t="s">
        <v>1174</v>
      </c>
    </row>
    <row r="442" spans="1:12">
      <c r="A442" s="11" t="s">
        <v>692</v>
      </c>
      <c r="D442" s="11" t="s">
        <v>260</v>
      </c>
      <c r="E442" s="19" t="s">
        <v>942</v>
      </c>
      <c r="F442" s="10">
        <v>39965</v>
      </c>
      <c r="G442" s="10">
        <v>44348</v>
      </c>
      <c r="H442" s="11">
        <v>20</v>
      </c>
      <c r="I442" s="20" t="s">
        <v>259</v>
      </c>
      <c r="J442" s="11" t="s">
        <v>261</v>
      </c>
      <c r="K442" s="11" t="s">
        <v>1173</v>
      </c>
      <c r="L442" s="11" t="s">
        <v>1174</v>
      </c>
    </row>
    <row r="443" spans="1:12">
      <c r="A443" s="11" t="s">
        <v>693</v>
      </c>
      <c r="D443" s="11" t="s">
        <v>260</v>
      </c>
      <c r="E443" s="19" t="s">
        <v>943</v>
      </c>
      <c r="F443" s="10">
        <v>39965</v>
      </c>
      <c r="G443" s="10">
        <v>44348</v>
      </c>
      <c r="H443" s="11">
        <v>20</v>
      </c>
      <c r="I443" s="20" t="s">
        <v>259</v>
      </c>
      <c r="J443" s="11" t="s">
        <v>261</v>
      </c>
      <c r="K443" s="11" t="s">
        <v>1173</v>
      </c>
      <c r="L443" s="11" t="s">
        <v>1174</v>
      </c>
    </row>
    <row r="444" spans="1:12">
      <c r="A444" s="11" t="s">
        <v>694</v>
      </c>
      <c r="D444" s="11" t="s">
        <v>260</v>
      </c>
      <c r="E444" s="19" t="s">
        <v>944</v>
      </c>
      <c r="F444" s="10">
        <v>39965</v>
      </c>
      <c r="G444" s="10">
        <v>44348</v>
      </c>
      <c r="H444" s="11">
        <v>20</v>
      </c>
      <c r="I444" s="20" t="s">
        <v>259</v>
      </c>
      <c r="J444" s="11" t="s">
        <v>261</v>
      </c>
      <c r="K444" s="11" t="s">
        <v>1173</v>
      </c>
      <c r="L444" s="11" t="s">
        <v>1174</v>
      </c>
    </row>
    <row r="445" spans="1:12">
      <c r="A445" s="11" t="s">
        <v>695</v>
      </c>
      <c r="D445" s="11" t="s">
        <v>260</v>
      </c>
      <c r="E445" s="19" t="s">
        <v>945</v>
      </c>
      <c r="F445" s="10">
        <v>39965</v>
      </c>
      <c r="G445" s="10">
        <v>44348</v>
      </c>
      <c r="H445" s="11">
        <v>20</v>
      </c>
      <c r="I445" s="20" t="s">
        <v>259</v>
      </c>
      <c r="J445" s="11" t="s">
        <v>261</v>
      </c>
      <c r="K445" s="11" t="s">
        <v>1173</v>
      </c>
      <c r="L445" s="11" t="s">
        <v>1174</v>
      </c>
    </row>
    <row r="446" spans="1:12">
      <c r="A446" s="11" t="s">
        <v>696</v>
      </c>
      <c r="D446" s="11" t="s">
        <v>260</v>
      </c>
      <c r="E446" s="19" t="s">
        <v>946</v>
      </c>
      <c r="F446" s="10">
        <v>39965</v>
      </c>
      <c r="G446" s="10">
        <v>44348</v>
      </c>
      <c r="H446" s="11">
        <v>20</v>
      </c>
      <c r="I446" s="20" t="s">
        <v>259</v>
      </c>
      <c r="J446" s="11" t="s">
        <v>261</v>
      </c>
      <c r="K446" s="11" t="s">
        <v>1173</v>
      </c>
      <c r="L446" s="11" t="s">
        <v>1174</v>
      </c>
    </row>
    <row r="447" spans="1:12">
      <c r="A447" s="11" t="s">
        <v>697</v>
      </c>
      <c r="D447" s="11" t="s">
        <v>260</v>
      </c>
      <c r="E447" s="19" t="s">
        <v>947</v>
      </c>
      <c r="F447" s="10">
        <v>39965</v>
      </c>
      <c r="G447" s="10">
        <v>44348</v>
      </c>
      <c r="H447" s="11">
        <v>20</v>
      </c>
      <c r="I447" s="20" t="s">
        <v>259</v>
      </c>
      <c r="J447" s="11" t="s">
        <v>261</v>
      </c>
      <c r="K447" s="11" t="s">
        <v>1173</v>
      </c>
      <c r="L447" s="11" t="s">
        <v>1174</v>
      </c>
    </row>
    <row r="448" spans="1:12">
      <c r="A448" s="11" t="s">
        <v>698</v>
      </c>
      <c r="D448" s="11" t="s">
        <v>260</v>
      </c>
      <c r="E448" s="19" t="s">
        <v>948</v>
      </c>
      <c r="F448" s="10">
        <v>39965</v>
      </c>
      <c r="G448" s="10">
        <v>44348</v>
      </c>
      <c r="H448" s="11">
        <v>20</v>
      </c>
      <c r="I448" s="20" t="s">
        <v>259</v>
      </c>
      <c r="J448" s="11" t="s">
        <v>261</v>
      </c>
      <c r="K448" s="11" t="s">
        <v>1173</v>
      </c>
      <c r="L448" s="11" t="s">
        <v>1174</v>
      </c>
    </row>
    <row r="449" spans="1:12">
      <c r="A449" s="11" t="s">
        <v>699</v>
      </c>
      <c r="D449" s="11" t="s">
        <v>260</v>
      </c>
      <c r="E449" s="19" t="s">
        <v>949</v>
      </c>
      <c r="F449" s="10">
        <v>39965</v>
      </c>
      <c r="G449" s="10">
        <v>44348</v>
      </c>
      <c r="H449" s="11">
        <v>20</v>
      </c>
      <c r="I449" s="20" t="s">
        <v>259</v>
      </c>
      <c r="J449" s="11" t="s">
        <v>261</v>
      </c>
      <c r="K449" s="11" t="s">
        <v>1173</v>
      </c>
      <c r="L449" s="11" t="s">
        <v>1174</v>
      </c>
    </row>
    <row r="450" spans="1:12">
      <c r="A450" s="11" t="s">
        <v>700</v>
      </c>
      <c r="D450" s="11" t="s">
        <v>260</v>
      </c>
      <c r="E450" s="19" t="s">
        <v>950</v>
      </c>
      <c r="F450" s="10">
        <v>39965</v>
      </c>
      <c r="G450" s="10">
        <v>44348</v>
      </c>
      <c r="H450" s="11">
        <v>20</v>
      </c>
      <c r="I450" s="20" t="s">
        <v>259</v>
      </c>
      <c r="J450" s="11" t="s">
        <v>261</v>
      </c>
      <c r="K450" s="11" t="s">
        <v>1173</v>
      </c>
      <c r="L450" s="11" t="s">
        <v>1174</v>
      </c>
    </row>
    <row r="451" spans="1:12">
      <c r="A451" s="11" t="s">
        <v>701</v>
      </c>
      <c r="D451" s="11" t="s">
        <v>260</v>
      </c>
      <c r="E451" s="19" t="s">
        <v>951</v>
      </c>
      <c r="F451" s="10">
        <v>39965</v>
      </c>
      <c r="G451" s="10">
        <v>44348</v>
      </c>
      <c r="H451" s="11">
        <v>20</v>
      </c>
      <c r="I451" s="20" t="s">
        <v>259</v>
      </c>
      <c r="J451" s="11" t="s">
        <v>261</v>
      </c>
      <c r="K451" s="11" t="s">
        <v>1173</v>
      </c>
      <c r="L451" s="11" t="s">
        <v>1174</v>
      </c>
    </row>
    <row r="452" spans="1:12">
      <c r="A452" s="11" t="s">
        <v>702</v>
      </c>
      <c r="D452" s="11" t="s">
        <v>260</v>
      </c>
      <c r="E452" s="19" t="s">
        <v>952</v>
      </c>
      <c r="F452" s="10">
        <v>39965</v>
      </c>
      <c r="G452" s="10">
        <v>44348</v>
      </c>
      <c r="H452" s="11">
        <v>20</v>
      </c>
      <c r="I452" s="20" t="s">
        <v>259</v>
      </c>
      <c r="J452" s="11" t="s">
        <v>261</v>
      </c>
      <c r="K452" s="11" t="s">
        <v>1173</v>
      </c>
      <c r="L452" s="11" t="s">
        <v>1174</v>
      </c>
    </row>
    <row r="453" spans="1:12">
      <c r="A453" s="11" t="s">
        <v>703</v>
      </c>
      <c r="D453" s="11" t="s">
        <v>260</v>
      </c>
      <c r="E453" s="19" t="s">
        <v>953</v>
      </c>
      <c r="F453" s="10">
        <v>39965</v>
      </c>
      <c r="G453" s="10">
        <v>44348</v>
      </c>
      <c r="H453" s="11">
        <v>20</v>
      </c>
      <c r="I453" s="20" t="s">
        <v>259</v>
      </c>
      <c r="J453" s="11" t="s">
        <v>261</v>
      </c>
      <c r="K453" s="11" t="s">
        <v>1173</v>
      </c>
      <c r="L453" s="11" t="s">
        <v>1174</v>
      </c>
    </row>
    <row r="454" spans="1:12">
      <c r="A454" s="11" t="s">
        <v>704</v>
      </c>
      <c r="D454" s="11" t="s">
        <v>260</v>
      </c>
      <c r="E454" s="19" t="s">
        <v>954</v>
      </c>
      <c r="F454" s="10">
        <v>39965</v>
      </c>
      <c r="G454" s="10">
        <v>44348</v>
      </c>
      <c r="H454" s="11">
        <v>20</v>
      </c>
      <c r="I454" s="20" t="s">
        <v>259</v>
      </c>
      <c r="J454" s="11" t="s">
        <v>261</v>
      </c>
      <c r="K454" s="11" t="s">
        <v>1173</v>
      </c>
      <c r="L454" s="11" t="s">
        <v>1174</v>
      </c>
    </row>
    <row r="455" spans="1:12">
      <c r="A455" s="11" t="s">
        <v>705</v>
      </c>
      <c r="D455" s="11" t="s">
        <v>260</v>
      </c>
      <c r="E455" s="19" t="s">
        <v>955</v>
      </c>
      <c r="F455" s="10">
        <v>39965</v>
      </c>
      <c r="G455" s="10">
        <v>44348</v>
      </c>
      <c r="H455" s="11">
        <v>20</v>
      </c>
      <c r="I455" s="20" t="s">
        <v>259</v>
      </c>
      <c r="J455" s="11" t="s">
        <v>261</v>
      </c>
      <c r="K455" s="11" t="s">
        <v>1173</v>
      </c>
      <c r="L455" s="11" t="s">
        <v>1174</v>
      </c>
    </row>
    <row r="456" spans="1:12">
      <c r="A456" s="11" t="s">
        <v>706</v>
      </c>
      <c r="D456" s="11" t="s">
        <v>260</v>
      </c>
      <c r="E456" s="19" t="s">
        <v>956</v>
      </c>
      <c r="F456" s="10">
        <v>39965</v>
      </c>
      <c r="G456" s="10">
        <v>44348</v>
      </c>
      <c r="H456" s="11">
        <v>20</v>
      </c>
      <c r="I456" s="20" t="s">
        <v>259</v>
      </c>
      <c r="J456" s="11" t="s">
        <v>261</v>
      </c>
      <c r="K456" s="11" t="s">
        <v>1173</v>
      </c>
      <c r="L456" s="11" t="s">
        <v>1174</v>
      </c>
    </row>
    <row r="457" spans="1:12">
      <c r="A457" s="11" t="s">
        <v>707</v>
      </c>
      <c r="D457" s="11" t="s">
        <v>260</v>
      </c>
      <c r="E457" s="19" t="s">
        <v>957</v>
      </c>
      <c r="F457" s="10">
        <v>39965</v>
      </c>
      <c r="G457" s="10">
        <v>44348</v>
      </c>
      <c r="H457" s="11">
        <v>20</v>
      </c>
      <c r="I457" s="20" t="s">
        <v>259</v>
      </c>
      <c r="J457" s="11" t="s">
        <v>261</v>
      </c>
      <c r="K457" s="11" t="s">
        <v>1173</v>
      </c>
      <c r="L457" s="11" t="s">
        <v>1174</v>
      </c>
    </row>
    <row r="458" spans="1:12">
      <c r="A458" s="11" t="s">
        <v>708</v>
      </c>
      <c r="D458" s="11" t="s">
        <v>260</v>
      </c>
      <c r="E458" s="19" t="s">
        <v>958</v>
      </c>
      <c r="F458" s="10">
        <v>39965</v>
      </c>
      <c r="G458" s="10">
        <v>44348</v>
      </c>
      <c r="H458" s="11">
        <v>20</v>
      </c>
      <c r="I458" s="20" t="s">
        <v>259</v>
      </c>
      <c r="J458" s="11" t="s">
        <v>261</v>
      </c>
      <c r="K458" s="11" t="s">
        <v>1173</v>
      </c>
      <c r="L458" s="11" t="s">
        <v>1174</v>
      </c>
    </row>
    <row r="459" spans="1:12">
      <c r="A459" s="11" t="s">
        <v>709</v>
      </c>
      <c r="D459" s="11" t="s">
        <v>260</v>
      </c>
      <c r="E459" s="19" t="s">
        <v>959</v>
      </c>
      <c r="F459" s="10">
        <v>39965</v>
      </c>
      <c r="G459" s="10">
        <v>44348</v>
      </c>
      <c r="H459" s="11">
        <v>20</v>
      </c>
      <c r="I459" s="20" t="s">
        <v>259</v>
      </c>
      <c r="J459" s="11" t="s">
        <v>261</v>
      </c>
      <c r="K459" s="11" t="s">
        <v>1173</v>
      </c>
      <c r="L459" s="11" t="s">
        <v>1174</v>
      </c>
    </row>
    <row r="460" spans="1:12">
      <c r="A460" s="11" t="s">
        <v>710</v>
      </c>
      <c r="D460" s="11" t="s">
        <v>260</v>
      </c>
      <c r="E460" s="19" t="s">
        <v>960</v>
      </c>
      <c r="F460" s="10">
        <v>39965</v>
      </c>
      <c r="G460" s="10">
        <v>44348</v>
      </c>
      <c r="H460" s="11">
        <v>20</v>
      </c>
      <c r="I460" s="20" t="s">
        <v>259</v>
      </c>
      <c r="J460" s="11" t="s">
        <v>261</v>
      </c>
      <c r="K460" s="11" t="s">
        <v>1173</v>
      </c>
      <c r="L460" s="11" t="s">
        <v>1174</v>
      </c>
    </row>
    <row r="461" spans="1:12">
      <c r="A461" s="11" t="s">
        <v>711</v>
      </c>
      <c r="D461" s="11" t="s">
        <v>260</v>
      </c>
      <c r="E461" s="19" t="s">
        <v>961</v>
      </c>
      <c r="F461" s="10">
        <v>39965</v>
      </c>
      <c r="G461" s="10">
        <v>44348</v>
      </c>
      <c r="H461" s="11">
        <v>20</v>
      </c>
      <c r="I461" s="20" t="s">
        <v>259</v>
      </c>
      <c r="J461" s="11" t="s">
        <v>261</v>
      </c>
      <c r="K461" s="11" t="s">
        <v>1173</v>
      </c>
      <c r="L461" s="11" t="s">
        <v>1174</v>
      </c>
    </row>
    <row r="462" spans="1:12">
      <c r="A462" s="11" t="s">
        <v>712</v>
      </c>
      <c r="D462" s="11" t="s">
        <v>260</v>
      </c>
      <c r="E462" s="19" t="s">
        <v>962</v>
      </c>
      <c r="F462" s="10">
        <v>39965</v>
      </c>
      <c r="G462" s="10">
        <v>44348</v>
      </c>
      <c r="H462" s="11">
        <v>20</v>
      </c>
      <c r="I462" s="20" t="s">
        <v>259</v>
      </c>
      <c r="J462" s="11" t="s">
        <v>261</v>
      </c>
      <c r="K462" s="11" t="s">
        <v>1173</v>
      </c>
      <c r="L462" s="11" t="s">
        <v>1174</v>
      </c>
    </row>
    <row r="463" spans="1:12">
      <c r="A463" s="11" t="s">
        <v>713</v>
      </c>
      <c r="D463" s="11" t="s">
        <v>260</v>
      </c>
      <c r="E463" s="19" t="s">
        <v>963</v>
      </c>
      <c r="F463" s="10">
        <v>39965</v>
      </c>
      <c r="G463" s="10">
        <v>44348</v>
      </c>
      <c r="H463" s="11">
        <v>20</v>
      </c>
      <c r="I463" s="20" t="s">
        <v>259</v>
      </c>
      <c r="J463" s="11" t="s">
        <v>261</v>
      </c>
      <c r="K463" s="11" t="s">
        <v>1173</v>
      </c>
      <c r="L463" s="11" t="s">
        <v>1174</v>
      </c>
    </row>
    <row r="464" spans="1:12">
      <c r="A464" s="11" t="s">
        <v>714</v>
      </c>
      <c r="D464" s="11" t="s">
        <v>260</v>
      </c>
      <c r="E464" s="19" t="s">
        <v>964</v>
      </c>
      <c r="F464" s="10">
        <v>39965</v>
      </c>
      <c r="G464" s="10">
        <v>44348</v>
      </c>
      <c r="H464" s="11">
        <v>20</v>
      </c>
      <c r="I464" s="20" t="s">
        <v>259</v>
      </c>
      <c r="J464" s="11" t="s">
        <v>261</v>
      </c>
      <c r="K464" s="11" t="s">
        <v>1173</v>
      </c>
      <c r="L464" s="11" t="s">
        <v>1174</v>
      </c>
    </row>
    <row r="465" spans="1:12">
      <c r="A465" s="11" t="s">
        <v>715</v>
      </c>
      <c r="D465" s="11" t="s">
        <v>260</v>
      </c>
      <c r="E465" s="19" t="s">
        <v>965</v>
      </c>
      <c r="F465" s="10">
        <v>39965</v>
      </c>
      <c r="G465" s="10">
        <v>44348</v>
      </c>
      <c r="H465" s="11">
        <v>20</v>
      </c>
      <c r="I465" s="20" t="s">
        <v>259</v>
      </c>
      <c r="J465" s="11" t="s">
        <v>261</v>
      </c>
      <c r="K465" s="11" t="s">
        <v>1173</v>
      </c>
      <c r="L465" s="11" t="s">
        <v>1174</v>
      </c>
    </row>
    <row r="466" spans="1:12">
      <c r="A466" s="11" t="s">
        <v>716</v>
      </c>
      <c r="D466" s="11" t="s">
        <v>260</v>
      </c>
      <c r="E466" s="19" t="s">
        <v>966</v>
      </c>
      <c r="F466" s="10">
        <v>39965</v>
      </c>
      <c r="G466" s="10">
        <v>44348</v>
      </c>
      <c r="H466" s="11">
        <v>20</v>
      </c>
      <c r="I466" s="20" t="s">
        <v>259</v>
      </c>
      <c r="J466" s="11" t="s">
        <v>261</v>
      </c>
      <c r="K466" s="11" t="s">
        <v>1173</v>
      </c>
      <c r="L466" s="11" t="s">
        <v>1174</v>
      </c>
    </row>
    <row r="467" spans="1:12">
      <c r="A467" s="11" t="s">
        <v>717</v>
      </c>
      <c r="D467" s="11" t="s">
        <v>260</v>
      </c>
      <c r="E467" s="19" t="s">
        <v>967</v>
      </c>
      <c r="F467" s="10">
        <v>39965</v>
      </c>
      <c r="G467" s="10">
        <v>44348</v>
      </c>
      <c r="H467" s="11">
        <v>20</v>
      </c>
      <c r="I467" s="20" t="s">
        <v>259</v>
      </c>
      <c r="J467" s="11" t="s">
        <v>261</v>
      </c>
      <c r="K467" s="11" t="s">
        <v>1173</v>
      </c>
      <c r="L467" s="11" t="s">
        <v>1174</v>
      </c>
    </row>
    <row r="468" spans="1:12">
      <c r="A468" s="11" t="s">
        <v>718</v>
      </c>
      <c r="D468" s="11" t="s">
        <v>260</v>
      </c>
      <c r="E468" s="19" t="s">
        <v>968</v>
      </c>
      <c r="F468" s="10">
        <v>39965</v>
      </c>
      <c r="G468" s="10">
        <v>44348</v>
      </c>
      <c r="H468" s="11">
        <v>20</v>
      </c>
      <c r="I468" s="20" t="s">
        <v>259</v>
      </c>
      <c r="J468" s="11" t="s">
        <v>261</v>
      </c>
      <c r="K468" s="11" t="s">
        <v>1173</v>
      </c>
      <c r="L468" s="11" t="s">
        <v>1174</v>
      </c>
    </row>
    <row r="469" spans="1:12">
      <c r="A469" s="11" t="s">
        <v>719</v>
      </c>
      <c r="D469" s="11" t="s">
        <v>260</v>
      </c>
      <c r="E469" s="19" t="s">
        <v>969</v>
      </c>
      <c r="F469" s="10">
        <v>39965</v>
      </c>
      <c r="G469" s="10">
        <v>44348</v>
      </c>
      <c r="H469" s="11">
        <v>20</v>
      </c>
      <c r="I469" s="20" t="s">
        <v>259</v>
      </c>
      <c r="J469" s="11" t="s">
        <v>261</v>
      </c>
      <c r="K469" s="11" t="s">
        <v>1173</v>
      </c>
      <c r="L469" s="11" t="s">
        <v>1174</v>
      </c>
    </row>
    <row r="470" spans="1:12">
      <c r="A470" s="11" t="s">
        <v>720</v>
      </c>
      <c r="D470" s="11" t="s">
        <v>260</v>
      </c>
      <c r="E470" s="19" t="s">
        <v>970</v>
      </c>
      <c r="F470" s="10">
        <v>39965</v>
      </c>
      <c r="G470" s="10">
        <v>44348</v>
      </c>
      <c r="H470" s="11">
        <v>20</v>
      </c>
      <c r="I470" s="20" t="s">
        <v>259</v>
      </c>
      <c r="J470" s="11" t="s">
        <v>261</v>
      </c>
      <c r="K470" s="11" t="s">
        <v>1173</v>
      </c>
      <c r="L470" s="11" t="s">
        <v>1174</v>
      </c>
    </row>
    <row r="471" spans="1:12">
      <c r="A471" s="11" t="s">
        <v>721</v>
      </c>
      <c r="D471" s="11" t="s">
        <v>260</v>
      </c>
      <c r="E471" s="19" t="s">
        <v>971</v>
      </c>
      <c r="F471" s="10">
        <v>39965</v>
      </c>
      <c r="G471" s="10">
        <v>44348</v>
      </c>
      <c r="H471" s="11">
        <v>20</v>
      </c>
      <c r="I471" s="20" t="s">
        <v>259</v>
      </c>
      <c r="J471" s="11" t="s">
        <v>261</v>
      </c>
      <c r="K471" s="11" t="s">
        <v>1173</v>
      </c>
      <c r="L471" s="11" t="s">
        <v>1174</v>
      </c>
    </row>
    <row r="472" spans="1:12">
      <c r="A472" s="11" t="s">
        <v>722</v>
      </c>
      <c r="D472" s="11" t="s">
        <v>260</v>
      </c>
      <c r="E472" s="19" t="s">
        <v>972</v>
      </c>
      <c r="F472" s="10">
        <v>39965</v>
      </c>
      <c r="G472" s="10">
        <v>44348</v>
      </c>
      <c r="H472" s="11">
        <v>20</v>
      </c>
      <c r="I472" s="20" t="s">
        <v>259</v>
      </c>
      <c r="J472" s="11" t="s">
        <v>261</v>
      </c>
      <c r="K472" s="11" t="s">
        <v>1173</v>
      </c>
      <c r="L472" s="11" t="s">
        <v>1174</v>
      </c>
    </row>
    <row r="473" spans="1:12">
      <c r="A473" s="11" t="s">
        <v>723</v>
      </c>
      <c r="D473" s="11" t="s">
        <v>260</v>
      </c>
      <c r="E473" s="19" t="s">
        <v>973</v>
      </c>
      <c r="F473" s="10">
        <v>39965</v>
      </c>
      <c r="G473" s="10">
        <v>44348</v>
      </c>
      <c r="H473" s="11">
        <v>20</v>
      </c>
      <c r="I473" s="20" t="s">
        <v>259</v>
      </c>
      <c r="J473" s="11" t="s">
        <v>261</v>
      </c>
      <c r="K473" s="11" t="s">
        <v>1173</v>
      </c>
      <c r="L473" s="11" t="s">
        <v>1174</v>
      </c>
    </row>
    <row r="474" spans="1:12">
      <c r="A474" s="11" t="s">
        <v>724</v>
      </c>
      <c r="D474" s="11" t="s">
        <v>260</v>
      </c>
      <c r="E474" s="19" t="s">
        <v>974</v>
      </c>
      <c r="F474" s="10">
        <v>39965</v>
      </c>
      <c r="G474" s="10">
        <v>44348</v>
      </c>
      <c r="H474" s="11">
        <v>20</v>
      </c>
      <c r="I474" s="20" t="s">
        <v>259</v>
      </c>
      <c r="J474" s="11" t="s">
        <v>261</v>
      </c>
      <c r="K474" s="11" t="s">
        <v>1173</v>
      </c>
      <c r="L474" s="11" t="s">
        <v>1174</v>
      </c>
    </row>
    <row r="475" spans="1:12">
      <c r="A475" s="11" t="s">
        <v>725</v>
      </c>
      <c r="D475" s="11" t="s">
        <v>260</v>
      </c>
      <c r="E475" s="19" t="s">
        <v>975</v>
      </c>
      <c r="F475" s="10">
        <v>39965</v>
      </c>
      <c r="G475" s="10">
        <v>44348</v>
      </c>
      <c r="H475" s="11">
        <v>20</v>
      </c>
      <c r="I475" s="20" t="s">
        <v>259</v>
      </c>
      <c r="J475" s="11" t="s">
        <v>261</v>
      </c>
      <c r="K475" s="11" t="s">
        <v>1173</v>
      </c>
      <c r="L475" s="11" t="s">
        <v>1174</v>
      </c>
    </row>
    <row r="476" spans="1:12">
      <c r="A476" s="11" t="s">
        <v>726</v>
      </c>
      <c r="D476" s="11" t="s">
        <v>260</v>
      </c>
      <c r="E476" s="19" t="s">
        <v>976</v>
      </c>
      <c r="F476" s="10">
        <v>39965</v>
      </c>
      <c r="G476" s="10">
        <v>44348</v>
      </c>
      <c r="H476" s="11">
        <v>20</v>
      </c>
      <c r="I476" s="20" t="s">
        <v>259</v>
      </c>
      <c r="J476" s="11" t="s">
        <v>261</v>
      </c>
      <c r="K476" s="11" t="s">
        <v>1173</v>
      </c>
      <c r="L476" s="11" t="s">
        <v>1174</v>
      </c>
    </row>
    <row r="477" spans="1:12">
      <c r="A477" s="11" t="s">
        <v>727</v>
      </c>
      <c r="D477" s="11" t="s">
        <v>260</v>
      </c>
      <c r="E477" s="19" t="s">
        <v>977</v>
      </c>
      <c r="F477" s="10">
        <v>39965</v>
      </c>
      <c r="G477" s="10">
        <v>44348</v>
      </c>
      <c r="H477" s="11">
        <v>20</v>
      </c>
      <c r="I477" s="20" t="s">
        <v>259</v>
      </c>
      <c r="J477" s="11" t="s">
        <v>261</v>
      </c>
      <c r="K477" s="11" t="s">
        <v>1173</v>
      </c>
      <c r="L477" s="11" t="s">
        <v>1174</v>
      </c>
    </row>
    <row r="478" spans="1:12">
      <c r="A478" s="11" t="s">
        <v>728</v>
      </c>
      <c r="D478" s="11" t="s">
        <v>260</v>
      </c>
      <c r="E478" s="19" t="s">
        <v>978</v>
      </c>
      <c r="F478" s="10">
        <v>39965</v>
      </c>
      <c r="G478" s="10">
        <v>44348</v>
      </c>
      <c r="H478" s="11">
        <v>20</v>
      </c>
      <c r="I478" s="20" t="s">
        <v>259</v>
      </c>
      <c r="J478" s="11" t="s">
        <v>261</v>
      </c>
      <c r="K478" s="11" t="s">
        <v>1173</v>
      </c>
      <c r="L478" s="11" t="s">
        <v>1174</v>
      </c>
    </row>
    <row r="479" spans="1:12">
      <c r="A479" s="11" t="s">
        <v>729</v>
      </c>
      <c r="D479" s="11" t="s">
        <v>260</v>
      </c>
      <c r="E479" s="19" t="s">
        <v>979</v>
      </c>
      <c r="F479" s="10">
        <v>39965</v>
      </c>
      <c r="G479" s="10">
        <v>44348</v>
      </c>
      <c r="H479" s="11">
        <v>20</v>
      </c>
      <c r="I479" s="20" t="s">
        <v>259</v>
      </c>
      <c r="J479" s="11" t="s">
        <v>261</v>
      </c>
      <c r="K479" s="11" t="s">
        <v>1173</v>
      </c>
      <c r="L479" s="11" t="s">
        <v>1174</v>
      </c>
    </row>
    <row r="480" spans="1:12">
      <c r="A480" s="11" t="s">
        <v>730</v>
      </c>
      <c r="D480" s="11" t="s">
        <v>260</v>
      </c>
      <c r="E480" s="19" t="s">
        <v>980</v>
      </c>
      <c r="F480" s="10">
        <v>39965</v>
      </c>
      <c r="G480" s="10">
        <v>44348</v>
      </c>
      <c r="H480" s="11">
        <v>20</v>
      </c>
      <c r="I480" s="20" t="s">
        <v>259</v>
      </c>
      <c r="J480" s="11" t="s">
        <v>261</v>
      </c>
      <c r="K480" s="11" t="s">
        <v>1173</v>
      </c>
      <c r="L480" s="11" t="s">
        <v>1174</v>
      </c>
    </row>
    <row r="481" spans="1:12">
      <c r="A481" s="11" t="s">
        <v>731</v>
      </c>
      <c r="D481" s="11" t="s">
        <v>260</v>
      </c>
      <c r="E481" s="19" t="s">
        <v>981</v>
      </c>
      <c r="F481" s="10">
        <v>39965</v>
      </c>
      <c r="G481" s="10">
        <v>44348</v>
      </c>
      <c r="H481" s="11">
        <v>20</v>
      </c>
      <c r="I481" s="20" t="s">
        <v>259</v>
      </c>
      <c r="J481" s="11" t="s">
        <v>261</v>
      </c>
      <c r="K481" s="11" t="s">
        <v>1173</v>
      </c>
      <c r="L481" s="11" t="s">
        <v>1174</v>
      </c>
    </row>
    <row r="482" spans="1:12">
      <c r="A482" s="11" t="s">
        <v>732</v>
      </c>
      <c r="D482" s="11" t="s">
        <v>260</v>
      </c>
      <c r="E482" s="19" t="s">
        <v>982</v>
      </c>
      <c r="F482" s="10">
        <v>39965</v>
      </c>
      <c r="G482" s="10">
        <v>44348</v>
      </c>
      <c r="H482" s="11">
        <v>20</v>
      </c>
      <c r="I482" s="20" t="s">
        <v>259</v>
      </c>
      <c r="J482" s="11" t="s">
        <v>261</v>
      </c>
      <c r="K482" s="11" t="s">
        <v>1173</v>
      </c>
      <c r="L482" s="11" t="s">
        <v>1174</v>
      </c>
    </row>
    <row r="483" spans="1:12">
      <c r="A483" s="11" t="s">
        <v>733</v>
      </c>
      <c r="D483" s="11" t="s">
        <v>260</v>
      </c>
      <c r="E483" s="19" t="s">
        <v>983</v>
      </c>
      <c r="F483" s="10">
        <v>39965</v>
      </c>
      <c r="G483" s="10">
        <v>44348</v>
      </c>
      <c r="H483" s="11">
        <v>20</v>
      </c>
      <c r="I483" s="20" t="s">
        <v>259</v>
      </c>
      <c r="J483" s="11" t="s">
        <v>261</v>
      </c>
      <c r="K483" s="11" t="s">
        <v>1173</v>
      </c>
      <c r="L483" s="11" t="s">
        <v>1174</v>
      </c>
    </row>
    <row r="484" spans="1:12">
      <c r="A484" s="11" t="s">
        <v>734</v>
      </c>
      <c r="D484" s="11" t="s">
        <v>260</v>
      </c>
      <c r="E484" s="19" t="s">
        <v>984</v>
      </c>
      <c r="F484" s="10">
        <v>39965</v>
      </c>
      <c r="G484" s="10">
        <v>44348</v>
      </c>
      <c r="H484" s="11">
        <v>20</v>
      </c>
      <c r="I484" s="20" t="s">
        <v>259</v>
      </c>
      <c r="J484" s="11" t="s">
        <v>261</v>
      </c>
      <c r="K484" s="11" t="s">
        <v>1173</v>
      </c>
      <c r="L484" s="11" t="s">
        <v>1174</v>
      </c>
    </row>
    <row r="485" spans="1:12">
      <c r="A485" s="11" t="s">
        <v>735</v>
      </c>
      <c r="D485" s="11" t="s">
        <v>260</v>
      </c>
      <c r="E485" s="19" t="s">
        <v>985</v>
      </c>
      <c r="F485" s="10">
        <v>39965</v>
      </c>
      <c r="G485" s="10">
        <v>44348</v>
      </c>
      <c r="H485" s="11">
        <v>20</v>
      </c>
      <c r="I485" s="20" t="s">
        <v>259</v>
      </c>
      <c r="J485" s="11" t="s">
        <v>261</v>
      </c>
      <c r="K485" s="11" t="s">
        <v>1173</v>
      </c>
      <c r="L485" s="11" t="s">
        <v>1174</v>
      </c>
    </row>
    <row r="486" spans="1:12">
      <c r="A486" s="11" t="s">
        <v>736</v>
      </c>
      <c r="D486" s="11" t="s">
        <v>260</v>
      </c>
      <c r="E486" s="19" t="s">
        <v>986</v>
      </c>
      <c r="F486" s="10">
        <v>39965</v>
      </c>
      <c r="G486" s="10">
        <v>44348</v>
      </c>
      <c r="H486" s="11">
        <v>20</v>
      </c>
      <c r="I486" s="20" t="s">
        <v>259</v>
      </c>
      <c r="J486" s="11" t="s">
        <v>261</v>
      </c>
      <c r="K486" s="11" t="s">
        <v>1173</v>
      </c>
      <c r="L486" s="11" t="s">
        <v>1174</v>
      </c>
    </row>
    <row r="487" spans="1:12">
      <c r="A487" s="11" t="s">
        <v>737</v>
      </c>
      <c r="D487" s="11" t="s">
        <v>260</v>
      </c>
      <c r="E487" s="19" t="s">
        <v>987</v>
      </c>
      <c r="F487" s="10">
        <v>39965</v>
      </c>
      <c r="G487" s="10">
        <v>44348</v>
      </c>
      <c r="H487" s="11">
        <v>20</v>
      </c>
      <c r="I487" s="20" t="s">
        <v>259</v>
      </c>
      <c r="J487" s="11" t="s">
        <v>261</v>
      </c>
      <c r="K487" s="11" t="s">
        <v>1173</v>
      </c>
      <c r="L487" s="11" t="s">
        <v>1174</v>
      </c>
    </row>
    <row r="488" spans="1:12">
      <c r="A488" s="11" t="s">
        <v>738</v>
      </c>
      <c r="D488" s="11" t="s">
        <v>260</v>
      </c>
      <c r="E488" s="19" t="s">
        <v>988</v>
      </c>
      <c r="F488" s="10">
        <v>39965</v>
      </c>
      <c r="G488" s="10">
        <v>44348</v>
      </c>
      <c r="H488" s="11">
        <v>20</v>
      </c>
      <c r="I488" s="20" t="s">
        <v>259</v>
      </c>
      <c r="J488" s="11" t="s">
        <v>261</v>
      </c>
      <c r="K488" s="11" t="s">
        <v>1173</v>
      </c>
      <c r="L488" s="11" t="s">
        <v>1174</v>
      </c>
    </row>
    <row r="489" spans="1:12">
      <c r="A489" s="11" t="s">
        <v>739</v>
      </c>
      <c r="D489" s="11" t="s">
        <v>260</v>
      </c>
      <c r="E489" s="19" t="s">
        <v>989</v>
      </c>
      <c r="F489" s="10">
        <v>39965</v>
      </c>
      <c r="G489" s="10">
        <v>44348</v>
      </c>
      <c r="H489" s="11">
        <v>20</v>
      </c>
      <c r="I489" s="20" t="s">
        <v>259</v>
      </c>
      <c r="J489" s="11" t="s">
        <v>261</v>
      </c>
      <c r="K489" s="11" t="s">
        <v>1173</v>
      </c>
      <c r="L489" s="11" t="s">
        <v>1174</v>
      </c>
    </row>
    <row r="490" spans="1:12">
      <c r="A490" s="11" t="s">
        <v>740</v>
      </c>
      <c r="D490" s="11" t="s">
        <v>260</v>
      </c>
      <c r="E490" s="19" t="s">
        <v>990</v>
      </c>
      <c r="F490" s="10">
        <v>39965</v>
      </c>
      <c r="G490" s="10">
        <v>44348</v>
      </c>
      <c r="H490" s="11">
        <v>20</v>
      </c>
      <c r="I490" s="20" t="s">
        <v>259</v>
      </c>
      <c r="J490" s="11" t="s">
        <v>261</v>
      </c>
      <c r="K490" s="11" t="s">
        <v>1173</v>
      </c>
      <c r="L490" s="11" t="s">
        <v>1174</v>
      </c>
    </row>
    <row r="491" spans="1:12">
      <c r="A491" s="11" t="s">
        <v>741</v>
      </c>
      <c r="D491" s="11" t="s">
        <v>260</v>
      </c>
      <c r="E491" s="19" t="s">
        <v>991</v>
      </c>
      <c r="F491" s="10">
        <v>39965</v>
      </c>
      <c r="G491" s="10">
        <v>44348</v>
      </c>
      <c r="H491" s="11">
        <v>20</v>
      </c>
      <c r="I491" s="20" t="s">
        <v>259</v>
      </c>
      <c r="J491" s="11" t="s">
        <v>261</v>
      </c>
      <c r="K491" s="11" t="s">
        <v>1173</v>
      </c>
      <c r="L491" s="11" t="s">
        <v>1174</v>
      </c>
    </row>
    <row r="492" spans="1:12">
      <c r="A492" s="11" t="s">
        <v>742</v>
      </c>
      <c r="D492" s="11" t="s">
        <v>260</v>
      </c>
      <c r="E492" s="19" t="s">
        <v>992</v>
      </c>
      <c r="F492" s="10">
        <v>39965</v>
      </c>
      <c r="G492" s="10">
        <v>44348</v>
      </c>
      <c r="H492" s="11">
        <v>20</v>
      </c>
      <c r="I492" s="20" t="s">
        <v>259</v>
      </c>
      <c r="J492" s="11" t="s">
        <v>261</v>
      </c>
      <c r="K492" s="11" t="s">
        <v>1173</v>
      </c>
      <c r="L492" s="11" t="s">
        <v>1174</v>
      </c>
    </row>
    <row r="493" spans="1:12">
      <c r="A493" s="11" t="s">
        <v>743</v>
      </c>
      <c r="D493" s="11" t="s">
        <v>260</v>
      </c>
      <c r="E493" s="19" t="s">
        <v>993</v>
      </c>
      <c r="F493" s="10">
        <v>39965</v>
      </c>
      <c r="G493" s="10">
        <v>44348</v>
      </c>
      <c r="H493" s="11">
        <v>20</v>
      </c>
      <c r="I493" s="20" t="s">
        <v>259</v>
      </c>
      <c r="J493" s="11" t="s">
        <v>261</v>
      </c>
      <c r="K493" s="11" t="s">
        <v>1173</v>
      </c>
      <c r="L493" s="11" t="s">
        <v>1174</v>
      </c>
    </row>
    <row r="494" spans="1:12">
      <c r="A494" s="11" t="s">
        <v>744</v>
      </c>
      <c r="D494" s="11" t="s">
        <v>260</v>
      </c>
      <c r="E494" s="19" t="s">
        <v>994</v>
      </c>
      <c r="F494" s="10">
        <v>39965</v>
      </c>
      <c r="G494" s="10">
        <v>44348</v>
      </c>
      <c r="H494" s="11">
        <v>20</v>
      </c>
      <c r="I494" s="20" t="s">
        <v>259</v>
      </c>
      <c r="J494" s="11" t="s">
        <v>261</v>
      </c>
      <c r="K494" s="11" t="s">
        <v>1173</v>
      </c>
      <c r="L494" s="11" t="s">
        <v>1174</v>
      </c>
    </row>
    <row r="495" spans="1:12">
      <c r="A495" s="11" t="s">
        <v>745</v>
      </c>
      <c r="D495" s="11" t="s">
        <v>260</v>
      </c>
      <c r="E495" s="19" t="s">
        <v>995</v>
      </c>
      <c r="F495" s="10">
        <v>39965</v>
      </c>
      <c r="G495" s="10">
        <v>44348</v>
      </c>
      <c r="H495" s="11">
        <v>20</v>
      </c>
      <c r="I495" s="20" t="s">
        <v>259</v>
      </c>
      <c r="J495" s="11" t="s">
        <v>261</v>
      </c>
      <c r="K495" s="11" t="s">
        <v>1173</v>
      </c>
      <c r="L495" s="11" t="s">
        <v>1174</v>
      </c>
    </row>
    <row r="496" spans="1:12">
      <c r="A496" s="11" t="s">
        <v>746</v>
      </c>
      <c r="D496" s="11" t="s">
        <v>260</v>
      </c>
      <c r="E496" s="19" t="s">
        <v>996</v>
      </c>
      <c r="F496" s="10">
        <v>39965</v>
      </c>
      <c r="G496" s="10">
        <v>44348</v>
      </c>
      <c r="H496" s="11">
        <v>20</v>
      </c>
      <c r="I496" s="20" t="s">
        <v>259</v>
      </c>
      <c r="J496" s="11" t="s">
        <v>261</v>
      </c>
      <c r="K496" s="11" t="s">
        <v>1173</v>
      </c>
      <c r="L496" s="11" t="s">
        <v>1174</v>
      </c>
    </row>
    <row r="497" spans="1:12">
      <c r="A497" s="11" t="s">
        <v>747</v>
      </c>
      <c r="D497" s="11" t="s">
        <v>260</v>
      </c>
      <c r="E497" s="19" t="s">
        <v>997</v>
      </c>
      <c r="F497" s="10">
        <v>39965</v>
      </c>
      <c r="G497" s="10">
        <v>44348</v>
      </c>
      <c r="H497" s="11">
        <v>20</v>
      </c>
      <c r="I497" s="20" t="s">
        <v>259</v>
      </c>
      <c r="J497" s="11" t="s">
        <v>261</v>
      </c>
      <c r="K497" s="11" t="s">
        <v>1173</v>
      </c>
      <c r="L497" s="11" t="s">
        <v>1174</v>
      </c>
    </row>
    <row r="498" spans="1:12">
      <c r="A498" s="11" t="s">
        <v>748</v>
      </c>
      <c r="D498" s="11" t="s">
        <v>260</v>
      </c>
      <c r="E498" s="19" t="s">
        <v>998</v>
      </c>
      <c r="F498" s="10">
        <v>39965</v>
      </c>
      <c r="G498" s="10">
        <v>44348</v>
      </c>
      <c r="H498" s="11">
        <v>20</v>
      </c>
      <c r="I498" s="20" t="s">
        <v>259</v>
      </c>
      <c r="J498" s="11" t="s">
        <v>261</v>
      </c>
      <c r="K498" s="11" t="s">
        <v>1173</v>
      </c>
      <c r="L498" s="11" t="s">
        <v>1174</v>
      </c>
    </row>
    <row r="499" spans="1:12">
      <c r="A499" s="11" t="s">
        <v>749</v>
      </c>
      <c r="D499" s="11" t="s">
        <v>260</v>
      </c>
      <c r="E499" s="19" t="s">
        <v>999</v>
      </c>
      <c r="F499" s="10">
        <v>39965</v>
      </c>
      <c r="G499" s="10">
        <v>44348</v>
      </c>
      <c r="H499" s="11">
        <v>20</v>
      </c>
      <c r="I499" s="20" t="s">
        <v>259</v>
      </c>
      <c r="J499" s="11" t="s">
        <v>261</v>
      </c>
      <c r="K499" s="11" t="s">
        <v>1173</v>
      </c>
      <c r="L499" s="11" t="s">
        <v>1174</v>
      </c>
    </row>
    <row r="500" spans="1:12">
      <c r="A500" s="11" t="s">
        <v>750</v>
      </c>
      <c r="D500" s="11" t="s">
        <v>260</v>
      </c>
      <c r="E500" s="19" t="s">
        <v>1000</v>
      </c>
      <c r="F500" s="10">
        <v>39965</v>
      </c>
      <c r="G500" s="10">
        <v>44348</v>
      </c>
      <c r="H500" s="11">
        <v>20</v>
      </c>
      <c r="I500" s="20" t="s">
        <v>259</v>
      </c>
      <c r="J500" s="11" t="s">
        <v>261</v>
      </c>
      <c r="K500" s="11" t="s">
        <v>1173</v>
      </c>
      <c r="L500" s="11" t="s">
        <v>1174</v>
      </c>
    </row>
    <row r="501" spans="1:12">
      <c r="A501" s="11" t="s">
        <v>751</v>
      </c>
      <c r="D501" s="11" t="s">
        <v>260</v>
      </c>
      <c r="E501" s="19" t="s">
        <v>1001</v>
      </c>
      <c r="F501" s="10">
        <v>39965</v>
      </c>
      <c r="G501" s="10">
        <v>44348</v>
      </c>
      <c r="H501" s="11">
        <v>20</v>
      </c>
      <c r="I501" s="20" t="s">
        <v>259</v>
      </c>
      <c r="J501" s="11" t="s">
        <v>261</v>
      </c>
      <c r="K501" s="11" t="s">
        <v>1173</v>
      </c>
      <c r="L501" s="11" t="s">
        <v>1174</v>
      </c>
    </row>
    <row r="502" spans="1:12">
      <c r="A502" s="11" t="s">
        <v>752</v>
      </c>
      <c r="D502" s="11" t="s">
        <v>260</v>
      </c>
      <c r="E502" s="19" t="s">
        <v>1002</v>
      </c>
      <c r="F502" s="10">
        <v>39965</v>
      </c>
      <c r="G502" s="10">
        <v>44348</v>
      </c>
      <c r="H502" s="11">
        <v>20</v>
      </c>
      <c r="I502" s="20" t="s">
        <v>259</v>
      </c>
      <c r="J502" s="11" t="s">
        <v>261</v>
      </c>
      <c r="K502" s="11" t="s">
        <v>1173</v>
      </c>
      <c r="L502" s="11" t="s">
        <v>1174</v>
      </c>
    </row>
    <row r="503" spans="1:12">
      <c r="A503" s="11" t="s">
        <v>753</v>
      </c>
      <c r="D503" s="11" t="s">
        <v>260</v>
      </c>
      <c r="E503" s="19" t="s">
        <v>1003</v>
      </c>
      <c r="F503" s="10">
        <v>39965</v>
      </c>
      <c r="G503" s="10">
        <v>44348</v>
      </c>
      <c r="H503" s="11">
        <v>20</v>
      </c>
      <c r="I503" s="20" t="s">
        <v>259</v>
      </c>
      <c r="J503" s="11" t="s">
        <v>261</v>
      </c>
      <c r="K503" s="11" t="s">
        <v>1173</v>
      </c>
      <c r="L503" s="11" t="s">
        <v>1174</v>
      </c>
    </row>
    <row r="504" spans="1:12">
      <c r="A504" s="11" t="s">
        <v>754</v>
      </c>
      <c r="D504" s="11" t="s">
        <v>260</v>
      </c>
      <c r="E504" s="19" t="s">
        <v>1004</v>
      </c>
      <c r="F504" s="10">
        <v>39965</v>
      </c>
      <c r="G504" s="10">
        <v>44348</v>
      </c>
      <c r="H504" s="11">
        <v>20</v>
      </c>
      <c r="I504" s="20" t="s">
        <v>259</v>
      </c>
      <c r="J504" s="11" t="s">
        <v>261</v>
      </c>
      <c r="K504" s="11" t="s">
        <v>1173</v>
      </c>
      <c r="L504" s="11" t="s">
        <v>1174</v>
      </c>
    </row>
    <row r="505" spans="1:12">
      <c r="A505" s="11" t="s">
        <v>755</v>
      </c>
      <c r="D505" s="11" t="s">
        <v>260</v>
      </c>
      <c r="E505" s="19" t="s">
        <v>1005</v>
      </c>
      <c r="F505" s="10">
        <v>39965</v>
      </c>
      <c r="G505" s="10">
        <v>44348</v>
      </c>
      <c r="H505" s="11">
        <v>20</v>
      </c>
      <c r="I505" s="20" t="s">
        <v>259</v>
      </c>
      <c r="J505" s="11" t="s">
        <v>261</v>
      </c>
      <c r="K505" s="11" t="s">
        <v>1173</v>
      </c>
      <c r="L505" s="11" t="s">
        <v>1174</v>
      </c>
    </row>
    <row r="506" spans="1:12">
      <c r="A506" s="11" t="s">
        <v>756</v>
      </c>
      <c r="D506" s="11" t="s">
        <v>260</v>
      </c>
      <c r="E506" s="19" t="s">
        <v>1006</v>
      </c>
      <c r="F506" s="10">
        <v>39965</v>
      </c>
      <c r="G506" s="10">
        <v>44348</v>
      </c>
      <c r="H506" s="11">
        <v>20</v>
      </c>
      <c r="I506" s="20" t="s">
        <v>259</v>
      </c>
      <c r="J506" s="11" t="s">
        <v>261</v>
      </c>
      <c r="K506" s="11" t="s">
        <v>1173</v>
      </c>
      <c r="L506" s="11" t="s">
        <v>1174</v>
      </c>
    </row>
    <row r="507" spans="1:12">
      <c r="A507" s="11" t="s">
        <v>757</v>
      </c>
      <c r="D507" s="11" t="s">
        <v>260</v>
      </c>
      <c r="E507" s="19" t="s">
        <v>1007</v>
      </c>
      <c r="F507" s="10">
        <v>39965</v>
      </c>
      <c r="G507" s="10">
        <v>44348</v>
      </c>
      <c r="H507" s="11">
        <v>20</v>
      </c>
      <c r="I507" s="20" t="s">
        <v>259</v>
      </c>
      <c r="J507" s="11" t="s">
        <v>261</v>
      </c>
      <c r="K507" s="11" t="s">
        <v>1173</v>
      </c>
      <c r="L507" s="11" t="s">
        <v>1174</v>
      </c>
    </row>
    <row r="508" spans="1:12">
      <c r="A508" s="11" t="s">
        <v>758</v>
      </c>
      <c r="D508" s="11" t="s">
        <v>260</v>
      </c>
      <c r="E508" s="19" t="s">
        <v>1008</v>
      </c>
      <c r="F508" s="10">
        <v>39965</v>
      </c>
      <c r="G508" s="10">
        <v>44348</v>
      </c>
      <c r="H508" s="11">
        <v>20</v>
      </c>
      <c r="I508" s="20" t="s">
        <v>259</v>
      </c>
      <c r="J508" s="11" t="s">
        <v>261</v>
      </c>
      <c r="K508" s="11" t="s">
        <v>1173</v>
      </c>
      <c r="L508" s="11" t="s">
        <v>1174</v>
      </c>
    </row>
    <row r="509" spans="1:12">
      <c r="A509" s="11" t="s">
        <v>759</v>
      </c>
      <c r="D509" s="11" t="s">
        <v>260</v>
      </c>
      <c r="E509" s="19" t="s">
        <v>1009</v>
      </c>
      <c r="F509" s="10">
        <v>39965</v>
      </c>
      <c r="G509" s="10">
        <v>44348</v>
      </c>
      <c r="H509" s="11">
        <v>20</v>
      </c>
      <c r="I509" s="20" t="s">
        <v>259</v>
      </c>
      <c r="J509" s="11" t="s">
        <v>261</v>
      </c>
      <c r="K509" s="11" t="s">
        <v>1173</v>
      </c>
      <c r="L509" s="11" t="s">
        <v>1174</v>
      </c>
    </row>
    <row r="510" spans="1:12">
      <c r="A510" s="11" t="s">
        <v>760</v>
      </c>
      <c r="D510" s="11" t="s">
        <v>260</v>
      </c>
      <c r="E510" s="19" t="s">
        <v>1010</v>
      </c>
      <c r="F510" s="10">
        <v>39965</v>
      </c>
      <c r="G510" s="10">
        <v>44348</v>
      </c>
      <c r="H510" s="11">
        <v>20</v>
      </c>
      <c r="I510" s="20" t="s">
        <v>259</v>
      </c>
      <c r="J510" s="11" t="s">
        <v>261</v>
      </c>
      <c r="K510" s="11" t="s">
        <v>1173</v>
      </c>
      <c r="L510" s="11" t="s">
        <v>1174</v>
      </c>
    </row>
    <row r="511" spans="1:12">
      <c r="A511" s="11" t="s">
        <v>761</v>
      </c>
      <c r="D511" s="11" t="s">
        <v>260</v>
      </c>
      <c r="E511" s="19" t="s">
        <v>1011</v>
      </c>
      <c r="F511" s="10">
        <v>39965</v>
      </c>
      <c r="G511" s="10">
        <v>44348</v>
      </c>
      <c r="H511" s="11">
        <v>20</v>
      </c>
      <c r="I511" s="20" t="s">
        <v>259</v>
      </c>
      <c r="J511" s="11" t="s">
        <v>261</v>
      </c>
      <c r="K511" s="11" t="s">
        <v>1173</v>
      </c>
      <c r="L511" s="11" t="s">
        <v>1174</v>
      </c>
    </row>
    <row r="512" spans="1:12">
      <c r="A512" s="11" t="s">
        <v>1012</v>
      </c>
      <c r="D512" s="11" t="s">
        <v>260</v>
      </c>
      <c r="E512" s="19" t="s">
        <v>1088</v>
      </c>
      <c r="F512" s="10">
        <v>39965</v>
      </c>
      <c r="G512" s="10">
        <v>44348</v>
      </c>
      <c r="H512" s="11">
        <v>20</v>
      </c>
      <c r="I512" s="20" t="s">
        <v>259</v>
      </c>
      <c r="J512" s="11" t="s">
        <v>261</v>
      </c>
      <c r="K512" s="11" t="s">
        <v>1173</v>
      </c>
      <c r="L512" s="11" t="s">
        <v>1174</v>
      </c>
    </row>
    <row r="513" spans="1:12">
      <c r="A513" s="11" t="s">
        <v>1013</v>
      </c>
      <c r="D513" s="11" t="s">
        <v>260</v>
      </c>
      <c r="E513" s="19" t="s">
        <v>1089</v>
      </c>
      <c r="F513" s="10">
        <v>39965</v>
      </c>
      <c r="G513" s="10">
        <v>44348</v>
      </c>
      <c r="H513" s="11">
        <v>20</v>
      </c>
      <c r="I513" s="20" t="s">
        <v>259</v>
      </c>
      <c r="J513" s="11" t="s">
        <v>261</v>
      </c>
      <c r="K513" s="11" t="s">
        <v>1173</v>
      </c>
      <c r="L513" s="11" t="s">
        <v>1174</v>
      </c>
    </row>
    <row r="514" spans="1:12">
      <c r="A514" s="11" t="s">
        <v>1014</v>
      </c>
      <c r="D514" s="11" t="s">
        <v>260</v>
      </c>
      <c r="E514" s="19" t="s">
        <v>1090</v>
      </c>
      <c r="F514" s="10">
        <v>39965</v>
      </c>
      <c r="G514" s="10">
        <v>44348</v>
      </c>
      <c r="H514" s="11">
        <v>20</v>
      </c>
      <c r="I514" s="20" t="s">
        <v>259</v>
      </c>
      <c r="J514" s="11" t="s">
        <v>261</v>
      </c>
      <c r="K514" s="11" t="s">
        <v>1173</v>
      </c>
      <c r="L514" s="11" t="s">
        <v>1174</v>
      </c>
    </row>
    <row r="515" spans="1:12">
      <c r="A515" s="11" t="s">
        <v>1015</v>
      </c>
      <c r="D515" s="11" t="s">
        <v>260</v>
      </c>
      <c r="E515" s="19" t="s">
        <v>1091</v>
      </c>
      <c r="F515" s="10">
        <v>39965</v>
      </c>
      <c r="G515" s="10">
        <v>44348</v>
      </c>
      <c r="H515" s="11">
        <v>20</v>
      </c>
      <c r="I515" s="20" t="s">
        <v>259</v>
      </c>
      <c r="J515" s="11" t="s">
        <v>261</v>
      </c>
      <c r="K515" s="11" t="s">
        <v>1173</v>
      </c>
      <c r="L515" s="11" t="s">
        <v>1174</v>
      </c>
    </row>
    <row r="516" spans="1:12">
      <c r="A516" s="11" t="s">
        <v>1016</v>
      </c>
      <c r="D516" s="11" t="s">
        <v>260</v>
      </c>
      <c r="E516" s="19" t="s">
        <v>1092</v>
      </c>
      <c r="F516" s="10">
        <v>39965</v>
      </c>
      <c r="G516" s="10">
        <v>44348</v>
      </c>
      <c r="H516" s="11">
        <v>20</v>
      </c>
      <c r="I516" s="20" t="s">
        <v>259</v>
      </c>
      <c r="J516" s="11" t="s">
        <v>261</v>
      </c>
      <c r="K516" s="11" t="s">
        <v>1173</v>
      </c>
      <c r="L516" s="11" t="s">
        <v>1174</v>
      </c>
    </row>
    <row r="517" spans="1:12">
      <c r="A517" s="11" t="s">
        <v>1017</v>
      </c>
      <c r="D517" s="11" t="s">
        <v>260</v>
      </c>
      <c r="E517" s="19" t="s">
        <v>1093</v>
      </c>
      <c r="F517" s="10">
        <v>39965</v>
      </c>
      <c r="G517" s="10">
        <v>44348</v>
      </c>
      <c r="H517" s="11">
        <v>20</v>
      </c>
      <c r="I517" s="20" t="s">
        <v>259</v>
      </c>
      <c r="J517" s="11" t="s">
        <v>261</v>
      </c>
      <c r="K517" s="11" t="s">
        <v>1173</v>
      </c>
      <c r="L517" s="11" t="s">
        <v>1174</v>
      </c>
    </row>
    <row r="518" spans="1:12">
      <c r="A518" s="11" t="s">
        <v>1018</v>
      </c>
      <c r="D518" s="11" t="s">
        <v>260</v>
      </c>
      <c r="E518" s="19" t="s">
        <v>1094</v>
      </c>
      <c r="F518" s="10">
        <v>39965</v>
      </c>
      <c r="G518" s="10">
        <v>44348</v>
      </c>
      <c r="H518" s="11">
        <v>20</v>
      </c>
      <c r="I518" s="20" t="s">
        <v>259</v>
      </c>
      <c r="J518" s="11" t="s">
        <v>261</v>
      </c>
      <c r="K518" s="11" t="s">
        <v>1173</v>
      </c>
      <c r="L518" s="11" t="s">
        <v>1174</v>
      </c>
    </row>
    <row r="519" spans="1:12">
      <c r="A519" s="11" t="s">
        <v>1019</v>
      </c>
      <c r="D519" s="11" t="s">
        <v>260</v>
      </c>
      <c r="E519" s="19" t="s">
        <v>1095</v>
      </c>
      <c r="F519" s="10">
        <v>39965</v>
      </c>
      <c r="G519" s="10">
        <v>44348</v>
      </c>
      <c r="H519" s="11">
        <v>20</v>
      </c>
      <c r="I519" s="20" t="s">
        <v>259</v>
      </c>
      <c r="J519" s="11" t="s">
        <v>261</v>
      </c>
      <c r="K519" s="11" t="s">
        <v>1173</v>
      </c>
      <c r="L519" s="11" t="s">
        <v>1174</v>
      </c>
    </row>
    <row r="520" spans="1:12">
      <c r="A520" s="11" t="s">
        <v>1020</v>
      </c>
      <c r="D520" s="11" t="s">
        <v>260</v>
      </c>
      <c r="E520" s="19" t="s">
        <v>1096</v>
      </c>
      <c r="F520" s="10">
        <v>39965</v>
      </c>
      <c r="G520" s="10">
        <v>44348</v>
      </c>
      <c r="H520" s="11">
        <v>20</v>
      </c>
      <c r="I520" s="20" t="s">
        <v>259</v>
      </c>
      <c r="J520" s="11" t="s">
        <v>261</v>
      </c>
      <c r="K520" s="11" t="s">
        <v>1173</v>
      </c>
      <c r="L520" s="11" t="s">
        <v>1174</v>
      </c>
    </row>
    <row r="521" spans="1:12">
      <c r="A521" s="11" t="s">
        <v>1021</v>
      </c>
      <c r="D521" s="11" t="s">
        <v>260</v>
      </c>
      <c r="E521" s="19" t="s">
        <v>1097</v>
      </c>
      <c r="F521" s="10">
        <v>39965</v>
      </c>
      <c r="G521" s="10">
        <v>44348</v>
      </c>
      <c r="H521" s="11">
        <v>20</v>
      </c>
      <c r="I521" s="20" t="s">
        <v>259</v>
      </c>
      <c r="J521" s="11" t="s">
        <v>261</v>
      </c>
      <c r="K521" s="11" t="s">
        <v>1173</v>
      </c>
      <c r="L521" s="11" t="s">
        <v>1174</v>
      </c>
    </row>
    <row r="522" spans="1:12">
      <c r="A522" s="11" t="s">
        <v>1022</v>
      </c>
      <c r="D522" s="11" t="s">
        <v>260</v>
      </c>
      <c r="E522" s="19" t="s">
        <v>1098</v>
      </c>
      <c r="F522" s="10">
        <v>39965</v>
      </c>
      <c r="G522" s="10">
        <v>44348</v>
      </c>
      <c r="H522" s="11">
        <v>20</v>
      </c>
      <c r="I522" s="20" t="s">
        <v>259</v>
      </c>
      <c r="J522" s="11" t="s">
        <v>261</v>
      </c>
      <c r="K522" s="11" t="s">
        <v>1173</v>
      </c>
      <c r="L522" s="11" t="s">
        <v>1174</v>
      </c>
    </row>
    <row r="523" spans="1:12">
      <c r="A523" s="11" t="s">
        <v>1023</v>
      </c>
      <c r="D523" s="11" t="s">
        <v>260</v>
      </c>
      <c r="E523" s="19" t="s">
        <v>1099</v>
      </c>
      <c r="F523" s="10">
        <v>39965</v>
      </c>
      <c r="G523" s="10">
        <v>44348</v>
      </c>
      <c r="H523" s="11">
        <v>20</v>
      </c>
      <c r="I523" s="20" t="s">
        <v>259</v>
      </c>
      <c r="J523" s="11" t="s">
        <v>261</v>
      </c>
      <c r="K523" s="11" t="s">
        <v>1173</v>
      </c>
      <c r="L523" s="11" t="s">
        <v>1174</v>
      </c>
    </row>
    <row r="524" spans="1:12">
      <c r="A524" s="11" t="s">
        <v>1024</v>
      </c>
      <c r="D524" s="11" t="s">
        <v>260</v>
      </c>
      <c r="E524" s="19" t="s">
        <v>1100</v>
      </c>
      <c r="F524" s="10">
        <v>39965</v>
      </c>
      <c r="G524" s="10">
        <v>44348</v>
      </c>
      <c r="H524" s="11">
        <v>20</v>
      </c>
      <c r="I524" s="20" t="s">
        <v>259</v>
      </c>
      <c r="J524" s="11" t="s">
        <v>261</v>
      </c>
      <c r="K524" s="11" t="s">
        <v>1173</v>
      </c>
      <c r="L524" s="11" t="s">
        <v>1174</v>
      </c>
    </row>
    <row r="525" spans="1:12">
      <c r="A525" s="11" t="s">
        <v>1025</v>
      </c>
      <c r="D525" s="11" t="s">
        <v>260</v>
      </c>
      <c r="E525" s="19" t="s">
        <v>1101</v>
      </c>
      <c r="F525" s="10">
        <v>39965</v>
      </c>
      <c r="G525" s="10">
        <v>44348</v>
      </c>
      <c r="H525" s="11">
        <v>20</v>
      </c>
      <c r="I525" s="20" t="s">
        <v>259</v>
      </c>
      <c r="J525" s="11" t="s">
        <v>261</v>
      </c>
      <c r="K525" s="11" t="s">
        <v>1173</v>
      </c>
      <c r="L525" s="11" t="s">
        <v>1174</v>
      </c>
    </row>
    <row r="526" spans="1:12">
      <c r="A526" s="11" t="s">
        <v>1026</v>
      </c>
      <c r="D526" s="11" t="s">
        <v>260</v>
      </c>
      <c r="E526" s="19" t="s">
        <v>1102</v>
      </c>
      <c r="F526" s="10">
        <v>39965</v>
      </c>
      <c r="G526" s="10">
        <v>44348</v>
      </c>
      <c r="H526" s="11">
        <v>20</v>
      </c>
      <c r="I526" s="20" t="s">
        <v>259</v>
      </c>
      <c r="J526" s="11" t="s">
        <v>261</v>
      </c>
      <c r="K526" s="11" t="s">
        <v>1173</v>
      </c>
      <c r="L526" s="11" t="s">
        <v>1174</v>
      </c>
    </row>
    <row r="527" spans="1:12">
      <c r="A527" s="11" t="s">
        <v>1027</v>
      </c>
      <c r="D527" s="11" t="s">
        <v>260</v>
      </c>
      <c r="E527" s="19" t="s">
        <v>1103</v>
      </c>
      <c r="F527" s="10">
        <v>39965</v>
      </c>
      <c r="G527" s="10">
        <v>44348</v>
      </c>
      <c r="H527" s="11">
        <v>20</v>
      </c>
      <c r="I527" s="20" t="s">
        <v>259</v>
      </c>
      <c r="J527" s="11" t="s">
        <v>261</v>
      </c>
      <c r="K527" s="11" t="s">
        <v>1173</v>
      </c>
      <c r="L527" s="11" t="s">
        <v>1174</v>
      </c>
    </row>
    <row r="528" spans="1:12">
      <c r="A528" s="11" t="s">
        <v>1028</v>
      </c>
      <c r="D528" s="11" t="s">
        <v>260</v>
      </c>
      <c r="E528" s="19" t="s">
        <v>1104</v>
      </c>
      <c r="F528" s="10">
        <v>39965</v>
      </c>
      <c r="G528" s="10">
        <v>44348</v>
      </c>
      <c r="H528" s="11">
        <v>20</v>
      </c>
      <c r="I528" s="20" t="s">
        <v>259</v>
      </c>
      <c r="J528" s="11" t="s">
        <v>261</v>
      </c>
      <c r="K528" s="11" t="s">
        <v>1173</v>
      </c>
      <c r="L528" s="11" t="s">
        <v>1174</v>
      </c>
    </row>
    <row r="529" spans="1:12">
      <c r="A529" s="11" t="s">
        <v>1029</v>
      </c>
      <c r="D529" s="11" t="s">
        <v>260</v>
      </c>
      <c r="E529" s="19" t="s">
        <v>1105</v>
      </c>
      <c r="F529" s="10">
        <v>39965</v>
      </c>
      <c r="G529" s="10">
        <v>44348</v>
      </c>
      <c r="H529" s="11">
        <v>20</v>
      </c>
      <c r="I529" s="20" t="s">
        <v>259</v>
      </c>
      <c r="J529" s="11" t="s">
        <v>261</v>
      </c>
      <c r="K529" s="11" t="s">
        <v>1173</v>
      </c>
      <c r="L529" s="11" t="s">
        <v>1174</v>
      </c>
    </row>
    <row r="530" spans="1:12">
      <c r="A530" s="11" t="s">
        <v>1030</v>
      </c>
      <c r="D530" s="11" t="s">
        <v>260</v>
      </c>
      <c r="E530" s="19" t="s">
        <v>1106</v>
      </c>
      <c r="F530" s="10">
        <v>39965</v>
      </c>
      <c r="G530" s="10">
        <v>44348</v>
      </c>
      <c r="H530" s="11">
        <v>20</v>
      </c>
      <c r="I530" s="20" t="s">
        <v>259</v>
      </c>
      <c r="J530" s="11" t="s">
        <v>261</v>
      </c>
      <c r="K530" s="11" t="s">
        <v>1173</v>
      </c>
      <c r="L530" s="11" t="s">
        <v>1174</v>
      </c>
    </row>
    <row r="531" spans="1:12">
      <c r="A531" s="11" t="s">
        <v>1031</v>
      </c>
      <c r="D531" s="11" t="s">
        <v>260</v>
      </c>
      <c r="E531" s="19" t="s">
        <v>1107</v>
      </c>
      <c r="F531" s="10">
        <v>39965</v>
      </c>
      <c r="G531" s="10">
        <v>44348</v>
      </c>
      <c r="H531" s="11">
        <v>20</v>
      </c>
      <c r="I531" s="20" t="s">
        <v>259</v>
      </c>
      <c r="J531" s="11" t="s">
        <v>261</v>
      </c>
      <c r="K531" s="11" t="s">
        <v>1173</v>
      </c>
      <c r="L531" s="11" t="s">
        <v>1174</v>
      </c>
    </row>
    <row r="532" spans="1:12">
      <c r="A532" s="11" t="s">
        <v>1032</v>
      </c>
      <c r="D532" s="11" t="s">
        <v>260</v>
      </c>
      <c r="E532" s="19" t="s">
        <v>1108</v>
      </c>
      <c r="F532" s="10">
        <v>39965</v>
      </c>
      <c r="G532" s="10">
        <v>44348</v>
      </c>
      <c r="H532" s="11">
        <v>20</v>
      </c>
      <c r="I532" s="20" t="s">
        <v>259</v>
      </c>
      <c r="J532" s="11" t="s">
        <v>261</v>
      </c>
      <c r="K532" s="11" t="s">
        <v>1173</v>
      </c>
      <c r="L532" s="11" t="s">
        <v>1174</v>
      </c>
    </row>
    <row r="533" spans="1:12">
      <c r="A533" s="11" t="s">
        <v>1033</v>
      </c>
      <c r="D533" s="11" t="s">
        <v>260</v>
      </c>
      <c r="E533" s="19" t="s">
        <v>1109</v>
      </c>
      <c r="F533" s="10">
        <v>39965</v>
      </c>
      <c r="G533" s="10">
        <v>44348</v>
      </c>
      <c r="H533" s="11">
        <v>20</v>
      </c>
      <c r="I533" s="20" t="s">
        <v>259</v>
      </c>
      <c r="J533" s="11" t="s">
        <v>261</v>
      </c>
      <c r="K533" s="11" t="s">
        <v>1173</v>
      </c>
      <c r="L533" s="11" t="s">
        <v>1174</v>
      </c>
    </row>
    <row r="534" spans="1:12">
      <c r="A534" s="11" t="s">
        <v>1034</v>
      </c>
      <c r="D534" s="11" t="s">
        <v>260</v>
      </c>
      <c r="E534" s="19" t="s">
        <v>1110</v>
      </c>
      <c r="F534" s="10">
        <v>39965</v>
      </c>
      <c r="G534" s="10">
        <v>44348</v>
      </c>
      <c r="H534" s="11">
        <v>20</v>
      </c>
      <c r="I534" s="20" t="s">
        <v>259</v>
      </c>
      <c r="J534" s="11" t="s">
        <v>261</v>
      </c>
      <c r="K534" s="11" t="s">
        <v>1173</v>
      </c>
      <c r="L534" s="11" t="s">
        <v>1174</v>
      </c>
    </row>
    <row r="535" spans="1:12">
      <c r="A535" s="11" t="s">
        <v>1035</v>
      </c>
      <c r="D535" s="11" t="s">
        <v>260</v>
      </c>
      <c r="E535" s="19" t="s">
        <v>1111</v>
      </c>
      <c r="F535" s="10">
        <v>39965</v>
      </c>
      <c r="G535" s="10">
        <v>44348</v>
      </c>
      <c r="H535" s="11">
        <v>20</v>
      </c>
      <c r="I535" s="20" t="s">
        <v>259</v>
      </c>
      <c r="J535" s="11" t="s">
        <v>261</v>
      </c>
      <c r="K535" s="11" t="s">
        <v>1173</v>
      </c>
      <c r="L535" s="11" t="s">
        <v>1174</v>
      </c>
    </row>
    <row r="536" spans="1:12">
      <c r="A536" s="11" t="s">
        <v>1036</v>
      </c>
      <c r="D536" s="11" t="s">
        <v>260</v>
      </c>
      <c r="E536" s="19" t="s">
        <v>1112</v>
      </c>
      <c r="F536" s="10">
        <v>39965</v>
      </c>
      <c r="G536" s="10">
        <v>44348</v>
      </c>
      <c r="H536" s="11">
        <v>20</v>
      </c>
      <c r="I536" s="20" t="s">
        <v>259</v>
      </c>
      <c r="J536" s="11" t="s">
        <v>261</v>
      </c>
      <c r="K536" s="11" t="s">
        <v>1173</v>
      </c>
      <c r="L536" s="11" t="s">
        <v>1174</v>
      </c>
    </row>
    <row r="537" spans="1:12">
      <c r="A537" s="11" t="s">
        <v>1037</v>
      </c>
      <c r="D537" s="11" t="s">
        <v>260</v>
      </c>
      <c r="E537" s="19" t="s">
        <v>1113</v>
      </c>
      <c r="F537" s="10">
        <v>39965</v>
      </c>
      <c r="G537" s="10">
        <v>44348</v>
      </c>
      <c r="H537" s="11">
        <v>20</v>
      </c>
      <c r="I537" s="20" t="s">
        <v>259</v>
      </c>
      <c r="J537" s="11" t="s">
        <v>261</v>
      </c>
      <c r="K537" s="11" t="s">
        <v>1173</v>
      </c>
      <c r="L537" s="11" t="s">
        <v>1174</v>
      </c>
    </row>
    <row r="538" spans="1:12">
      <c r="A538" s="11" t="s">
        <v>1038</v>
      </c>
      <c r="D538" s="11" t="s">
        <v>260</v>
      </c>
      <c r="E538" s="19" t="s">
        <v>1114</v>
      </c>
      <c r="F538" s="10">
        <v>39965</v>
      </c>
      <c r="G538" s="10">
        <v>44348</v>
      </c>
      <c r="H538" s="11">
        <v>20</v>
      </c>
      <c r="I538" s="20" t="s">
        <v>259</v>
      </c>
      <c r="J538" s="11" t="s">
        <v>261</v>
      </c>
      <c r="K538" s="11" t="s">
        <v>1173</v>
      </c>
      <c r="L538" s="11" t="s">
        <v>1174</v>
      </c>
    </row>
    <row r="539" spans="1:12">
      <c r="A539" s="11" t="s">
        <v>1039</v>
      </c>
      <c r="D539" s="11" t="s">
        <v>260</v>
      </c>
      <c r="E539" s="19" t="s">
        <v>1115</v>
      </c>
      <c r="F539" s="10">
        <v>39965</v>
      </c>
      <c r="G539" s="10">
        <v>44348</v>
      </c>
      <c r="H539" s="11">
        <v>20</v>
      </c>
      <c r="I539" s="20" t="s">
        <v>259</v>
      </c>
      <c r="J539" s="11" t="s">
        <v>261</v>
      </c>
      <c r="K539" s="11" t="s">
        <v>1173</v>
      </c>
      <c r="L539" s="11" t="s">
        <v>1174</v>
      </c>
    </row>
    <row r="540" spans="1:12">
      <c r="A540" s="11" t="s">
        <v>1040</v>
      </c>
      <c r="D540" s="11" t="s">
        <v>260</v>
      </c>
      <c r="E540" s="19" t="s">
        <v>1116</v>
      </c>
      <c r="F540" s="10">
        <v>39965</v>
      </c>
      <c r="G540" s="10">
        <v>44348</v>
      </c>
      <c r="H540" s="11">
        <v>20</v>
      </c>
      <c r="I540" s="20" t="s">
        <v>259</v>
      </c>
      <c r="J540" s="11" t="s">
        <v>261</v>
      </c>
      <c r="K540" s="11" t="s">
        <v>1173</v>
      </c>
      <c r="L540" s="11" t="s">
        <v>1174</v>
      </c>
    </row>
    <row r="541" spans="1:12">
      <c r="A541" s="11" t="s">
        <v>1041</v>
      </c>
      <c r="D541" s="11" t="s">
        <v>260</v>
      </c>
      <c r="E541" s="19" t="s">
        <v>1117</v>
      </c>
      <c r="F541" s="10">
        <v>39965</v>
      </c>
      <c r="G541" s="10">
        <v>44348</v>
      </c>
      <c r="H541" s="11">
        <v>20</v>
      </c>
      <c r="I541" s="20" t="s">
        <v>259</v>
      </c>
      <c r="J541" s="11" t="s">
        <v>261</v>
      </c>
      <c r="K541" s="11" t="s">
        <v>1173</v>
      </c>
      <c r="L541" s="11" t="s">
        <v>1174</v>
      </c>
    </row>
    <row r="542" spans="1:12">
      <c r="A542" s="11" t="s">
        <v>1042</v>
      </c>
      <c r="D542" s="11" t="s">
        <v>260</v>
      </c>
      <c r="E542" s="19" t="s">
        <v>1118</v>
      </c>
      <c r="F542" s="10">
        <v>39965</v>
      </c>
      <c r="G542" s="10">
        <v>44348</v>
      </c>
      <c r="H542" s="11">
        <v>20</v>
      </c>
      <c r="I542" s="20" t="s">
        <v>259</v>
      </c>
      <c r="J542" s="11" t="s">
        <v>261</v>
      </c>
      <c r="K542" s="11" t="s">
        <v>1173</v>
      </c>
      <c r="L542" s="11" t="s">
        <v>1174</v>
      </c>
    </row>
    <row r="543" spans="1:12">
      <c r="A543" s="11" t="s">
        <v>1043</v>
      </c>
      <c r="D543" s="11" t="s">
        <v>260</v>
      </c>
      <c r="E543" s="19" t="s">
        <v>1119</v>
      </c>
      <c r="F543" s="10">
        <v>39965</v>
      </c>
      <c r="G543" s="10">
        <v>44348</v>
      </c>
      <c r="H543" s="11">
        <v>20</v>
      </c>
      <c r="I543" s="20" t="s">
        <v>259</v>
      </c>
      <c r="J543" s="11" t="s">
        <v>261</v>
      </c>
      <c r="K543" s="11" t="s">
        <v>1173</v>
      </c>
      <c r="L543" s="11" t="s">
        <v>1174</v>
      </c>
    </row>
    <row r="544" spans="1:12">
      <c r="A544" s="11" t="s">
        <v>1044</v>
      </c>
      <c r="D544" s="11" t="s">
        <v>260</v>
      </c>
      <c r="E544" s="19" t="s">
        <v>1120</v>
      </c>
      <c r="F544" s="10">
        <v>39965</v>
      </c>
      <c r="G544" s="10">
        <v>44348</v>
      </c>
      <c r="H544" s="11">
        <v>20</v>
      </c>
      <c r="I544" s="20" t="s">
        <v>259</v>
      </c>
      <c r="J544" s="11" t="s">
        <v>261</v>
      </c>
      <c r="K544" s="11" t="s">
        <v>1173</v>
      </c>
      <c r="L544" s="11" t="s">
        <v>1174</v>
      </c>
    </row>
    <row r="545" spans="1:12">
      <c r="A545" s="11" t="s">
        <v>1045</v>
      </c>
      <c r="D545" s="11" t="s">
        <v>260</v>
      </c>
      <c r="E545" s="19" t="s">
        <v>1121</v>
      </c>
      <c r="F545" s="10">
        <v>39965</v>
      </c>
      <c r="G545" s="10">
        <v>44348</v>
      </c>
      <c r="H545" s="11">
        <v>20</v>
      </c>
      <c r="I545" s="20" t="s">
        <v>259</v>
      </c>
      <c r="J545" s="11" t="s">
        <v>261</v>
      </c>
      <c r="K545" s="11" t="s">
        <v>1173</v>
      </c>
      <c r="L545" s="11" t="s">
        <v>1174</v>
      </c>
    </row>
    <row r="546" spans="1:12">
      <c r="A546" s="11" t="s">
        <v>1046</v>
      </c>
      <c r="D546" s="11" t="s">
        <v>260</v>
      </c>
      <c r="E546" s="19" t="s">
        <v>1122</v>
      </c>
      <c r="F546" s="10">
        <v>39965</v>
      </c>
      <c r="G546" s="10">
        <v>44348</v>
      </c>
      <c r="H546" s="11">
        <v>20</v>
      </c>
      <c r="I546" s="20" t="s">
        <v>259</v>
      </c>
      <c r="J546" s="11" t="s">
        <v>261</v>
      </c>
      <c r="K546" s="11" t="s">
        <v>1173</v>
      </c>
      <c r="L546" s="11" t="s">
        <v>1174</v>
      </c>
    </row>
    <row r="547" spans="1:12">
      <c r="A547" s="11" t="s">
        <v>1047</v>
      </c>
      <c r="D547" s="11" t="s">
        <v>260</v>
      </c>
      <c r="E547" s="19" t="s">
        <v>1123</v>
      </c>
      <c r="F547" s="10">
        <v>39965</v>
      </c>
      <c r="G547" s="10">
        <v>44348</v>
      </c>
      <c r="H547" s="11">
        <v>20</v>
      </c>
      <c r="I547" s="20" t="s">
        <v>259</v>
      </c>
      <c r="J547" s="11" t="s">
        <v>261</v>
      </c>
      <c r="K547" s="11" t="s">
        <v>1173</v>
      </c>
      <c r="L547" s="11" t="s">
        <v>1174</v>
      </c>
    </row>
    <row r="548" spans="1:12">
      <c r="A548" s="11" t="s">
        <v>1048</v>
      </c>
      <c r="D548" s="11" t="s">
        <v>260</v>
      </c>
      <c r="E548" s="19" t="s">
        <v>1124</v>
      </c>
      <c r="F548" s="10">
        <v>39965</v>
      </c>
      <c r="G548" s="10">
        <v>44348</v>
      </c>
      <c r="H548" s="11">
        <v>20</v>
      </c>
      <c r="I548" s="20" t="s">
        <v>259</v>
      </c>
      <c r="J548" s="11" t="s">
        <v>261</v>
      </c>
      <c r="K548" s="11" t="s">
        <v>1173</v>
      </c>
      <c r="L548" s="11" t="s">
        <v>1174</v>
      </c>
    </row>
    <row r="549" spans="1:12">
      <c r="A549" s="11" t="s">
        <v>1049</v>
      </c>
      <c r="D549" s="11" t="s">
        <v>260</v>
      </c>
      <c r="E549" s="19" t="s">
        <v>1125</v>
      </c>
      <c r="F549" s="10">
        <v>39965</v>
      </c>
      <c r="G549" s="10">
        <v>44348</v>
      </c>
      <c r="H549" s="11">
        <v>20</v>
      </c>
      <c r="I549" s="20" t="s">
        <v>259</v>
      </c>
      <c r="J549" s="11" t="s">
        <v>261</v>
      </c>
      <c r="K549" s="11" t="s">
        <v>1173</v>
      </c>
      <c r="L549" s="11" t="s">
        <v>1174</v>
      </c>
    </row>
    <row r="550" spans="1:12">
      <c r="A550" s="11" t="s">
        <v>1050</v>
      </c>
      <c r="D550" s="11" t="s">
        <v>260</v>
      </c>
      <c r="E550" s="19" t="s">
        <v>1126</v>
      </c>
      <c r="F550" s="10">
        <v>39965</v>
      </c>
      <c r="G550" s="10">
        <v>44348</v>
      </c>
      <c r="H550" s="11">
        <v>20</v>
      </c>
      <c r="I550" s="20" t="s">
        <v>259</v>
      </c>
      <c r="J550" s="11" t="s">
        <v>261</v>
      </c>
      <c r="K550" s="11" t="s">
        <v>1173</v>
      </c>
      <c r="L550" s="11" t="s">
        <v>1174</v>
      </c>
    </row>
    <row r="551" spans="1:12">
      <c r="A551" s="11" t="s">
        <v>1051</v>
      </c>
      <c r="D551" s="11" t="s">
        <v>260</v>
      </c>
      <c r="E551" s="19" t="s">
        <v>1127</v>
      </c>
      <c r="F551" s="10">
        <v>39965</v>
      </c>
      <c r="G551" s="10">
        <v>44348</v>
      </c>
      <c r="H551" s="11">
        <v>20</v>
      </c>
      <c r="I551" s="20" t="s">
        <v>259</v>
      </c>
      <c r="J551" s="11" t="s">
        <v>261</v>
      </c>
      <c r="K551" s="11" t="s">
        <v>1173</v>
      </c>
      <c r="L551" s="11" t="s">
        <v>1174</v>
      </c>
    </row>
    <row r="552" spans="1:12">
      <c r="A552" s="11" t="s">
        <v>1052</v>
      </c>
      <c r="D552" s="11" t="s">
        <v>260</v>
      </c>
      <c r="E552" s="19" t="s">
        <v>1128</v>
      </c>
      <c r="F552" s="10">
        <v>39965</v>
      </c>
      <c r="G552" s="10">
        <v>44348</v>
      </c>
      <c r="H552" s="11">
        <v>20</v>
      </c>
      <c r="I552" s="20" t="s">
        <v>259</v>
      </c>
      <c r="J552" s="11" t="s">
        <v>261</v>
      </c>
      <c r="K552" s="11" t="s">
        <v>1173</v>
      </c>
      <c r="L552" s="11" t="s">
        <v>1174</v>
      </c>
    </row>
    <row r="553" spans="1:12">
      <c r="A553" s="11" t="s">
        <v>1053</v>
      </c>
      <c r="D553" s="11" t="s">
        <v>260</v>
      </c>
      <c r="E553" s="19" t="s">
        <v>1129</v>
      </c>
      <c r="F553" s="10">
        <v>39965</v>
      </c>
      <c r="G553" s="10">
        <v>44348</v>
      </c>
      <c r="H553" s="11">
        <v>20</v>
      </c>
      <c r="I553" s="20" t="s">
        <v>259</v>
      </c>
      <c r="J553" s="11" t="s">
        <v>261</v>
      </c>
      <c r="K553" s="11" t="s">
        <v>1173</v>
      </c>
      <c r="L553" s="11" t="s">
        <v>1174</v>
      </c>
    </row>
    <row r="554" spans="1:12">
      <c r="A554" s="11" t="s">
        <v>1054</v>
      </c>
      <c r="D554" s="11" t="s">
        <v>260</v>
      </c>
      <c r="E554" s="19" t="s">
        <v>1130</v>
      </c>
      <c r="F554" s="10">
        <v>39965</v>
      </c>
      <c r="G554" s="10">
        <v>44348</v>
      </c>
      <c r="H554" s="11">
        <v>20</v>
      </c>
      <c r="I554" s="20" t="s">
        <v>259</v>
      </c>
      <c r="J554" s="11" t="s">
        <v>261</v>
      </c>
      <c r="K554" s="11" t="s">
        <v>1173</v>
      </c>
      <c r="L554" s="11" t="s">
        <v>1174</v>
      </c>
    </row>
    <row r="555" spans="1:12">
      <c r="A555" s="11" t="s">
        <v>1055</v>
      </c>
      <c r="D555" s="11" t="s">
        <v>260</v>
      </c>
      <c r="E555" s="19" t="s">
        <v>1131</v>
      </c>
      <c r="F555" s="10">
        <v>39965</v>
      </c>
      <c r="G555" s="10">
        <v>44348</v>
      </c>
      <c r="H555" s="11">
        <v>20</v>
      </c>
      <c r="I555" s="20" t="s">
        <v>259</v>
      </c>
      <c r="J555" s="11" t="s">
        <v>261</v>
      </c>
      <c r="K555" s="11" t="s">
        <v>1173</v>
      </c>
      <c r="L555" s="11" t="s">
        <v>1174</v>
      </c>
    </row>
    <row r="556" spans="1:12">
      <c r="A556" s="11" t="s">
        <v>1056</v>
      </c>
      <c r="D556" s="11" t="s">
        <v>260</v>
      </c>
      <c r="E556" s="19" t="s">
        <v>1132</v>
      </c>
      <c r="F556" s="10">
        <v>39965</v>
      </c>
      <c r="G556" s="10">
        <v>44348</v>
      </c>
      <c r="H556" s="11">
        <v>20</v>
      </c>
      <c r="I556" s="20" t="s">
        <v>259</v>
      </c>
      <c r="J556" s="11" t="s">
        <v>261</v>
      </c>
      <c r="K556" s="11" t="s">
        <v>1173</v>
      </c>
      <c r="L556" s="11" t="s">
        <v>1174</v>
      </c>
    </row>
    <row r="557" spans="1:12">
      <c r="A557" s="11" t="s">
        <v>1057</v>
      </c>
      <c r="D557" s="11" t="s">
        <v>260</v>
      </c>
      <c r="E557" s="19" t="s">
        <v>1133</v>
      </c>
      <c r="F557" s="10">
        <v>39965</v>
      </c>
      <c r="G557" s="10">
        <v>44348</v>
      </c>
      <c r="H557" s="11">
        <v>20</v>
      </c>
      <c r="I557" s="20" t="s">
        <v>259</v>
      </c>
      <c r="J557" s="11" t="s">
        <v>261</v>
      </c>
      <c r="K557" s="11" t="s">
        <v>1173</v>
      </c>
      <c r="L557" s="11" t="s">
        <v>1174</v>
      </c>
    </row>
    <row r="558" spans="1:12">
      <c r="A558" s="11" t="s">
        <v>1058</v>
      </c>
      <c r="D558" s="11" t="s">
        <v>260</v>
      </c>
      <c r="E558" s="19" t="s">
        <v>1134</v>
      </c>
      <c r="F558" s="10">
        <v>39965</v>
      </c>
      <c r="G558" s="10">
        <v>44348</v>
      </c>
      <c r="H558" s="11">
        <v>20</v>
      </c>
      <c r="I558" s="20" t="s">
        <v>259</v>
      </c>
      <c r="J558" s="11" t="s">
        <v>261</v>
      </c>
      <c r="K558" s="11" t="s">
        <v>1173</v>
      </c>
      <c r="L558" s="11" t="s">
        <v>1174</v>
      </c>
    </row>
    <row r="559" spans="1:12">
      <c r="A559" s="11" t="s">
        <v>1059</v>
      </c>
      <c r="D559" s="11" t="s">
        <v>260</v>
      </c>
      <c r="E559" s="19" t="s">
        <v>1135</v>
      </c>
      <c r="F559" s="10">
        <v>39965</v>
      </c>
      <c r="G559" s="10">
        <v>44348</v>
      </c>
      <c r="H559" s="11">
        <v>20</v>
      </c>
      <c r="I559" s="20" t="s">
        <v>259</v>
      </c>
      <c r="J559" s="11" t="s">
        <v>261</v>
      </c>
      <c r="K559" s="11" t="s">
        <v>1173</v>
      </c>
      <c r="L559" s="11" t="s">
        <v>1174</v>
      </c>
    </row>
    <row r="560" spans="1:12">
      <c r="A560" s="11" t="s">
        <v>1060</v>
      </c>
      <c r="D560" s="11" t="s">
        <v>260</v>
      </c>
      <c r="E560" s="19" t="s">
        <v>1136</v>
      </c>
      <c r="F560" s="10">
        <v>39965</v>
      </c>
      <c r="G560" s="10">
        <v>44348</v>
      </c>
      <c r="H560" s="11">
        <v>20</v>
      </c>
      <c r="I560" s="20" t="s">
        <v>259</v>
      </c>
      <c r="J560" s="11" t="s">
        <v>261</v>
      </c>
      <c r="K560" s="11" t="s">
        <v>1173</v>
      </c>
      <c r="L560" s="11" t="s">
        <v>1174</v>
      </c>
    </row>
    <row r="561" spans="1:12">
      <c r="A561" s="11" t="s">
        <v>1061</v>
      </c>
      <c r="D561" s="11" t="s">
        <v>260</v>
      </c>
      <c r="E561" s="19" t="s">
        <v>1137</v>
      </c>
      <c r="F561" s="10">
        <v>39965</v>
      </c>
      <c r="G561" s="10">
        <v>44348</v>
      </c>
      <c r="H561" s="11">
        <v>20</v>
      </c>
      <c r="I561" s="20" t="s">
        <v>259</v>
      </c>
      <c r="J561" s="11" t="s">
        <v>261</v>
      </c>
      <c r="K561" s="11" t="s">
        <v>1173</v>
      </c>
      <c r="L561" s="11" t="s">
        <v>1174</v>
      </c>
    </row>
    <row r="562" spans="1:12">
      <c r="A562" s="11" t="s">
        <v>1062</v>
      </c>
      <c r="D562" s="11" t="s">
        <v>260</v>
      </c>
      <c r="E562" s="19" t="s">
        <v>1138</v>
      </c>
      <c r="F562" s="10">
        <v>39965</v>
      </c>
      <c r="G562" s="10">
        <v>44348</v>
      </c>
      <c r="H562" s="11">
        <v>20</v>
      </c>
      <c r="I562" s="20" t="s">
        <v>259</v>
      </c>
      <c r="J562" s="11" t="s">
        <v>261</v>
      </c>
      <c r="K562" s="11" t="s">
        <v>1173</v>
      </c>
      <c r="L562" s="11" t="s">
        <v>1174</v>
      </c>
    </row>
    <row r="563" spans="1:12">
      <c r="A563" s="11" t="s">
        <v>1063</v>
      </c>
      <c r="D563" s="11" t="s">
        <v>260</v>
      </c>
      <c r="E563" s="19" t="s">
        <v>1139</v>
      </c>
      <c r="F563" s="10">
        <v>39965</v>
      </c>
      <c r="G563" s="10">
        <v>44348</v>
      </c>
      <c r="H563" s="11">
        <v>20</v>
      </c>
      <c r="I563" s="20" t="s">
        <v>259</v>
      </c>
      <c r="J563" s="11" t="s">
        <v>261</v>
      </c>
      <c r="K563" s="11" t="s">
        <v>1173</v>
      </c>
      <c r="L563" s="11" t="s">
        <v>1174</v>
      </c>
    </row>
    <row r="564" spans="1:12">
      <c r="A564" s="11" t="s">
        <v>1064</v>
      </c>
      <c r="D564" s="11" t="s">
        <v>260</v>
      </c>
      <c r="E564" s="19" t="s">
        <v>1140</v>
      </c>
      <c r="F564" s="10">
        <v>39965</v>
      </c>
      <c r="G564" s="10">
        <v>44348</v>
      </c>
      <c r="H564" s="11">
        <v>20</v>
      </c>
      <c r="I564" s="20" t="s">
        <v>259</v>
      </c>
      <c r="J564" s="11" t="s">
        <v>261</v>
      </c>
      <c r="K564" s="11" t="s">
        <v>1173</v>
      </c>
      <c r="L564" s="11" t="s">
        <v>1174</v>
      </c>
    </row>
    <row r="565" spans="1:12">
      <c r="A565" s="11" t="s">
        <v>1065</v>
      </c>
      <c r="D565" s="11" t="s">
        <v>260</v>
      </c>
      <c r="E565" s="19" t="s">
        <v>1141</v>
      </c>
      <c r="F565" s="10">
        <v>39965</v>
      </c>
      <c r="G565" s="10">
        <v>44348</v>
      </c>
      <c r="H565" s="11">
        <v>20</v>
      </c>
      <c r="I565" s="20" t="s">
        <v>259</v>
      </c>
      <c r="J565" s="11" t="s">
        <v>261</v>
      </c>
      <c r="K565" s="11" t="s">
        <v>1173</v>
      </c>
      <c r="L565" s="11" t="s">
        <v>1174</v>
      </c>
    </row>
    <row r="566" spans="1:12">
      <c r="A566" s="11" t="s">
        <v>1066</v>
      </c>
      <c r="D566" s="11" t="s">
        <v>260</v>
      </c>
      <c r="E566" s="19" t="s">
        <v>1142</v>
      </c>
      <c r="F566" s="10">
        <v>39965</v>
      </c>
      <c r="G566" s="10">
        <v>44348</v>
      </c>
      <c r="H566" s="11">
        <v>20</v>
      </c>
      <c r="I566" s="20" t="s">
        <v>259</v>
      </c>
      <c r="J566" s="11" t="s">
        <v>261</v>
      </c>
      <c r="K566" s="11" t="s">
        <v>1173</v>
      </c>
      <c r="L566" s="11" t="s">
        <v>1174</v>
      </c>
    </row>
    <row r="567" spans="1:12">
      <c r="A567" s="11" t="s">
        <v>1067</v>
      </c>
      <c r="D567" s="11" t="s">
        <v>260</v>
      </c>
      <c r="E567" s="19" t="s">
        <v>1143</v>
      </c>
      <c r="F567" s="10">
        <v>39965</v>
      </c>
      <c r="G567" s="10">
        <v>44348</v>
      </c>
      <c r="H567" s="11">
        <v>20</v>
      </c>
      <c r="I567" s="20" t="s">
        <v>259</v>
      </c>
      <c r="J567" s="11" t="s">
        <v>261</v>
      </c>
      <c r="K567" s="11" t="s">
        <v>1173</v>
      </c>
      <c r="L567" s="11" t="s">
        <v>1174</v>
      </c>
    </row>
    <row r="568" spans="1:12">
      <c r="A568" s="11" t="s">
        <v>1068</v>
      </c>
      <c r="D568" s="11" t="s">
        <v>260</v>
      </c>
      <c r="E568" s="19" t="s">
        <v>1144</v>
      </c>
      <c r="F568" s="10">
        <v>39965</v>
      </c>
      <c r="G568" s="10">
        <v>44348</v>
      </c>
      <c r="H568" s="11">
        <v>20</v>
      </c>
      <c r="I568" s="20" t="s">
        <v>259</v>
      </c>
      <c r="J568" s="11" t="s">
        <v>261</v>
      </c>
      <c r="K568" s="11" t="s">
        <v>1173</v>
      </c>
      <c r="L568" s="11" t="s">
        <v>1174</v>
      </c>
    </row>
    <row r="569" spans="1:12">
      <c r="A569" s="11" t="s">
        <v>1069</v>
      </c>
      <c r="D569" s="11" t="s">
        <v>260</v>
      </c>
      <c r="E569" s="19" t="s">
        <v>1145</v>
      </c>
      <c r="F569" s="10">
        <v>39965</v>
      </c>
      <c r="G569" s="10">
        <v>44348</v>
      </c>
      <c r="H569" s="11">
        <v>20</v>
      </c>
      <c r="I569" s="20" t="s">
        <v>259</v>
      </c>
      <c r="J569" s="11" t="s">
        <v>261</v>
      </c>
      <c r="K569" s="11" t="s">
        <v>1173</v>
      </c>
      <c r="L569" s="11" t="s">
        <v>1174</v>
      </c>
    </row>
    <row r="570" spans="1:12">
      <c r="A570" s="11" t="s">
        <v>1070</v>
      </c>
      <c r="D570" s="11" t="s">
        <v>260</v>
      </c>
      <c r="E570" s="19" t="s">
        <v>1146</v>
      </c>
      <c r="F570" s="10">
        <v>39965</v>
      </c>
      <c r="G570" s="10">
        <v>44348</v>
      </c>
      <c r="H570" s="11">
        <v>20</v>
      </c>
      <c r="I570" s="20" t="s">
        <v>259</v>
      </c>
      <c r="J570" s="11" t="s">
        <v>261</v>
      </c>
      <c r="K570" s="11" t="s">
        <v>1173</v>
      </c>
      <c r="L570" s="11" t="s">
        <v>1174</v>
      </c>
    </row>
    <row r="571" spans="1:12">
      <c r="A571" s="11" t="s">
        <v>1071</v>
      </c>
      <c r="D571" s="11" t="s">
        <v>260</v>
      </c>
      <c r="E571" s="19" t="s">
        <v>1147</v>
      </c>
      <c r="F571" s="10">
        <v>39965</v>
      </c>
      <c r="G571" s="10">
        <v>44348</v>
      </c>
      <c r="H571" s="11">
        <v>20</v>
      </c>
      <c r="I571" s="20" t="s">
        <v>259</v>
      </c>
      <c r="J571" s="11" t="s">
        <v>261</v>
      </c>
      <c r="K571" s="11" t="s">
        <v>1173</v>
      </c>
      <c r="L571" s="11" t="s">
        <v>1174</v>
      </c>
    </row>
    <row r="572" spans="1:12">
      <c r="A572" s="11" t="s">
        <v>1072</v>
      </c>
      <c r="D572" s="11" t="s">
        <v>260</v>
      </c>
      <c r="E572" s="19" t="s">
        <v>1148</v>
      </c>
      <c r="F572" s="10">
        <v>39965</v>
      </c>
      <c r="G572" s="10">
        <v>44348</v>
      </c>
      <c r="H572" s="11">
        <v>20</v>
      </c>
      <c r="I572" s="20" t="s">
        <v>259</v>
      </c>
      <c r="J572" s="11" t="s">
        <v>261</v>
      </c>
      <c r="K572" s="11" t="s">
        <v>1173</v>
      </c>
      <c r="L572" s="11" t="s">
        <v>1174</v>
      </c>
    </row>
    <row r="573" spans="1:12">
      <c r="A573" s="11" t="s">
        <v>1073</v>
      </c>
      <c r="D573" s="11" t="s">
        <v>260</v>
      </c>
      <c r="E573" s="19" t="s">
        <v>1149</v>
      </c>
      <c r="F573" s="10">
        <v>39965</v>
      </c>
      <c r="G573" s="10">
        <v>44348</v>
      </c>
      <c r="H573" s="11">
        <v>20</v>
      </c>
      <c r="I573" s="20" t="s">
        <v>259</v>
      </c>
      <c r="J573" s="11" t="s">
        <v>261</v>
      </c>
      <c r="K573" s="11" t="s">
        <v>1173</v>
      </c>
      <c r="L573" s="11" t="s">
        <v>1174</v>
      </c>
    </row>
    <row r="574" spans="1:12">
      <c r="A574" s="11" t="s">
        <v>1074</v>
      </c>
      <c r="D574" s="11" t="s">
        <v>260</v>
      </c>
      <c r="E574" s="19" t="s">
        <v>1150</v>
      </c>
      <c r="F574" s="10">
        <v>39965</v>
      </c>
      <c r="G574" s="10">
        <v>44348</v>
      </c>
      <c r="H574" s="11">
        <v>20</v>
      </c>
      <c r="I574" s="20" t="s">
        <v>259</v>
      </c>
      <c r="J574" s="11" t="s">
        <v>261</v>
      </c>
      <c r="K574" s="11" t="s">
        <v>1173</v>
      </c>
      <c r="L574" s="11" t="s">
        <v>1174</v>
      </c>
    </row>
    <row r="575" spans="1:12">
      <c r="A575" s="11" t="s">
        <v>1075</v>
      </c>
      <c r="D575" s="11" t="s">
        <v>260</v>
      </c>
      <c r="E575" s="19" t="s">
        <v>1151</v>
      </c>
      <c r="F575" s="10">
        <v>39965</v>
      </c>
      <c r="G575" s="10">
        <v>44348</v>
      </c>
      <c r="H575" s="11">
        <v>20</v>
      </c>
      <c r="I575" s="20" t="s">
        <v>259</v>
      </c>
      <c r="J575" s="11" t="s">
        <v>261</v>
      </c>
      <c r="K575" s="11" t="s">
        <v>1173</v>
      </c>
      <c r="L575" s="11" t="s">
        <v>1174</v>
      </c>
    </row>
    <row r="576" spans="1:12">
      <c r="A576" s="11" t="s">
        <v>1076</v>
      </c>
      <c r="D576" s="11" t="s">
        <v>260</v>
      </c>
      <c r="E576" s="19" t="s">
        <v>1152</v>
      </c>
      <c r="F576" s="10">
        <v>39965</v>
      </c>
      <c r="G576" s="10">
        <v>44348</v>
      </c>
      <c r="H576" s="11">
        <v>20</v>
      </c>
      <c r="I576" s="20" t="s">
        <v>259</v>
      </c>
      <c r="J576" s="11" t="s">
        <v>261</v>
      </c>
      <c r="K576" s="11" t="s">
        <v>1173</v>
      </c>
      <c r="L576" s="11" t="s">
        <v>1174</v>
      </c>
    </row>
    <row r="577" spans="1:12">
      <c r="A577" s="11" t="s">
        <v>1077</v>
      </c>
      <c r="D577" s="11" t="s">
        <v>260</v>
      </c>
      <c r="E577" s="19" t="s">
        <v>1153</v>
      </c>
      <c r="F577" s="10">
        <v>39965</v>
      </c>
      <c r="G577" s="10">
        <v>44348</v>
      </c>
      <c r="H577" s="11">
        <v>20</v>
      </c>
      <c r="I577" s="20" t="s">
        <v>259</v>
      </c>
      <c r="J577" s="11" t="s">
        <v>261</v>
      </c>
      <c r="K577" s="11" t="s">
        <v>1173</v>
      </c>
      <c r="L577" s="11" t="s">
        <v>1174</v>
      </c>
    </row>
    <row r="578" spans="1:12">
      <c r="A578" s="11" t="s">
        <v>1078</v>
      </c>
      <c r="D578" s="11" t="s">
        <v>260</v>
      </c>
      <c r="E578" s="19" t="s">
        <v>1154</v>
      </c>
      <c r="F578" s="10">
        <v>39965</v>
      </c>
      <c r="G578" s="10">
        <v>44348</v>
      </c>
      <c r="H578" s="11">
        <v>20</v>
      </c>
      <c r="I578" s="20" t="s">
        <v>259</v>
      </c>
      <c r="J578" s="11" t="s">
        <v>261</v>
      </c>
      <c r="K578" s="11" t="s">
        <v>1173</v>
      </c>
      <c r="L578" s="11" t="s">
        <v>1174</v>
      </c>
    </row>
    <row r="579" spans="1:12">
      <c r="A579" s="11" t="s">
        <v>1079</v>
      </c>
      <c r="D579" s="11" t="s">
        <v>260</v>
      </c>
      <c r="E579" s="19" t="s">
        <v>1155</v>
      </c>
      <c r="F579" s="10">
        <v>39965</v>
      </c>
      <c r="G579" s="10">
        <v>44348</v>
      </c>
      <c r="H579" s="11">
        <v>20</v>
      </c>
      <c r="I579" s="20" t="s">
        <v>259</v>
      </c>
      <c r="J579" s="11" t="s">
        <v>261</v>
      </c>
      <c r="K579" s="11" t="s">
        <v>1173</v>
      </c>
      <c r="L579" s="11" t="s">
        <v>1174</v>
      </c>
    </row>
    <row r="580" spans="1:12">
      <c r="A580" s="11" t="s">
        <v>1080</v>
      </c>
      <c r="D580" s="11" t="s">
        <v>260</v>
      </c>
      <c r="E580" s="19" t="s">
        <v>1156</v>
      </c>
      <c r="F580" s="10">
        <v>39965</v>
      </c>
      <c r="G580" s="10">
        <v>44348</v>
      </c>
      <c r="H580" s="11">
        <v>20</v>
      </c>
      <c r="I580" s="20" t="s">
        <v>259</v>
      </c>
      <c r="J580" s="11" t="s">
        <v>261</v>
      </c>
      <c r="K580" s="11" t="s">
        <v>1173</v>
      </c>
      <c r="L580" s="11" t="s">
        <v>1174</v>
      </c>
    </row>
    <row r="581" spans="1:12">
      <c r="A581" s="11" t="s">
        <v>1081</v>
      </c>
      <c r="D581" s="11" t="s">
        <v>260</v>
      </c>
      <c r="E581" s="19" t="s">
        <v>1157</v>
      </c>
      <c r="F581" s="10">
        <v>39965</v>
      </c>
      <c r="G581" s="10">
        <v>44348</v>
      </c>
      <c r="H581" s="11">
        <v>20</v>
      </c>
      <c r="I581" s="20" t="s">
        <v>259</v>
      </c>
      <c r="J581" s="11" t="s">
        <v>261</v>
      </c>
      <c r="K581" s="11" t="s">
        <v>1173</v>
      </c>
      <c r="L581" s="11" t="s">
        <v>1174</v>
      </c>
    </row>
    <row r="582" spans="1:12">
      <c r="A582" s="11" t="s">
        <v>1082</v>
      </c>
      <c r="D582" s="11" t="s">
        <v>260</v>
      </c>
      <c r="E582" s="19" t="s">
        <v>1158</v>
      </c>
      <c r="F582" s="10">
        <v>39965</v>
      </c>
      <c r="G582" s="10">
        <v>44348</v>
      </c>
      <c r="H582" s="11">
        <v>20</v>
      </c>
      <c r="I582" s="20" t="s">
        <v>259</v>
      </c>
      <c r="J582" s="11" t="s">
        <v>261</v>
      </c>
      <c r="K582" s="11" t="s">
        <v>1173</v>
      </c>
      <c r="L582" s="11" t="s">
        <v>1174</v>
      </c>
    </row>
    <row r="583" spans="1:12">
      <c r="A583" s="11" t="s">
        <v>1083</v>
      </c>
      <c r="D583" s="11" t="s">
        <v>260</v>
      </c>
      <c r="E583" s="19" t="s">
        <v>1159</v>
      </c>
      <c r="F583" s="10">
        <v>39965</v>
      </c>
      <c r="G583" s="10">
        <v>44348</v>
      </c>
      <c r="H583" s="11">
        <v>20</v>
      </c>
      <c r="I583" s="20" t="s">
        <v>259</v>
      </c>
      <c r="J583" s="11" t="s">
        <v>261</v>
      </c>
      <c r="K583" s="11" t="s">
        <v>1173</v>
      </c>
      <c r="L583" s="11" t="s">
        <v>1174</v>
      </c>
    </row>
    <row r="584" spans="1:12">
      <c r="A584" s="11" t="s">
        <v>1084</v>
      </c>
      <c r="D584" s="11" t="s">
        <v>260</v>
      </c>
      <c r="E584" s="19" t="s">
        <v>1160</v>
      </c>
      <c r="F584" s="10">
        <v>39965</v>
      </c>
      <c r="G584" s="10">
        <v>44348</v>
      </c>
      <c r="H584" s="11">
        <v>20</v>
      </c>
      <c r="I584" s="20" t="s">
        <v>259</v>
      </c>
      <c r="J584" s="11" t="s">
        <v>261</v>
      </c>
      <c r="K584" s="11" t="s">
        <v>1173</v>
      </c>
      <c r="L584" s="11" t="s">
        <v>1174</v>
      </c>
    </row>
    <row r="585" spans="1:12">
      <c r="A585" s="11" t="s">
        <v>1085</v>
      </c>
      <c r="D585" s="11" t="s">
        <v>260</v>
      </c>
      <c r="E585" s="19" t="s">
        <v>1161</v>
      </c>
      <c r="F585" s="10">
        <v>39965</v>
      </c>
      <c r="G585" s="10">
        <v>44348</v>
      </c>
      <c r="H585" s="11">
        <v>20</v>
      </c>
      <c r="I585" s="20" t="s">
        <v>259</v>
      </c>
      <c r="J585" s="11" t="s">
        <v>261</v>
      </c>
      <c r="K585" s="11" t="s">
        <v>1173</v>
      </c>
      <c r="L585" s="11" t="s">
        <v>1174</v>
      </c>
    </row>
    <row r="586" spans="1:12">
      <c r="A586" s="11" t="s">
        <v>1086</v>
      </c>
      <c r="D586" s="11" t="s">
        <v>260</v>
      </c>
      <c r="E586" s="19" t="s">
        <v>1162</v>
      </c>
      <c r="F586" s="10">
        <v>39965</v>
      </c>
      <c r="G586" s="10">
        <v>44348</v>
      </c>
      <c r="H586" s="11">
        <v>20</v>
      </c>
      <c r="I586" s="20" t="s">
        <v>259</v>
      </c>
      <c r="J586" s="11" t="s">
        <v>261</v>
      </c>
      <c r="K586" s="11" t="s">
        <v>1173</v>
      </c>
      <c r="L586" s="11" t="s">
        <v>1174</v>
      </c>
    </row>
    <row r="587" spans="1:12">
      <c r="A587" s="11" t="s">
        <v>1087</v>
      </c>
      <c r="D587" s="11" t="s">
        <v>260</v>
      </c>
      <c r="E587" s="19" t="s">
        <v>1163</v>
      </c>
      <c r="F587" s="10">
        <v>39965</v>
      </c>
      <c r="G587" s="10">
        <v>44348</v>
      </c>
      <c r="H587" s="11">
        <v>20</v>
      </c>
      <c r="I587" s="20" t="s">
        <v>259</v>
      </c>
      <c r="J587" s="11" t="s">
        <v>261</v>
      </c>
      <c r="K587" s="11" t="s">
        <v>1173</v>
      </c>
      <c r="L587" s="11" t="s">
        <v>1174</v>
      </c>
    </row>
    <row r="589" spans="1:12">
      <c r="A589" s="11" t="s">
        <v>1172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58826A" display="A124858826A" xr:uid="{00000000-0004-0000-0000-000001000000}"/>
    <hyperlink ref="E13" location="A124857674J" display="A124857674J" xr:uid="{00000000-0004-0000-0000-000002000000}"/>
    <hyperlink ref="E14" location="A124859210W" display="A124859210W" xr:uid="{00000000-0004-0000-0000-000003000000}"/>
    <hyperlink ref="E15" location="A124859594V" display="A124859594V" xr:uid="{00000000-0004-0000-0000-000004000000}"/>
    <hyperlink ref="E16" location="A124858058W" display="A124858058W" xr:uid="{00000000-0004-0000-0000-000005000000}"/>
    <hyperlink ref="E17" location="A124858442R" display="A124858442R" xr:uid="{00000000-0004-0000-0000-000006000000}"/>
    <hyperlink ref="E18" location="A124858722J" display="A124858722J" xr:uid="{00000000-0004-0000-0000-000007000000}"/>
    <hyperlink ref="E19" location="A124857570R" display="A124857570R" xr:uid="{00000000-0004-0000-0000-000008000000}"/>
    <hyperlink ref="E20" location="A124859106W" display="A124859106W" xr:uid="{00000000-0004-0000-0000-000009000000}"/>
    <hyperlink ref="E21" location="A124859490A" display="A124859490A" xr:uid="{00000000-0004-0000-0000-00000A000000}"/>
    <hyperlink ref="E22" location="A124857954A" display="A124857954A" xr:uid="{00000000-0004-0000-0000-00000B000000}"/>
    <hyperlink ref="E23" location="A124858338R" display="A124858338R" xr:uid="{00000000-0004-0000-0000-00000C000000}"/>
    <hyperlink ref="E24" location="A124858830T" display="A124858830T" xr:uid="{00000000-0004-0000-0000-00000D000000}"/>
    <hyperlink ref="E25" location="A124857678T" display="A124857678T" xr:uid="{00000000-0004-0000-0000-00000E000000}"/>
    <hyperlink ref="E26" location="A124859214F" display="A124859214F" xr:uid="{00000000-0004-0000-0000-00000F000000}"/>
    <hyperlink ref="E27" location="A124859598C" display="A124859598C" xr:uid="{00000000-0004-0000-0000-000010000000}"/>
    <hyperlink ref="E28" location="A124858062L" display="A124858062L" xr:uid="{00000000-0004-0000-0000-000011000000}"/>
    <hyperlink ref="E29" location="A124858446X" display="A124858446X" xr:uid="{00000000-0004-0000-0000-000012000000}"/>
    <hyperlink ref="E30" location="A124858834A" display="A124858834A" xr:uid="{00000000-0004-0000-0000-000013000000}"/>
    <hyperlink ref="E31" location="A124857682J" display="A124857682J" xr:uid="{00000000-0004-0000-0000-000014000000}"/>
    <hyperlink ref="E32" location="A124859218R" display="A124859218R" xr:uid="{00000000-0004-0000-0000-000015000000}"/>
    <hyperlink ref="E33" location="A124859602J" display="A124859602J" xr:uid="{00000000-0004-0000-0000-000016000000}"/>
    <hyperlink ref="E34" location="A124858066W" display="A124858066W" xr:uid="{00000000-0004-0000-0000-000017000000}"/>
    <hyperlink ref="E35" location="A124858450R" display="A124858450R" xr:uid="{00000000-0004-0000-0000-000018000000}"/>
    <hyperlink ref="E36" location="A124858726T" display="A124858726T" xr:uid="{00000000-0004-0000-0000-000019000000}"/>
    <hyperlink ref="E37" location="A124857574X" display="A124857574X" xr:uid="{00000000-0004-0000-0000-00001A000000}"/>
    <hyperlink ref="E38" location="A124859110L" display="A124859110L" xr:uid="{00000000-0004-0000-0000-00001B000000}"/>
    <hyperlink ref="E39" location="A124859494K" display="A124859494K" xr:uid="{00000000-0004-0000-0000-00001C000000}"/>
    <hyperlink ref="E40" location="A124857958K" display="A124857958K" xr:uid="{00000000-0004-0000-0000-00001D000000}"/>
    <hyperlink ref="E41" location="A124858342F" display="A124858342F" xr:uid="{00000000-0004-0000-0000-00001E000000}"/>
    <hyperlink ref="E42" location="A124858730J" display="A124858730J" xr:uid="{00000000-0004-0000-0000-00001F000000}"/>
    <hyperlink ref="E43" location="A124857578J" display="A124857578J" xr:uid="{00000000-0004-0000-0000-000020000000}"/>
    <hyperlink ref="E44" location="A124859114W" display="A124859114W" xr:uid="{00000000-0004-0000-0000-000021000000}"/>
    <hyperlink ref="E45" location="A124859498V" display="A124859498V" xr:uid="{00000000-0004-0000-0000-000022000000}"/>
    <hyperlink ref="E46" location="A124857962A" display="A124857962A" xr:uid="{00000000-0004-0000-0000-000023000000}"/>
    <hyperlink ref="E47" location="A124858346R" display="A124858346R" xr:uid="{00000000-0004-0000-0000-000024000000}"/>
    <hyperlink ref="E48" location="A124858786V" display="A124858786V" xr:uid="{00000000-0004-0000-0000-000025000000}"/>
    <hyperlink ref="E49" location="A124857634R" display="A124857634R" xr:uid="{00000000-0004-0000-0000-000026000000}"/>
    <hyperlink ref="E50" location="A124859170R" display="A124859170R" xr:uid="{00000000-0004-0000-0000-000027000000}"/>
    <hyperlink ref="E51" location="A124859554A" display="A124859554A" xr:uid="{00000000-0004-0000-0000-000028000000}"/>
    <hyperlink ref="E52" location="A124858018C" display="A124858018C" xr:uid="{00000000-0004-0000-0000-000029000000}"/>
    <hyperlink ref="E53" location="A124858402W" display="A124858402W" xr:uid="{00000000-0004-0000-0000-00002A000000}"/>
    <hyperlink ref="E54" location="A124858666A" display="A124858666A" xr:uid="{00000000-0004-0000-0000-00002B000000}"/>
    <hyperlink ref="E55" location="A124857514W" display="A124857514W" xr:uid="{00000000-0004-0000-0000-00002C000000}"/>
    <hyperlink ref="E56" location="A124859050W" display="A124859050W" xr:uid="{00000000-0004-0000-0000-00002D000000}"/>
    <hyperlink ref="E57" location="A124859434J" display="A124859434J" xr:uid="{00000000-0004-0000-0000-00002E000000}"/>
    <hyperlink ref="E58" location="A124857898V" display="A124857898V" xr:uid="{00000000-0004-0000-0000-00002F000000}"/>
    <hyperlink ref="E59" location="A124858282R" display="A124858282R" xr:uid="{00000000-0004-0000-0000-000030000000}"/>
    <hyperlink ref="E60" location="A124858838K" display="A124858838K" xr:uid="{00000000-0004-0000-0000-000031000000}"/>
    <hyperlink ref="E61" location="A124857686T" display="A124857686T" xr:uid="{00000000-0004-0000-0000-000032000000}"/>
    <hyperlink ref="E62" location="A124859222F" display="A124859222F" xr:uid="{00000000-0004-0000-0000-000033000000}"/>
    <hyperlink ref="E63" location="A124859606T" display="A124859606T" xr:uid="{00000000-0004-0000-0000-000034000000}"/>
    <hyperlink ref="E64" location="A124858070L" display="A124858070L" xr:uid="{00000000-0004-0000-0000-000035000000}"/>
    <hyperlink ref="E65" location="A124858454X" display="A124858454X" xr:uid="{00000000-0004-0000-0000-000036000000}"/>
    <hyperlink ref="E66" location="A124858790K" display="A124858790K" xr:uid="{00000000-0004-0000-0000-000037000000}"/>
    <hyperlink ref="E67" location="A124857638X" display="A124857638X" xr:uid="{00000000-0004-0000-0000-000038000000}"/>
    <hyperlink ref="E68" location="A124859174X" display="A124859174X" xr:uid="{00000000-0004-0000-0000-000039000000}"/>
    <hyperlink ref="E69" location="A124859558K" display="A124859558K" xr:uid="{00000000-0004-0000-0000-00003A000000}"/>
    <hyperlink ref="E70" location="A124858022V" display="A124858022V" xr:uid="{00000000-0004-0000-0000-00003B000000}"/>
    <hyperlink ref="E71" location="A124858406F" display="A124858406F" xr:uid="{00000000-0004-0000-0000-00003C000000}"/>
    <hyperlink ref="E72" location="A124858870K" display="A124858870K" xr:uid="{00000000-0004-0000-0000-00003D000000}"/>
    <hyperlink ref="E73" location="A124857718X" display="A124857718X" xr:uid="{00000000-0004-0000-0000-00003E000000}"/>
    <hyperlink ref="E74" location="A124859254X" display="A124859254X" xr:uid="{00000000-0004-0000-0000-00003F000000}"/>
    <hyperlink ref="E75" location="A124859638K" display="A124859638K" xr:uid="{00000000-0004-0000-0000-000040000000}"/>
    <hyperlink ref="E76" location="A124858102V" display="A124858102V" xr:uid="{00000000-0004-0000-0000-000041000000}"/>
    <hyperlink ref="E77" location="A124858486T" display="A124858486T" xr:uid="{00000000-0004-0000-0000-000042000000}"/>
    <hyperlink ref="E78" location="A124858670T" display="A124858670T" xr:uid="{00000000-0004-0000-0000-000043000000}"/>
    <hyperlink ref="E79" location="A124857518F" display="A124857518F" xr:uid="{00000000-0004-0000-0000-000044000000}"/>
    <hyperlink ref="E80" location="A124859054F" display="A124859054F" xr:uid="{00000000-0004-0000-0000-000045000000}"/>
    <hyperlink ref="E81" location="A124859438T" display="A124859438T" xr:uid="{00000000-0004-0000-0000-000046000000}"/>
    <hyperlink ref="E82" location="A124857902X" display="A124857902X" xr:uid="{00000000-0004-0000-0000-000047000000}"/>
    <hyperlink ref="E83" location="A124858286X" display="A124858286X" xr:uid="{00000000-0004-0000-0000-000048000000}"/>
    <hyperlink ref="E84" location="A124858530R" display="A124858530R" xr:uid="{00000000-0004-0000-0000-000049000000}"/>
    <hyperlink ref="E85" location="A124857378R" display="A124857378R" xr:uid="{00000000-0004-0000-0000-00004A000000}"/>
    <hyperlink ref="E86" location="A124858914A" display="A124858914A" xr:uid="{00000000-0004-0000-0000-00004B000000}"/>
    <hyperlink ref="E87" location="A124859298A" display="A124859298A" xr:uid="{00000000-0004-0000-0000-00004C000000}"/>
    <hyperlink ref="E88" location="A124857762J" display="A124857762J" xr:uid="{00000000-0004-0000-0000-00004D000000}"/>
    <hyperlink ref="E89" location="A124858146W" display="A124858146W" xr:uid="{00000000-0004-0000-0000-00004E000000}"/>
    <hyperlink ref="E90" location="A124858590T" display="A124858590T" xr:uid="{00000000-0004-0000-0000-00004F000000}"/>
    <hyperlink ref="E91" location="A124857438F" display="A124857438F" xr:uid="{00000000-0004-0000-0000-000050000000}"/>
    <hyperlink ref="E92" location="A124858974C" display="A124858974C" xr:uid="{00000000-0004-0000-0000-000051000000}"/>
    <hyperlink ref="E93" location="A124859358T" display="A124859358T" xr:uid="{00000000-0004-0000-0000-000052000000}"/>
    <hyperlink ref="E94" location="A124857822X" display="A124857822X" xr:uid="{00000000-0004-0000-0000-000053000000}"/>
    <hyperlink ref="E95" location="A124858206L" display="A124858206L" xr:uid="{00000000-0004-0000-0000-000054000000}"/>
    <hyperlink ref="E96" location="A124858734T" display="A124858734T" xr:uid="{00000000-0004-0000-0000-000055000000}"/>
    <hyperlink ref="E97" location="A124857582X" display="A124857582X" xr:uid="{00000000-0004-0000-0000-000056000000}"/>
    <hyperlink ref="E98" location="A124859118F" display="A124859118F" xr:uid="{00000000-0004-0000-0000-000057000000}"/>
    <hyperlink ref="E99" location="A124859502X" display="A124859502X" xr:uid="{00000000-0004-0000-0000-000058000000}"/>
    <hyperlink ref="E100" location="A124857966K" display="A124857966K" xr:uid="{00000000-0004-0000-0000-000059000000}"/>
    <hyperlink ref="E101" location="A124858350F" display="A124858350F" xr:uid="{00000000-0004-0000-0000-00005A000000}"/>
    <hyperlink ref="E102" location="A124858594A" display="A124858594A" xr:uid="{00000000-0004-0000-0000-00005B000000}"/>
    <hyperlink ref="E103" location="A124857442W" display="A124857442W" xr:uid="{00000000-0004-0000-0000-00005C000000}"/>
    <hyperlink ref="E104" location="A124858978L" display="A124858978L" xr:uid="{00000000-0004-0000-0000-00005D000000}"/>
    <hyperlink ref="E105" location="A124859362J" display="A124859362J" xr:uid="{00000000-0004-0000-0000-00005E000000}"/>
    <hyperlink ref="E106" location="A124857826J" display="A124857826J" xr:uid="{00000000-0004-0000-0000-00005F000000}"/>
    <hyperlink ref="E107" location="A124858210C" display="A124858210C" xr:uid="{00000000-0004-0000-0000-000060000000}"/>
    <hyperlink ref="E108" location="A124858738A" display="A124858738A" xr:uid="{00000000-0004-0000-0000-000061000000}"/>
    <hyperlink ref="E109" location="A124857586J" display="A124857586J" xr:uid="{00000000-0004-0000-0000-000062000000}"/>
    <hyperlink ref="E110" location="A124859122W" display="A124859122W" xr:uid="{00000000-0004-0000-0000-000063000000}"/>
    <hyperlink ref="E111" location="A124859506J" display="A124859506J" xr:uid="{00000000-0004-0000-0000-000064000000}"/>
    <hyperlink ref="E112" location="A124857970A" display="A124857970A" xr:uid="{00000000-0004-0000-0000-000065000000}"/>
    <hyperlink ref="E113" location="A124858354R" display="A124858354R" xr:uid="{00000000-0004-0000-0000-000066000000}"/>
    <hyperlink ref="E114" location="A124858742T" display="A124858742T" xr:uid="{00000000-0004-0000-0000-000067000000}"/>
    <hyperlink ref="E115" location="A124857590X" display="A124857590X" xr:uid="{00000000-0004-0000-0000-000068000000}"/>
    <hyperlink ref="E116" location="A124859126F" display="A124859126F" xr:uid="{00000000-0004-0000-0000-000069000000}"/>
    <hyperlink ref="E117" location="A124859510X" display="A124859510X" xr:uid="{00000000-0004-0000-0000-00006A000000}"/>
    <hyperlink ref="E118" location="A124857974K" display="A124857974K" xr:uid="{00000000-0004-0000-0000-00006B000000}"/>
    <hyperlink ref="E119" location="A124858358X" display="A124858358X" xr:uid="{00000000-0004-0000-0000-00006C000000}"/>
    <hyperlink ref="E120" location="A124858874V" display="A124858874V" xr:uid="{00000000-0004-0000-0000-00006D000000}"/>
    <hyperlink ref="E121" location="A124857722R" display="A124857722R" xr:uid="{00000000-0004-0000-0000-00006E000000}"/>
    <hyperlink ref="E122" location="A124859258J" display="A124859258J" xr:uid="{00000000-0004-0000-0000-00006F000000}"/>
    <hyperlink ref="E123" location="A124859642A" display="A124859642A" xr:uid="{00000000-0004-0000-0000-000070000000}"/>
    <hyperlink ref="E124" location="A124858106C" display="A124858106C" xr:uid="{00000000-0004-0000-0000-000071000000}"/>
    <hyperlink ref="E125" location="A124858490J" display="A124858490J" xr:uid="{00000000-0004-0000-0000-000072000000}"/>
    <hyperlink ref="E126" location="A124858534X" display="A124858534X" xr:uid="{00000000-0004-0000-0000-000073000000}"/>
    <hyperlink ref="E127" location="A124857382F" display="A124857382F" xr:uid="{00000000-0004-0000-0000-000074000000}"/>
    <hyperlink ref="E128" location="A124858918K" display="A124858918K" xr:uid="{00000000-0004-0000-0000-000075000000}"/>
    <hyperlink ref="E129" location="A124859302F" display="A124859302F" xr:uid="{00000000-0004-0000-0000-000076000000}"/>
    <hyperlink ref="E130" location="A124857766T" display="A124857766T" xr:uid="{00000000-0004-0000-0000-000077000000}"/>
    <hyperlink ref="E131" location="A124858150L" display="A124858150L" xr:uid="{00000000-0004-0000-0000-000078000000}"/>
    <hyperlink ref="E132" location="A124858842A" display="A124858842A" xr:uid="{00000000-0004-0000-0000-000079000000}"/>
    <hyperlink ref="E133" location="A124857690J" display="A124857690J" xr:uid="{00000000-0004-0000-0000-00007A000000}"/>
    <hyperlink ref="E134" location="A124859226R" display="A124859226R" xr:uid="{00000000-0004-0000-0000-00007B000000}"/>
    <hyperlink ref="E135" location="A124859610J" display="A124859610J" xr:uid="{00000000-0004-0000-0000-00007C000000}"/>
    <hyperlink ref="E136" location="A124858074W" display="A124858074W" xr:uid="{00000000-0004-0000-0000-00007D000000}"/>
    <hyperlink ref="E137" location="A124858458J" display="A124858458J" xr:uid="{00000000-0004-0000-0000-00007E000000}"/>
    <hyperlink ref="E138" location="A124858846K" display="A124858846K" xr:uid="{00000000-0004-0000-0000-00007F000000}"/>
    <hyperlink ref="E139" location="A124857694T" display="A124857694T" xr:uid="{00000000-0004-0000-0000-000080000000}"/>
    <hyperlink ref="E140" location="A124859230F" display="A124859230F" xr:uid="{00000000-0004-0000-0000-000081000000}"/>
    <hyperlink ref="E141" location="A124859614T" display="A124859614T" xr:uid="{00000000-0004-0000-0000-000082000000}"/>
    <hyperlink ref="E142" location="A124858078F" display="A124858078F" xr:uid="{00000000-0004-0000-0000-000083000000}"/>
    <hyperlink ref="E143" location="A124858462X" display="A124858462X" xr:uid="{00000000-0004-0000-0000-000084000000}"/>
    <hyperlink ref="E144" location="A124858538J" display="A124858538J" xr:uid="{00000000-0004-0000-0000-000085000000}"/>
    <hyperlink ref="E145" location="A124857386R" display="A124857386R" xr:uid="{00000000-0004-0000-0000-000086000000}"/>
    <hyperlink ref="E146" location="A124858922A" display="A124858922A" xr:uid="{00000000-0004-0000-0000-000087000000}"/>
    <hyperlink ref="E147" location="A124859306R" display="A124859306R" xr:uid="{00000000-0004-0000-0000-000088000000}"/>
    <hyperlink ref="E148" location="A124857770J" display="A124857770J" xr:uid="{00000000-0004-0000-0000-000089000000}"/>
    <hyperlink ref="E149" location="A124858154W" display="A124858154W" xr:uid="{00000000-0004-0000-0000-00008A000000}"/>
    <hyperlink ref="E150" location="A124858674A" display="A124858674A" xr:uid="{00000000-0004-0000-0000-00008B000000}"/>
    <hyperlink ref="E151" location="A124857522W" display="A124857522W" xr:uid="{00000000-0004-0000-0000-00008C000000}"/>
    <hyperlink ref="E152" location="A124859058R" display="A124859058R" xr:uid="{00000000-0004-0000-0000-00008D000000}"/>
    <hyperlink ref="E153" location="A124859442J" display="A124859442J" xr:uid="{00000000-0004-0000-0000-00008E000000}"/>
    <hyperlink ref="E154" location="A124857906J" display="A124857906J" xr:uid="{00000000-0004-0000-0000-00008F000000}"/>
    <hyperlink ref="E155" location="A124858290R" display="A124858290R" xr:uid="{00000000-0004-0000-0000-000090000000}"/>
    <hyperlink ref="E156" location="A124858746A" display="A124858746A" xr:uid="{00000000-0004-0000-0000-000091000000}"/>
    <hyperlink ref="E157" location="A124857594J" display="A124857594J" xr:uid="{00000000-0004-0000-0000-000092000000}"/>
    <hyperlink ref="E158" location="A124859130W" display="A124859130W" xr:uid="{00000000-0004-0000-0000-000093000000}"/>
    <hyperlink ref="E159" location="A124859514J" display="A124859514J" xr:uid="{00000000-0004-0000-0000-000094000000}"/>
    <hyperlink ref="E160" location="A124857978V" display="A124857978V" xr:uid="{00000000-0004-0000-0000-000095000000}"/>
    <hyperlink ref="E161" location="A124858362R" display="A124858362R" xr:uid="{00000000-0004-0000-0000-000096000000}"/>
    <hyperlink ref="E162" location="A124858878C" display="A124858878C" xr:uid="{00000000-0004-0000-0000-000097000000}"/>
    <hyperlink ref="E163" location="A124857726X" display="A124857726X" xr:uid="{00000000-0004-0000-0000-000098000000}"/>
    <hyperlink ref="E164" location="A124859262X" display="A124859262X" xr:uid="{00000000-0004-0000-0000-000099000000}"/>
    <hyperlink ref="E165" location="A124859646K" display="A124859646K" xr:uid="{00000000-0004-0000-0000-00009A000000}"/>
    <hyperlink ref="E166" location="A124858110V" display="A124858110V" xr:uid="{00000000-0004-0000-0000-00009B000000}"/>
    <hyperlink ref="E167" location="A124858494T" display="A124858494T" xr:uid="{00000000-0004-0000-0000-00009C000000}"/>
    <hyperlink ref="E168" location="A124858542X" display="A124858542X" xr:uid="{00000000-0004-0000-0000-00009D000000}"/>
    <hyperlink ref="E169" location="A124857390F" display="A124857390F" xr:uid="{00000000-0004-0000-0000-00009E000000}"/>
    <hyperlink ref="E170" location="A124858926K" display="A124858926K" xr:uid="{00000000-0004-0000-0000-00009F000000}"/>
    <hyperlink ref="E171" location="A124859310F" display="A124859310F" xr:uid="{00000000-0004-0000-0000-0000A0000000}"/>
    <hyperlink ref="E172" location="A124857774T" display="A124857774T" xr:uid="{00000000-0004-0000-0000-0000A1000000}"/>
    <hyperlink ref="E173" location="A124858158F" display="A124858158F" xr:uid="{00000000-0004-0000-0000-0000A2000000}"/>
    <hyperlink ref="E174" location="A124858794V" display="A124858794V" xr:uid="{00000000-0004-0000-0000-0000A3000000}"/>
    <hyperlink ref="E175" location="A124857642R" display="A124857642R" xr:uid="{00000000-0004-0000-0000-0000A4000000}"/>
    <hyperlink ref="E176" location="A124859178J" display="A124859178J" xr:uid="{00000000-0004-0000-0000-0000A5000000}"/>
    <hyperlink ref="E177" location="A124859562A" display="A124859562A" xr:uid="{00000000-0004-0000-0000-0000A6000000}"/>
    <hyperlink ref="E178" location="A124858026C" display="A124858026C" xr:uid="{00000000-0004-0000-0000-0000A7000000}"/>
    <hyperlink ref="E179" location="A124858410W" display="A124858410W" xr:uid="{00000000-0004-0000-0000-0000A8000000}"/>
    <hyperlink ref="E180" location="A124858798C" display="A124858798C" xr:uid="{00000000-0004-0000-0000-0000A9000000}"/>
    <hyperlink ref="E181" location="A124857646X" display="A124857646X" xr:uid="{00000000-0004-0000-0000-0000AA000000}"/>
    <hyperlink ref="E182" location="A124859182X" display="A124859182X" xr:uid="{00000000-0004-0000-0000-0000AB000000}"/>
    <hyperlink ref="E183" location="A124859566K" display="A124859566K" xr:uid="{00000000-0004-0000-0000-0000AC000000}"/>
    <hyperlink ref="E184" location="A124858030V" display="A124858030V" xr:uid="{00000000-0004-0000-0000-0000AD000000}"/>
    <hyperlink ref="E185" location="A124858414F" display="A124858414F" xr:uid="{00000000-0004-0000-0000-0000AE000000}"/>
    <hyperlink ref="E186" location="A124858626J" display="A124858626J" xr:uid="{00000000-0004-0000-0000-0000AF000000}"/>
    <hyperlink ref="E187" location="A124857474R" display="A124857474R" xr:uid="{00000000-0004-0000-0000-0000B0000000}"/>
    <hyperlink ref="E188" location="A124859010C" display="A124859010C" xr:uid="{00000000-0004-0000-0000-0000B1000000}"/>
    <hyperlink ref="E189" location="A124859394A" display="A124859394A" xr:uid="{00000000-0004-0000-0000-0000B2000000}"/>
    <hyperlink ref="E190" location="A124857858A" display="A124857858A" xr:uid="{00000000-0004-0000-0000-0000B3000000}"/>
    <hyperlink ref="E191" location="A124858242W" display="A124858242W" xr:uid="{00000000-0004-0000-0000-0000B4000000}"/>
    <hyperlink ref="E192" location="A124858546J" display="A124858546J" xr:uid="{00000000-0004-0000-0000-0000B5000000}"/>
    <hyperlink ref="E193" location="A124857394R" display="A124857394R" xr:uid="{00000000-0004-0000-0000-0000B6000000}"/>
    <hyperlink ref="E194" location="A124858930A" display="A124858930A" xr:uid="{00000000-0004-0000-0000-0000B7000000}"/>
    <hyperlink ref="E195" location="A124859314R" display="A124859314R" xr:uid="{00000000-0004-0000-0000-0000B8000000}"/>
    <hyperlink ref="E196" location="A124857778A" display="A124857778A" xr:uid="{00000000-0004-0000-0000-0000B9000000}"/>
    <hyperlink ref="E197" location="A124858162W" display="A124858162W" xr:uid="{00000000-0004-0000-0000-0000BA000000}"/>
    <hyperlink ref="E198" location="A124858678K" display="A124858678K" xr:uid="{00000000-0004-0000-0000-0000BB000000}"/>
    <hyperlink ref="E199" location="A124857526F" display="A124857526F" xr:uid="{00000000-0004-0000-0000-0000BC000000}"/>
    <hyperlink ref="E200" location="A124859062F" display="A124859062F" xr:uid="{00000000-0004-0000-0000-0000BD000000}"/>
    <hyperlink ref="E201" location="A124859446T" display="A124859446T" xr:uid="{00000000-0004-0000-0000-0000BE000000}"/>
    <hyperlink ref="E202" location="A124857910X" display="A124857910X" xr:uid="{00000000-0004-0000-0000-0000BF000000}"/>
    <hyperlink ref="E203" location="A124858294X" display="A124858294X" xr:uid="{00000000-0004-0000-0000-0000C0000000}"/>
    <hyperlink ref="E204" location="A124858598K" display="A124858598K" xr:uid="{00000000-0004-0000-0000-0000C1000000}"/>
    <hyperlink ref="E205" location="A124857446F" display="A124857446F" xr:uid="{00000000-0004-0000-0000-0000C2000000}"/>
    <hyperlink ref="E206" location="A124858982C" display="A124858982C" xr:uid="{00000000-0004-0000-0000-0000C3000000}"/>
    <hyperlink ref="E207" location="A124859366T" display="A124859366T" xr:uid="{00000000-0004-0000-0000-0000C4000000}"/>
    <hyperlink ref="E208" location="A124857830X" display="A124857830X" xr:uid="{00000000-0004-0000-0000-0000C5000000}"/>
    <hyperlink ref="E209" location="A124858214L" display="A124858214L" xr:uid="{00000000-0004-0000-0000-0000C6000000}"/>
    <hyperlink ref="E210" location="A124858682A" display="A124858682A" xr:uid="{00000000-0004-0000-0000-0000C7000000}"/>
    <hyperlink ref="E211" location="A124857530W" display="A124857530W" xr:uid="{00000000-0004-0000-0000-0000C8000000}"/>
    <hyperlink ref="E212" location="A124859066R" display="A124859066R" xr:uid="{00000000-0004-0000-0000-0000C9000000}"/>
    <hyperlink ref="E213" location="A124859450J" display="A124859450J" xr:uid="{00000000-0004-0000-0000-0000CA000000}"/>
    <hyperlink ref="E214" location="A124857914J" display="A124857914J" xr:uid="{00000000-0004-0000-0000-0000CB000000}"/>
    <hyperlink ref="E215" location="A124858298J" display="A124858298J" xr:uid="{00000000-0004-0000-0000-0000CC000000}"/>
    <hyperlink ref="E216" location="A124858630X" display="A124858630X" xr:uid="{00000000-0004-0000-0000-0000CD000000}"/>
    <hyperlink ref="E217" location="A124857478X" display="A124857478X" xr:uid="{00000000-0004-0000-0000-0000CE000000}"/>
    <hyperlink ref="E218" location="A124859014L" display="A124859014L" xr:uid="{00000000-0004-0000-0000-0000CF000000}"/>
    <hyperlink ref="E219" location="A124859398K" display="A124859398K" xr:uid="{00000000-0004-0000-0000-0000D0000000}"/>
    <hyperlink ref="E220" location="A124857862T" display="A124857862T" xr:uid="{00000000-0004-0000-0000-0000D1000000}"/>
    <hyperlink ref="E221" location="A124858246F" display="A124858246F" xr:uid="{00000000-0004-0000-0000-0000D2000000}"/>
    <hyperlink ref="E222" location="A124858686K" display="A124858686K" xr:uid="{00000000-0004-0000-0000-0000D3000000}"/>
    <hyperlink ref="E223" location="A124857534F" display="A124857534F" xr:uid="{00000000-0004-0000-0000-0000D4000000}"/>
    <hyperlink ref="E224" location="A124859070F" display="A124859070F" xr:uid="{00000000-0004-0000-0000-0000D5000000}"/>
    <hyperlink ref="E225" location="A124859454T" display="A124859454T" xr:uid="{00000000-0004-0000-0000-0000D6000000}"/>
    <hyperlink ref="E226" location="A124857918T" display="A124857918T" xr:uid="{00000000-0004-0000-0000-0000D7000000}"/>
    <hyperlink ref="E227" location="A124858302L" display="A124858302L" xr:uid="{00000000-0004-0000-0000-0000D8000000}"/>
    <hyperlink ref="E228" location="A124858750T" display="A124858750T" xr:uid="{00000000-0004-0000-0000-0000D9000000}"/>
    <hyperlink ref="E229" location="A124857598T" display="A124857598T" xr:uid="{00000000-0004-0000-0000-0000DA000000}"/>
    <hyperlink ref="E230" location="A124859134F" display="A124859134F" xr:uid="{00000000-0004-0000-0000-0000DB000000}"/>
    <hyperlink ref="E231" location="A124859518T" display="A124859518T" xr:uid="{00000000-0004-0000-0000-0000DC000000}"/>
    <hyperlink ref="E232" location="A124857982K" display="A124857982K" xr:uid="{00000000-0004-0000-0000-0000DD000000}"/>
    <hyperlink ref="E233" location="A124858366X" display="A124858366X" xr:uid="{00000000-0004-0000-0000-0000DE000000}"/>
    <hyperlink ref="E234" location="A124858690A" display="A124858690A" xr:uid="{00000000-0004-0000-0000-0000DF000000}"/>
    <hyperlink ref="E235" location="A124857538R" display="A124857538R" xr:uid="{00000000-0004-0000-0000-0000E0000000}"/>
    <hyperlink ref="E236" location="A124859074R" display="A124859074R" xr:uid="{00000000-0004-0000-0000-0000E1000000}"/>
    <hyperlink ref="E237" location="A124859458A" display="A124859458A" xr:uid="{00000000-0004-0000-0000-0000E2000000}"/>
    <hyperlink ref="E238" location="A124857922J" display="A124857922J" xr:uid="{00000000-0004-0000-0000-0000E3000000}"/>
    <hyperlink ref="E239" location="A124858306W" display="A124858306W" xr:uid="{00000000-0004-0000-0000-0000E4000000}"/>
    <hyperlink ref="E240" location="A124858634J" display="A124858634J" xr:uid="{00000000-0004-0000-0000-0000E5000000}"/>
    <hyperlink ref="E241" location="A124857482R" display="A124857482R" xr:uid="{00000000-0004-0000-0000-0000E6000000}"/>
    <hyperlink ref="E242" location="A124859018W" display="A124859018W" xr:uid="{00000000-0004-0000-0000-0000E7000000}"/>
    <hyperlink ref="E243" location="A124859402R" display="A124859402R" xr:uid="{00000000-0004-0000-0000-0000E8000000}"/>
    <hyperlink ref="E244" location="A124857866A" display="A124857866A" xr:uid="{00000000-0004-0000-0000-0000E9000000}"/>
    <hyperlink ref="E245" location="A124858250W" display="A124858250W" xr:uid="{00000000-0004-0000-0000-0000EA000000}"/>
    <hyperlink ref="E246" location="A124858802J" display="A124858802J" xr:uid="{00000000-0004-0000-0000-0000EB000000}"/>
    <hyperlink ref="E247" location="A124857650R" display="A124857650R" xr:uid="{00000000-0004-0000-0000-0000EC000000}"/>
    <hyperlink ref="E248" location="A124859186J" display="A124859186J" xr:uid="{00000000-0004-0000-0000-0000ED000000}"/>
    <hyperlink ref="E249" location="A124859570A" display="A124859570A" xr:uid="{00000000-0004-0000-0000-0000EE000000}"/>
    <hyperlink ref="E250" location="A124858034C" display="A124858034C" xr:uid="{00000000-0004-0000-0000-0000EF000000}"/>
    <hyperlink ref="E251" location="A124858418R" display="A124858418R" xr:uid="{00000000-0004-0000-0000-0000F0000000}"/>
    <hyperlink ref="E252" location="A124858754A" display="A124858754A" xr:uid="{00000000-0004-0000-0000-0000F1000000}"/>
    <hyperlink ref="E253" location="A124857602W" display="A124857602W" xr:uid="{00000000-0004-0000-0000-0000F2000000}"/>
    <hyperlink ref="E254" location="A124859138R" display="A124859138R" xr:uid="{00000000-0004-0000-0000-0000F3000000}"/>
    <hyperlink ref="E255" location="A124859522J" display="A124859522J" xr:uid="{00000000-0004-0000-0000-0000F4000000}"/>
    <hyperlink ref="E256" location="A124857986V" display="A124857986V" xr:uid="{00000000-0004-0000-0000-0000F5000000}"/>
    <hyperlink ref="E257" location="A124858370R" display="A124858370R" xr:uid="{00000000-0004-0000-0000-0000F6000000}"/>
    <hyperlink ref="E258" location="A124858758K" display="A124858758K" xr:uid="{00000000-0004-0000-0000-0000F7000000}"/>
    <hyperlink ref="E259" location="A124857606F" display="A124857606F" xr:uid="{00000000-0004-0000-0000-0000F8000000}"/>
    <hyperlink ref="E260" location="A124859142F" display="A124859142F" xr:uid="{00000000-0004-0000-0000-0000F9000000}"/>
    <hyperlink ref="E261" location="A124859526T" display="A124859526T" xr:uid="{00000000-0004-0000-0000-0000FA000000}"/>
    <hyperlink ref="E262" location="A124857990K" display="A124857990K" xr:uid="{00000000-0004-0000-0000-0000FB000000}"/>
    <hyperlink ref="E263" location="A124858374X" display="A124858374X" xr:uid="{00000000-0004-0000-0000-0000FC000000}"/>
    <hyperlink ref="E264" location="A124858882V" display="A124858882V" xr:uid="{00000000-0004-0000-0000-0000FD000000}"/>
    <hyperlink ref="E265" location="A124857730R" display="A124857730R" xr:uid="{00000000-0004-0000-0000-0000FE000000}"/>
    <hyperlink ref="E266" location="A124859266J" display="A124859266J" xr:uid="{00000000-0004-0000-0000-0000FF000000}"/>
    <hyperlink ref="E267" location="A124859650A" display="A124859650A" xr:uid="{00000000-0004-0000-0000-000000010000}"/>
    <hyperlink ref="E268" location="A124858114C" display="A124858114C" xr:uid="{00000000-0004-0000-0000-000001010000}"/>
    <hyperlink ref="E269" location="A124858498A" display="A124858498A" xr:uid="{00000000-0004-0000-0000-000002010000}"/>
    <hyperlink ref="E270" location="A124858550X" display="A124858550X" xr:uid="{00000000-0004-0000-0000-000003010000}"/>
    <hyperlink ref="E271" location="A124857398X" display="A124857398X" xr:uid="{00000000-0004-0000-0000-000004010000}"/>
    <hyperlink ref="E272" location="A124858934K" display="A124858934K" xr:uid="{00000000-0004-0000-0000-000005010000}"/>
    <hyperlink ref="E273" location="A124859318X" display="A124859318X" xr:uid="{00000000-0004-0000-0000-000006010000}"/>
    <hyperlink ref="E274" location="A124857782T" display="A124857782T" xr:uid="{00000000-0004-0000-0000-000007010000}"/>
    <hyperlink ref="E275" location="A124858166F" display="A124858166F" xr:uid="{00000000-0004-0000-0000-000008010000}"/>
    <hyperlink ref="E276" location="A124858694K" display="A124858694K" xr:uid="{00000000-0004-0000-0000-000009010000}"/>
    <hyperlink ref="E277" location="A124857542F" display="A124857542F" xr:uid="{00000000-0004-0000-0000-00000A010000}"/>
    <hyperlink ref="E278" location="A124859078X" display="A124859078X" xr:uid="{00000000-0004-0000-0000-00000B010000}"/>
    <hyperlink ref="E279" location="A124859462T" display="A124859462T" xr:uid="{00000000-0004-0000-0000-00000C010000}"/>
    <hyperlink ref="E280" location="A124857926T" display="A124857926T" xr:uid="{00000000-0004-0000-0000-00000D010000}"/>
    <hyperlink ref="E281" location="A124858310L" display="A124858310L" xr:uid="{00000000-0004-0000-0000-00000E010000}"/>
    <hyperlink ref="E282" location="A124858602R" display="A124858602R" xr:uid="{00000000-0004-0000-0000-00000F010000}"/>
    <hyperlink ref="E283" location="A124857450W" display="A124857450W" xr:uid="{00000000-0004-0000-0000-000010010000}"/>
    <hyperlink ref="E284" location="A124858986L" display="A124858986L" xr:uid="{00000000-0004-0000-0000-000011010000}"/>
    <hyperlink ref="E285" location="A124859370J" display="A124859370J" xr:uid="{00000000-0004-0000-0000-000012010000}"/>
    <hyperlink ref="E286" location="A124857834J" display="A124857834J" xr:uid="{00000000-0004-0000-0000-000013010000}"/>
    <hyperlink ref="E287" location="A124858218W" display="A124858218W" xr:uid="{00000000-0004-0000-0000-000014010000}"/>
    <hyperlink ref="E288" location="A124858762A" display="A124858762A" xr:uid="{00000000-0004-0000-0000-000015010000}"/>
    <hyperlink ref="E289" location="A124857610W" display="A124857610W" xr:uid="{00000000-0004-0000-0000-000016010000}"/>
    <hyperlink ref="E290" location="A124859146R" display="A124859146R" xr:uid="{00000000-0004-0000-0000-000017010000}"/>
    <hyperlink ref="E291" location="A124859530J" display="A124859530J" xr:uid="{00000000-0004-0000-0000-000018010000}"/>
    <hyperlink ref="E292" location="A124857994V" display="A124857994V" xr:uid="{00000000-0004-0000-0000-000019010000}"/>
    <hyperlink ref="E293" location="A124858378J" display="A124858378J" xr:uid="{00000000-0004-0000-0000-00001A010000}"/>
    <hyperlink ref="E294" location="A124858766K" display="A124858766K" xr:uid="{00000000-0004-0000-0000-00001B010000}"/>
    <hyperlink ref="E295" location="A124857614F" display="A124857614F" xr:uid="{00000000-0004-0000-0000-00001C010000}"/>
    <hyperlink ref="E296" location="A124859150F" display="A124859150F" xr:uid="{00000000-0004-0000-0000-00001D010000}"/>
    <hyperlink ref="E297" location="A124859534T" display="A124859534T" xr:uid="{00000000-0004-0000-0000-00001E010000}"/>
    <hyperlink ref="E298" location="A124857998C" display="A124857998C" xr:uid="{00000000-0004-0000-0000-00001F010000}"/>
    <hyperlink ref="E299" location="A124858382X" display="A124858382X" xr:uid="{00000000-0004-0000-0000-000020010000}"/>
    <hyperlink ref="E300" location="A124858638T" display="A124858638T" xr:uid="{00000000-0004-0000-0000-000021010000}"/>
    <hyperlink ref="E301" location="A124857486X" display="A124857486X" xr:uid="{00000000-0004-0000-0000-000022010000}"/>
    <hyperlink ref="E302" location="A124859022L" display="A124859022L" xr:uid="{00000000-0004-0000-0000-000023010000}"/>
    <hyperlink ref="E303" location="A124859406X" display="A124859406X" xr:uid="{00000000-0004-0000-0000-000024010000}"/>
    <hyperlink ref="E304" location="A124857870T" display="A124857870T" xr:uid="{00000000-0004-0000-0000-000025010000}"/>
    <hyperlink ref="E305" location="A124858254F" display="A124858254F" xr:uid="{00000000-0004-0000-0000-000026010000}"/>
    <hyperlink ref="E306" location="A124858554J" display="A124858554J" xr:uid="{00000000-0004-0000-0000-000027010000}"/>
    <hyperlink ref="E307" location="A124857402C" display="A124857402C" xr:uid="{00000000-0004-0000-0000-000028010000}"/>
    <hyperlink ref="E308" location="A124858938V" display="A124858938V" xr:uid="{00000000-0004-0000-0000-000029010000}"/>
    <hyperlink ref="E309" location="A124859322R" display="A124859322R" xr:uid="{00000000-0004-0000-0000-00002A010000}"/>
    <hyperlink ref="E310" location="A124857786A" display="A124857786A" xr:uid="{00000000-0004-0000-0000-00002B010000}"/>
    <hyperlink ref="E311" location="A124858170W" display="A124858170W" xr:uid="{00000000-0004-0000-0000-00002C010000}"/>
    <hyperlink ref="E312" location="A124858886C" display="A124858886C" xr:uid="{00000000-0004-0000-0000-00002D010000}"/>
    <hyperlink ref="E313" location="A124857734X" display="A124857734X" xr:uid="{00000000-0004-0000-0000-00002E010000}"/>
    <hyperlink ref="E314" location="A124859270X" display="A124859270X" xr:uid="{00000000-0004-0000-0000-00002F010000}"/>
    <hyperlink ref="E315" location="A124859654K" display="A124859654K" xr:uid="{00000000-0004-0000-0000-000030010000}"/>
    <hyperlink ref="E316" location="A124858118L" display="A124858118L" xr:uid="{00000000-0004-0000-0000-000031010000}"/>
    <hyperlink ref="E317" location="A124858502F" display="A124858502F" xr:uid="{00000000-0004-0000-0000-000032010000}"/>
    <hyperlink ref="E318" location="A124858698V" display="A124858698V" xr:uid="{00000000-0004-0000-0000-000033010000}"/>
    <hyperlink ref="E319" location="A124857546R" display="A124857546R" xr:uid="{00000000-0004-0000-0000-000034010000}"/>
    <hyperlink ref="E320" location="A124859082R" display="A124859082R" xr:uid="{00000000-0004-0000-0000-000035010000}"/>
    <hyperlink ref="E321" location="A124859466A" display="A124859466A" xr:uid="{00000000-0004-0000-0000-000036010000}"/>
    <hyperlink ref="E322" location="A124857930J" display="A124857930J" xr:uid="{00000000-0004-0000-0000-000037010000}"/>
    <hyperlink ref="E323" location="A124858314W" display="A124858314W" xr:uid="{00000000-0004-0000-0000-000038010000}"/>
    <hyperlink ref="E324" location="A124858806T" display="A124858806T" xr:uid="{00000000-0004-0000-0000-000039010000}"/>
    <hyperlink ref="E325" location="A124857654X" display="A124857654X" xr:uid="{00000000-0004-0000-0000-00003A010000}"/>
    <hyperlink ref="E326" location="A124859190X" display="A124859190X" xr:uid="{00000000-0004-0000-0000-00003B010000}"/>
    <hyperlink ref="E327" location="A124859574K" display="A124859574K" xr:uid="{00000000-0004-0000-0000-00003C010000}"/>
    <hyperlink ref="E328" location="A124858038L" display="A124858038L" xr:uid="{00000000-0004-0000-0000-00003D010000}"/>
    <hyperlink ref="E329" location="A124858422F" display="A124858422F" xr:uid="{00000000-0004-0000-0000-00003E010000}"/>
    <hyperlink ref="E330" location="A124858890V" display="A124858890V" xr:uid="{00000000-0004-0000-0000-00003F010000}"/>
    <hyperlink ref="E331" location="A124857738J" display="A124857738J" xr:uid="{00000000-0004-0000-0000-000040010000}"/>
    <hyperlink ref="E332" location="A124859274J" display="A124859274J" xr:uid="{00000000-0004-0000-0000-000041010000}"/>
    <hyperlink ref="E333" location="A124859658V" display="A124859658V" xr:uid="{00000000-0004-0000-0000-000042010000}"/>
    <hyperlink ref="E334" location="A124858122C" display="A124858122C" xr:uid="{00000000-0004-0000-0000-000043010000}"/>
    <hyperlink ref="E335" location="A124858506R" display="A124858506R" xr:uid="{00000000-0004-0000-0000-000044010000}"/>
    <hyperlink ref="E336" location="A124858558T" display="A124858558T" xr:uid="{00000000-0004-0000-0000-000045010000}"/>
    <hyperlink ref="E337" location="A124857406L" display="A124857406L" xr:uid="{00000000-0004-0000-0000-000046010000}"/>
    <hyperlink ref="E338" location="A124858942K" display="A124858942K" xr:uid="{00000000-0004-0000-0000-000047010000}"/>
    <hyperlink ref="E339" location="A124859326X" display="A124859326X" xr:uid="{00000000-0004-0000-0000-000048010000}"/>
    <hyperlink ref="E340" location="A124857790T" display="A124857790T" xr:uid="{00000000-0004-0000-0000-000049010000}"/>
    <hyperlink ref="E341" location="A124858174F" display="A124858174F" xr:uid="{00000000-0004-0000-0000-00004A010000}"/>
    <hyperlink ref="E342" location="A124858642J" display="A124858642J" xr:uid="{00000000-0004-0000-0000-00004B010000}"/>
    <hyperlink ref="E343" location="A124857490R" display="A124857490R" xr:uid="{00000000-0004-0000-0000-00004C010000}"/>
    <hyperlink ref="E344" location="A124859026W" display="A124859026W" xr:uid="{00000000-0004-0000-0000-00004D010000}"/>
    <hyperlink ref="E345" location="A124859410R" display="A124859410R" xr:uid="{00000000-0004-0000-0000-00004E010000}"/>
    <hyperlink ref="E346" location="A124857874A" display="A124857874A" xr:uid="{00000000-0004-0000-0000-00004F010000}"/>
    <hyperlink ref="E347" location="A124858258R" display="A124858258R" xr:uid="{00000000-0004-0000-0000-000050010000}"/>
    <hyperlink ref="E348" location="A124858770A" display="A124858770A" xr:uid="{00000000-0004-0000-0000-000051010000}"/>
    <hyperlink ref="E349" location="A124857618R" display="A124857618R" xr:uid="{00000000-0004-0000-0000-000052010000}"/>
    <hyperlink ref="E350" location="A124859154R" display="A124859154R" xr:uid="{00000000-0004-0000-0000-000053010000}"/>
    <hyperlink ref="E351" location="A124859538A" display="A124859538A" xr:uid="{00000000-0004-0000-0000-000054010000}"/>
    <hyperlink ref="E352" location="A124858002K" display="A124858002K" xr:uid="{00000000-0004-0000-0000-000055010000}"/>
    <hyperlink ref="E353" location="A124858386J" display="A124858386J" xr:uid="{00000000-0004-0000-0000-000056010000}"/>
    <hyperlink ref="E354" location="A124858646T" display="A124858646T" xr:uid="{00000000-0004-0000-0000-000057010000}"/>
    <hyperlink ref="E355" location="A124857494X" display="A124857494X" xr:uid="{00000000-0004-0000-0000-000058010000}"/>
    <hyperlink ref="E356" location="A124859030L" display="A124859030L" xr:uid="{00000000-0004-0000-0000-000059010000}"/>
    <hyperlink ref="E357" location="A124859414X" display="A124859414X" xr:uid="{00000000-0004-0000-0000-00005A010000}"/>
    <hyperlink ref="E358" location="A124857878K" display="A124857878K" xr:uid="{00000000-0004-0000-0000-00005B010000}"/>
    <hyperlink ref="E359" location="A124858262F" display="A124858262F" xr:uid="{00000000-0004-0000-0000-00005C010000}"/>
    <hyperlink ref="E360" location="A124858850A" display="A124858850A" xr:uid="{00000000-0004-0000-0000-00005D010000}"/>
    <hyperlink ref="E361" location="A124857698A" display="A124857698A" xr:uid="{00000000-0004-0000-0000-00005E010000}"/>
    <hyperlink ref="E362" location="A124859234R" display="A124859234R" xr:uid="{00000000-0004-0000-0000-00005F010000}"/>
    <hyperlink ref="E363" location="A124859618A" display="A124859618A" xr:uid="{00000000-0004-0000-0000-000060010000}"/>
    <hyperlink ref="E364" location="A124858082W" display="A124858082W" xr:uid="{00000000-0004-0000-0000-000061010000}"/>
    <hyperlink ref="E365" location="A124858466J" display="A124858466J" xr:uid="{00000000-0004-0000-0000-000062010000}"/>
    <hyperlink ref="E366" location="A124858562J" display="A124858562J" xr:uid="{00000000-0004-0000-0000-000063010000}"/>
    <hyperlink ref="E367" location="A124857410C" display="A124857410C" xr:uid="{00000000-0004-0000-0000-000064010000}"/>
    <hyperlink ref="E368" location="A124858946V" display="A124858946V" xr:uid="{00000000-0004-0000-0000-000065010000}"/>
    <hyperlink ref="E369" location="A124859330R" display="A124859330R" xr:uid="{00000000-0004-0000-0000-000066010000}"/>
    <hyperlink ref="E370" location="A124857794A" display="A124857794A" xr:uid="{00000000-0004-0000-0000-000067010000}"/>
    <hyperlink ref="E371" location="A124858178R" display="A124858178R" xr:uid="{00000000-0004-0000-0000-000068010000}"/>
    <hyperlink ref="E372" location="A124858854K" display="A124858854K" xr:uid="{00000000-0004-0000-0000-000069010000}"/>
    <hyperlink ref="E373" location="A124857702F" display="A124857702F" xr:uid="{00000000-0004-0000-0000-00006A010000}"/>
    <hyperlink ref="E374" location="A124859238X" display="A124859238X" xr:uid="{00000000-0004-0000-0000-00006B010000}"/>
    <hyperlink ref="E375" location="A124859622T" display="A124859622T" xr:uid="{00000000-0004-0000-0000-00006C010000}"/>
    <hyperlink ref="E376" location="A124858086F" display="A124858086F" xr:uid="{00000000-0004-0000-0000-00006D010000}"/>
    <hyperlink ref="E377" location="A124858470X" display="A124858470X" xr:uid="{00000000-0004-0000-0000-00006E010000}"/>
    <hyperlink ref="E378" location="A124858702X" display="A124858702X" xr:uid="{00000000-0004-0000-0000-00006F010000}"/>
    <hyperlink ref="E379" location="A124857550F" display="A124857550F" xr:uid="{00000000-0004-0000-0000-000070010000}"/>
    <hyperlink ref="E380" location="A124859086X" display="A124859086X" xr:uid="{00000000-0004-0000-0000-000071010000}"/>
    <hyperlink ref="E381" location="A124859470T" display="A124859470T" xr:uid="{00000000-0004-0000-0000-000072010000}"/>
    <hyperlink ref="E382" location="A124857934T" display="A124857934T" xr:uid="{00000000-0004-0000-0000-000073010000}"/>
    <hyperlink ref="E383" location="A124858318F" display="A124858318F" xr:uid="{00000000-0004-0000-0000-000074010000}"/>
    <hyperlink ref="E384" location="A124858606X" display="A124858606X" xr:uid="{00000000-0004-0000-0000-000075010000}"/>
    <hyperlink ref="E385" location="A124857454F" display="A124857454F" xr:uid="{00000000-0004-0000-0000-000076010000}"/>
    <hyperlink ref="E386" location="A124858990C" display="A124858990C" xr:uid="{00000000-0004-0000-0000-000077010000}"/>
    <hyperlink ref="E387" location="A124859374T" display="A124859374T" xr:uid="{00000000-0004-0000-0000-000078010000}"/>
    <hyperlink ref="E388" location="A124857838T" display="A124857838T" xr:uid="{00000000-0004-0000-0000-000079010000}"/>
    <hyperlink ref="E389" location="A124858222L" display="A124858222L" xr:uid="{00000000-0004-0000-0000-00007A010000}"/>
    <hyperlink ref="E390" location="A124858810J" display="A124858810J" xr:uid="{00000000-0004-0000-0000-00007B010000}"/>
    <hyperlink ref="E391" location="A124857658J" display="A124857658J" xr:uid="{00000000-0004-0000-0000-00007C010000}"/>
    <hyperlink ref="E392" location="A124859194J" display="A124859194J" xr:uid="{00000000-0004-0000-0000-00007D010000}"/>
    <hyperlink ref="E393" location="A124859578V" display="A124859578V" xr:uid="{00000000-0004-0000-0000-00007E010000}"/>
    <hyperlink ref="E394" location="A124858042C" display="A124858042C" xr:uid="{00000000-0004-0000-0000-00007F010000}"/>
    <hyperlink ref="E395" location="A124858426R" display="A124858426R" xr:uid="{00000000-0004-0000-0000-000080010000}"/>
    <hyperlink ref="E396" location="A124858894C" display="A124858894C" xr:uid="{00000000-0004-0000-0000-000081010000}"/>
    <hyperlink ref="E397" location="A124857742X" display="A124857742X" xr:uid="{00000000-0004-0000-0000-000082010000}"/>
    <hyperlink ref="E398" location="A124859278T" display="A124859278T" xr:uid="{00000000-0004-0000-0000-000083010000}"/>
    <hyperlink ref="E399" location="A124859662K" display="A124859662K" xr:uid="{00000000-0004-0000-0000-000084010000}"/>
    <hyperlink ref="E400" location="A124858126L" display="A124858126L" xr:uid="{00000000-0004-0000-0000-000085010000}"/>
    <hyperlink ref="E401" location="A124858510F" display="A124858510F" xr:uid="{00000000-0004-0000-0000-000086010000}"/>
    <hyperlink ref="E402" location="A124858610R" display="A124858610R" xr:uid="{00000000-0004-0000-0000-000087010000}"/>
    <hyperlink ref="E403" location="A124857458R" display="A124857458R" xr:uid="{00000000-0004-0000-0000-000088010000}"/>
    <hyperlink ref="E404" location="A124858994L" display="A124858994L" xr:uid="{00000000-0004-0000-0000-000089010000}"/>
    <hyperlink ref="E405" location="A124859378A" display="A124859378A" xr:uid="{00000000-0004-0000-0000-00008A010000}"/>
    <hyperlink ref="E406" location="A124857842J" display="A124857842J" xr:uid="{00000000-0004-0000-0000-00008B010000}"/>
    <hyperlink ref="E407" location="A124858226W" display="A124858226W" xr:uid="{00000000-0004-0000-0000-00008C010000}"/>
    <hyperlink ref="E408" location="A124858706J" display="A124858706J" xr:uid="{00000000-0004-0000-0000-00008D010000}"/>
    <hyperlink ref="E409" location="A124857554R" display="A124857554R" xr:uid="{00000000-0004-0000-0000-00008E010000}"/>
    <hyperlink ref="E410" location="A124859090R" display="A124859090R" xr:uid="{00000000-0004-0000-0000-00008F010000}"/>
    <hyperlink ref="E411" location="A124859474A" display="A124859474A" xr:uid="{00000000-0004-0000-0000-000090010000}"/>
    <hyperlink ref="E412" location="A124857938A" display="A124857938A" xr:uid="{00000000-0004-0000-0000-000091010000}"/>
    <hyperlink ref="E413" location="A124858322W" display="A124858322W" xr:uid="{00000000-0004-0000-0000-000092010000}"/>
    <hyperlink ref="E414" location="A124858858V" display="A124858858V" xr:uid="{00000000-0004-0000-0000-000093010000}"/>
    <hyperlink ref="E415" location="A124857706R" display="A124857706R" xr:uid="{00000000-0004-0000-0000-000094010000}"/>
    <hyperlink ref="E416" location="A124859242R" display="A124859242R" xr:uid="{00000000-0004-0000-0000-000095010000}"/>
    <hyperlink ref="E417" location="A124859626A" display="A124859626A" xr:uid="{00000000-0004-0000-0000-000096010000}"/>
    <hyperlink ref="E418" location="A124858090W" display="A124858090W" xr:uid="{00000000-0004-0000-0000-000097010000}"/>
    <hyperlink ref="E419" location="A124858474J" display="A124858474J" xr:uid="{00000000-0004-0000-0000-000098010000}"/>
    <hyperlink ref="E420" location="A124858862K" display="A124858862K" xr:uid="{00000000-0004-0000-0000-000099010000}"/>
    <hyperlink ref="E421" location="A124857710F" display="A124857710F" xr:uid="{00000000-0004-0000-0000-00009A010000}"/>
    <hyperlink ref="E422" location="A124859246X" display="A124859246X" xr:uid="{00000000-0004-0000-0000-00009B010000}"/>
    <hyperlink ref="E423" location="A124859630T" display="A124859630T" xr:uid="{00000000-0004-0000-0000-00009C010000}"/>
    <hyperlink ref="E424" location="A124858094F" display="A124858094F" xr:uid="{00000000-0004-0000-0000-00009D010000}"/>
    <hyperlink ref="E425" location="A124858478T" display="A124858478T" xr:uid="{00000000-0004-0000-0000-00009E010000}"/>
    <hyperlink ref="E426" location="A124858898L" display="A124858898L" xr:uid="{00000000-0004-0000-0000-00009F010000}"/>
    <hyperlink ref="E427" location="A124857746J" display="A124857746J" xr:uid="{00000000-0004-0000-0000-0000A0010000}"/>
    <hyperlink ref="E428" location="A124859282J" display="A124859282J" xr:uid="{00000000-0004-0000-0000-0000A1010000}"/>
    <hyperlink ref="E429" location="A124859666V" display="A124859666V" xr:uid="{00000000-0004-0000-0000-0000A2010000}"/>
    <hyperlink ref="E430" location="A124858130C" display="A124858130C" xr:uid="{00000000-0004-0000-0000-0000A3010000}"/>
    <hyperlink ref="E431" location="A124858514R" display="A124858514R" xr:uid="{00000000-0004-0000-0000-0000A4010000}"/>
    <hyperlink ref="E432" location="A124858902T" display="A124858902T" xr:uid="{00000000-0004-0000-0000-0000A5010000}"/>
    <hyperlink ref="E433" location="A124857750X" display="A124857750X" xr:uid="{00000000-0004-0000-0000-0000A6010000}"/>
    <hyperlink ref="E434" location="A124859286T" display="A124859286T" xr:uid="{00000000-0004-0000-0000-0000A7010000}"/>
    <hyperlink ref="E435" location="A124859670K" display="A124859670K" xr:uid="{00000000-0004-0000-0000-0000A8010000}"/>
    <hyperlink ref="E436" location="A124858134L" display="A124858134L" xr:uid="{00000000-0004-0000-0000-0000A9010000}"/>
    <hyperlink ref="E437" location="A124858518X" display="A124858518X" xr:uid="{00000000-0004-0000-0000-0000AA010000}"/>
    <hyperlink ref="E438" location="A124858566T" display="A124858566T" xr:uid="{00000000-0004-0000-0000-0000AB010000}"/>
    <hyperlink ref="E439" location="A124857414L" display="A124857414L" xr:uid="{00000000-0004-0000-0000-0000AC010000}"/>
    <hyperlink ref="E440" location="A124858950K" display="A124858950K" xr:uid="{00000000-0004-0000-0000-0000AD010000}"/>
    <hyperlink ref="E441" location="A124859334X" display="A124859334X" xr:uid="{00000000-0004-0000-0000-0000AE010000}"/>
    <hyperlink ref="E442" location="A124857798K" display="A124857798K" xr:uid="{00000000-0004-0000-0000-0000AF010000}"/>
    <hyperlink ref="E443" location="A124858182F" display="A124858182F" xr:uid="{00000000-0004-0000-0000-0000B0010000}"/>
    <hyperlink ref="E444" location="A124858614X" display="A124858614X" xr:uid="{00000000-0004-0000-0000-0000B1010000}"/>
    <hyperlink ref="E445" location="A124857462F" display="A124857462F" xr:uid="{00000000-0004-0000-0000-0000B2010000}"/>
    <hyperlink ref="E446" location="A124858998W" display="A124858998W" xr:uid="{00000000-0004-0000-0000-0000B3010000}"/>
    <hyperlink ref="E447" location="A124859382T" display="A124859382T" xr:uid="{00000000-0004-0000-0000-0000B4010000}"/>
    <hyperlink ref="E448" location="A124857846T" display="A124857846T" xr:uid="{00000000-0004-0000-0000-0000B5010000}"/>
    <hyperlink ref="E449" location="A124858230L" display="A124858230L" xr:uid="{00000000-0004-0000-0000-0000B6010000}"/>
    <hyperlink ref="E450" location="A124858650J" display="A124858650J" xr:uid="{00000000-0004-0000-0000-0000B7010000}"/>
    <hyperlink ref="E451" location="A124857498J" display="A124857498J" xr:uid="{00000000-0004-0000-0000-0000B8010000}"/>
    <hyperlink ref="E452" location="A124859034W" display="A124859034W" xr:uid="{00000000-0004-0000-0000-0000B9010000}"/>
    <hyperlink ref="E453" location="A124859418J" display="A124859418J" xr:uid="{00000000-0004-0000-0000-0000BA010000}"/>
    <hyperlink ref="E454" location="A124857882A" display="A124857882A" xr:uid="{00000000-0004-0000-0000-0000BB010000}"/>
    <hyperlink ref="E455" location="A124858266R" display="A124858266R" xr:uid="{00000000-0004-0000-0000-0000BC010000}"/>
    <hyperlink ref="E456" location="A124858570J" display="A124858570J" xr:uid="{00000000-0004-0000-0000-0000BD010000}"/>
    <hyperlink ref="E457" location="A124857418W" display="A124857418W" xr:uid="{00000000-0004-0000-0000-0000BE010000}"/>
    <hyperlink ref="E458" location="A124858954V" display="A124858954V" xr:uid="{00000000-0004-0000-0000-0000BF010000}"/>
    <hyperlink ref="E459" location="A124859338J" display="A124859338J" xr:uid="{00000000-0004-0000-0000-0000C0010000}"/>
    <hyperlink ref="E460" location="A124857802R" display="A124857802R" xr:uid="{00000000-0004-0000-0000-0000C1010000}"/>
    <hyperlink ref="E461" location="A124858186R" display="A124858186R" xr:uid="{00000000-0004-0000-0000-0000C2010000}"/>
    <hyperlink ref="E462" location="A124858618J" display="A124858618J" xr:uid="{00000000-0004-0000-0000-0000C3010000}"/>
    <hyperlink ref="E463" location="A124857466R" display="A124857466R" xr:uid="{00000000-0004-0000-0000-0000C4010000}"/>
    <hyperlink ref="E464" location="A124859002C" display="A124859002C" xr:uid="{00000000-0004-0000-0000-0000C5010000}"/>
    <hyperlink ref="E465" location="A124859386A" display="A124859386A" xr:uid="{00000000-0004-0000-0000-0000C6010000}"/>
    <hyperlink ref="E466" location="A124857850J" display="A124857850J" xr:uid="{00000000-0004-0000-0000-0000C7010000}"/>
    <hyperlink ref="E467" location="A124858234W" display="A124858234W" xr:uid="{00000000-0004-0000-0000-0000C8010000}"/>
    <hyperlink ref="E468" location="A124858574T" display="A124858574T" xr:uid="{00000000-0004-0000-0000-0000C9010000}"/>
    <hyperlink ref="E469" location="A124857422L" display="A124857422L" xr:uid="{00000000-0004-0000-0000-0000CA010000}"/>
    <hyperlink ref="E470" location="A124858958C" display="A124858958C" xr:uid="{00000000-0004-0000-0000-0000CB010000}"/>
    <hyperlink ref="E471" location="A124859342X" display="A124859342X" xr:uid="{00000000-0004-0000-0000-0000CC010000}"/>
    <hyperlink ref="E472" location="A124857806X" display="A124857806X" xr:uid="{00000000-0004-0000-0000-0000CD010000}"/>
    <hyperlink ref="E473" location="A124858190F" display="A124858190F" xr:uid="{00000000-0004-0000-0000-0000CE010000}"/>
    <hyperlink ref="E474" location="A124858906A" display="A124858906A" xr:uid="{00000000-0004-0000-0000-0000CF010000}"/>
    <hyperlink ref="E475" location="A124857754J" display="A124857754J" xr:uid="{00000000-0004-0000-0000-0000D0010000}"/>
    <hyperlink ref="E476" location="A124859290J" display="A124859290J" xr:uid="{00000000-0004-0000-0000-0000D1010000}"/>
    <hyperlink ref="E477" location="A124859674V" display="A124859674V" xr:uid="{00000000-0004-0000-0000-0000D2010000}"/>
    <hyperlink ref="E478" location="A124858138W" display="A124858138W" xr:uid="{00000000-0004-0000-0000-0000D3010000}"/>
    <hyperlink ref="E479" location="A124858522R" display="A124858522R" xr:uid="{00000000-0004-0000-0000-0000D4010000}"/>
    <hyperlink ref="E480" location="A124858910T" display="A124858910T" xr:uid="{00000000-0004-0000-0000-0000D5010000}"/>
    <hyperlink ref="E481" location="A124857758T" display="A124857758T" xr:uid="{00000000-0004-0000-0000-0000D6010000}"/>
    <hyperlink ref="E482" location="A124859294T" display="A124859294T" xr:uid="{00000000-0004-0000-0000-0000D7010000}"/>
    <hyperlink ref="E483" location="A124859678C" display="A124859678C" xr:uid="{00000000-0004-0000-0000-0000D8010000}"/>
    <hyperlink ref="E484" location="A124858142L" display="A124858142L" xr:uid="{00000000-0004-0000-0000-0000D9010000}"/>
    <hyperlink ref="E485" location="A124858526X" display="A124858526X" xr:uid="{00000000-0004-0000-0000-0000DA010000}"/>
    <hyperlink ref="E486" location="A124858774K" display="A124858774K" xr:uid="{00000000-0004-0000-0000-0000DB010000}"/>
    <hyperlink ref="E487" location="A124857622F" display="A124857622F" xr:uid="{00000000-0004-0000-0000-0000DC010000}"/>
    <hyperlink ref="E488" location="A124859158X" display="A124859158X" xr:uid="{00000000-0004-0000-0000-0000DD010000}"/>
    <hyperlink ref="E489" location="A124859542T" display="A124859542T" xr:uid="{00000000-0004-0000-0000-0000DE010000}"/>
    <hyperlink ref="E490" location="A124858006V" display="A124858006V" xr:uid="{00000000-0004-0000-0000-0000DF010000}"/>
    <hyperlink ref="E491" location="A124858390X" display="A124858390X" xr:uid="{00000000-0004-0000-0000-0000E0010000}"/>
    <hyperlink ref="E492" location="A124858814T" display="A124858814T" xr:uid="{00000000-0004-0000-0000-0000E1010000}"/>
    <hyperlink ref="E493" location="A124857662X" display="A124857662X" xr:uid="{00000000-0004-0000-0000-0000E2010000}"/>
    <hyperlink ref="E494" location="A124859198T" display="A124859198T" xr:uid="{00000000-0004-0000-0000-0000E3010000}"/>
    <hyperlink ref="E495" location="A124859582K" display="A124859582K" xr:uid="{00000000-0004-0000-0000-0000E4010000}"/>
    <hyperlink ref="E496" location="A124858046L" display="A124858046L" xr:uid="{00000000-0004-0000-0000-0000E5010000}"/>
    <hyperlink ref="E497" location="A124858430F" display="A124858430F" xr:uid="{00000000-0004-0000-0000-0000E6010000}"/>
    <hyperlink ref="E498" location="A124858578A" display="A124858578A" xr:uid="{00000000-0004-0000-0000-0000E7010000}"/>
    <hyperlink ref="E499" location="A124857426W" display="A124857426W" xr:uid="{00000000-0004-0000-0000-0000E8010000}"/>
    <hyperlink ref="E500" location="A124858962V" display="A124858962V" xr:uid="{00000000-0004-0000-0000-0000E9010000}"/>
    <hyperlink ref="E501" location="A124859346J" display="A124859346J" xr:uid="{00000000-0004-0000-0000-0000EA010000}"/>
    <hyperlink ref="E502" location="A124857810R" display="A124857810R" xr:uid="{00000000-0004-0000-0000-0000EB010000}"/>
    <hyperlink ref="E503" location="A124858194R" display="A124858194R" xr:uid="{00000000-0004-0000-0000-0000EC010000}"/>
    <hyperlink ref="E504" location="A124858654T" display="A124858654T" xr:uid="{00000000-0004-0000-0000-0000ED010000}"/>
    <hyperlink ref="E505" location="A124857502L" display="A124857502L" xr:uid="{00000000-0004-0000-0000-0000EE010000}"/>
    <hyperlink ref="E506" location="A124859038F" display="A124859038F" xr:uid="{00000000-0004-0000-0000-0000EF010000}"/>
    <hyperlink ref="E507" location="A124859422X" display="A124859422X" xr:uid="{00000000-0004-0000-0000-0000F0010000}"/>
    <hyperlink ref="E508" location="A124857886K" display="A124857886K" xr:uid="{00000000-0004-0000-0000-0000F1010000}"/>
    <hyperlink ref="E509" location="A124858270F" display="A124858270F" xr:uid="{00000000-0004-0000-0000-0000F2010000}"/>
    <hyperlink ref="E510" location="A124858778V" display="A124858778V" xr:uid="{00000000-0004-0000-0000-0000F3010000}"/>
    <hyperlink ref="E511" location="A124857626R" display="A124857626R" xr:uid="{00000000-0004-0000-0000-0000F4010000}"/>
    <hyperlink ref="E512" location="A124859162R" display="A124859162R" xr:uid="{00000000-0004-0000-0000-0000F5010000}"/>
    <hyperlink ref="E513" location="A124859546A" display="A124859546A" xr:uid="{00000000-0004-0000-0000-0000F6010000}"/>
    <hyperlink ref="E514" location="A124858010K" display="A124858010K" xr:uid="{00000000-0004-0000-0000-0000F7010000}"/>
    <hyperlink ref="E515" location="A124858394J" display="A124858394J" xr:uid="{00000000-0004-0000-0000-0000F8010000}"/>
    <hyperlink ref="E516" location="A124858582T" display="A124858582T" xr:uid="{00000000-0004-0000-0000-0000F9010000}"/>
    <hyperlink ref="E517" location="A124857430L" display="A124857430L" xr:uid="{00000000-0004-0000-0000-0000FA010000}"/>
    <hyperlink ref="E518" location="A124858966C" display="A124858966C" xr:uid="{00000000-0004-0000-0000-0000FB010000}"/>
    <hyperlink ref="E519" location="A124859350X" display="A124859350X" xr:uid="{00000000-0004-0000-0000-0000FC010000}"/>
    <hyperlink ref="E520" location="A124857814X" display="A124857814X" xr:uid="{00000000-0004-0000-0000-0000FD010000}"/>
    <hyperlink ref="E521" location="A124858198X" display="A124858198X" xr:uid="{00000000-0004-0000-0000-0000FE010000}"/>
    <hyperlink ref="E522" location="A124858658A" display="A124858658A" xr:uid="{00000000-0004-0000-0000-0000FF010000}"/>
    <hyperlink ref="E523" location="A124857506W" display="A124857506W" xr:uid="{00000000-0004-0000-0000-000000020000}"/>
    <hyperlink ref="E524" location="A124859042W" display="A124859042W" xr:uid="{00000000-0004-0000-0000-000001020000}"/>
    <hyperlink ref="E525" location="A124859426J" display="A124859426J" xr:uid="{00000000-0004-0000-0000-000002020000}"/>
    <hyperlink ref="E526" location="A124857890A" display="A124857890A" xr:uid="{00000000-0004-0000-0000-000003020000}"/>
    <hyperlink ref="E527" location="A124858274R" display="A124858274R" xr:uid="{00000000-0004-0000-0000-000004020000}"/>
    <hyperlink ref="E528" location="A124858782K" display="A124858782K" xr:uid="{00000000-0004-0000-0000-000005020000}"/>
    <hyperlink ref="E529" location="A124857630F" display="A124857630F" xr:uid="{00000000-0004-0000-0000-000006020000}"/>
    <hyperlink ref="E530" location="A124859166X" display="A124859166X" xr:uid="{00000000-0004-0000-0000-000007020000}"/>
    <hyperlink ref="E531" location="A124859550T" display="A124859550T" xr:uid="{00000000-0004-0000-0000-000008020000}"/>
    <hyperlink ref="E532" location="A124858014V" display="A124858014V" xr:uid="{00000000-0004-0000-0000-000009020000}"/>
    <hyperlink ref="E533" location="A124858398T" display="A124858398T" xr:uid="{00000000-0004-0000-0000-00000A020000}"/>
    <hyperlink ref="E534" location="A124858818A" display="A124858818A" xr:uid="{00000000-0004-0000-0000-00000B020000}"/>
    <hyperlink ref="E535" location="A124857666J" display="A124857666J" xr:uid="{00000000-0004-0000-0000-00000C020000}"/>
    <hyperlink ref="E536" location="A124859202W" display="A124859202W" xr:uid="{00000000-0004-0000-0000-00000D020000}"/>
    <hyperlink ref="E537" location="A124859586V" display="A124859586V" xr:uid="{00000000-0004-0000-0000-00000E020000}"/>
    <hyperlink ref="E538" location="A124858050C" display="A124858050C" xr:uid="{00000000-0004-0000-0000-00000F020000}"/>
    <hyperlink ref="E539" location="A124858434R" display="A124858434R" xr:uid="{00000000-0004-0000-0000-000010020000}"/>
    <hyperlink ref="E540" location="A124858822T" display="A124858822T" xr:uid="{00000000-0004-0000-0000-000011020000}"/>
    <hyperlink ref="E541" location="A124857670X" display="A124857670X" xr:uid="{00000000-0004-0000-0000-000012020000}"/>
    <hyperlink ref="E542" location="A124859206F" display="A124859206F" xr:uid="{00000000-0004-0000-0000-000013020000}"/>
    <hyperlink ref="E543" location="A124859590K" display="A124859590K" xr:uid="{00000000-0004-0000-0000-000014020000}"/>
    <hyperlink ref="E544" location="A124858054L" display="A124858054L" xr:uid="{00000000-0004-0000-0000-000015020000}"/>
    <hyperlink ref="E545" location="A124858438X" display="A124858438X" xr:uid="{00000000-0004-0000-0000-000016020000}"/>
    <hyperlink ref="E546" location="A124858586A" display="A124858586A" xr:uid="{00000000-0004-0000-0000-000017020000}"/>
    <hyperlink ref="E547" location="A124857434W" display="A124857434W" xr:uid="{00000000-0004-0000-0000-000018020000}"/>
    <hyperlink ref="E548" location="A124858970V" display="A124858970V" xr:uid="{00000000-0004-0000-0000-000019020000}"/>
    <hyperlink ref="E549" location="A124859354J" display="A124859354J" xr:uid="{00000000-0004-0000-0000-00001A020000}"/>
    <hyperlink ref="E550" location="A124857818J" display="A124857818J" xr:uid="{00000000-0004-0000-0000-00001B020000}"/>
    <hyperlink ref="E551" location="A124858202C" display="A124858202C" xr:uid="{00000000-0004-0000-0000-00001C020000}"/>
    <hyperlink ref="E552" location="A124858710X" display="A124858710X" xr:uid="{00000000-0004-0000-0000-00001D020000}"/>
    <hyperlink ref="E553" location="A124857558X" display="A124857558X" xr:uid="{00000000-0004-0000-0000-00001E020000}"/>
    <hyperlink ref="E554" location="A124859094X" display="A124859094X" xr:uid="{00000000-0004-0000-0000-00001F020000}"/>
    <hyperlink ref="E555" location="A124859478K" display="A124859478K" xr:uid="{00000000-0004-0000-0000-000020020000}"/>
    <hyperlink ref="E556" location="A124857942T" display="A124857942T" xr:uid="{00000000-0004-0000-0000-000021020000}"/>
    <hyperlink ref="E557" location="A124858326F" display="A124858326F" xr:uid="{00000000-0004-0000-0000-000022020000}"/>
    <hyperlink ref="E558" location="A124858662T" display="A124858662T" xr:uid="{00000000-0004-0000-0000-000023020000}"/>
    <hyperlink ref="E559" location="A124857510L" display="A124857510L" xr:uid="{00000000-0004-0000-0000-000024020000}"/>
    <hyperlink ref="E560" location="A124859046F" display="A124859046F" xr:uid="{00000000-0004-0000-0000-000025020000}"/>
    <hyperlink ref="E561" location="A124859430X" display="A124859430X" xr:uid="{00000000-0004-0000-0000-000026020000}"/>
    <hyperlink ref="E562" location="A124857894K" display="A124857894K" xr:uid="{00000000-0004-0000-0000-000027020000}"/>
    <hyperlink ref="E563" location="A124858278X" display="A124858278X" xr:uid="{00000000-0004-0000-0000-000028020000}"/>
    <hyperlink ref="E564" location="A124858714J" display="A124858714J" xr:uid="{00000000-0004-0000-0000-000029020000}"/>
    <hyperlink ref="E565" location="A124857562R" display="A124857562R" xr:uid="{00000000-0004-0000-0000-00002A020000}"/>
    <hyperlink ref="E566" location="A124859098J" display="A124859098J" xr:uid="{00000000-0004-0000-0000-00002B020000}"/>
    <hyperlink ref="E567" location="A124859482A" display="A124859482A" xr:uid="{00000000-0004-0000-0000-00002C020000}"/>
    <hyperlink ref="E568" location="A124857946A" display="A124857946A" xr:uid="{00000000-0004-0000-0000-00002D020000}"/>
    <hyperlink ref="E569" location="A124858330W" display="A124858330W" xr:uid="{00000000-0004-0000-0000-00002E020000}"/>
    <hyperlink ref="E570" location="A124858718T" display="A124858718T" xr:uid="{00000000-0004-0000-0000-00002F020000}"/>
    <hyperlink ref="E571" location="A124857566X" display="A124857566X" xr:uid="{00000000-0004-0000-0000-000030020000}"/>
    <hyperlink ref="E572" location="A124859102L" display="A124859102L" xr:uid="{00000000-0004-0000-0000-000031020000}"/>
    <hyperlink ref="E573" location="A124859486K" display="A124859486K" xr:uid="{00000000-0004-0000-0000-000032020000}"/>
    <hyperlink ref="E574" location="A124857950T" display="A124857950T" xr:uid="{00000000-0004-0000-0000-000033020000}"/>
    <hyperlink ref="E575" location="A124858334F" display="A124858334F" xr:uid="{00000000-0004-0000-0000-000034020000}"/>
    <hyperlink ref="E576" location="A124858622X" display="A124858622X" xr:uid="{00000000-0004-0000-0000-000035020000}"/>
    <hyperlink ref="E577" location="A124857470F" display="A124857470F" xr:uid="{00000000-0004-0000-0000-000036020000}"/>
    <hyperlink ref="E578" location="A124859006L" display="A124859006L" xr:uid="{00000000-0004-0000-0000-000037020000}"/>
    <hyperlink ref="E579" location="A124859390T" display="A124859390T" xr:uid="{00000000-0004-0000-0000-000038020000}"/>
    <hyperlink ref="E580" location="A124857854T" display="A124857854T" xr:uid="{00000000-0004-0000-0000-000039020000}"/>
    <hyperlink ref="E581" location="A124858238F" display="A124858238F" xr:uid="{00000000-0004-0000-0000-00003A020000}"/>
    <hyperlink ref="E582" location="A124858866V" display="A124858866V" xr:uid="{00000000-0004-0000-0000-00003B020000}"/>
    <hyperlink ref="E583" location="A124857714R" display="A124857714R" xr:uid="{00000000-0004-0000-0000-00003C020000}"/>
    <hyperlink ref="E584" location="A124859250R" display="A124859250R" xr:uid="{00000000-0004-0000-0000-00003D020000}"/>
    <hyperlink ref="E585" location="A124859634A" display="A124859634A" xr:uid="{00000000-0004-0000-0000-00003E020000}"/>
    <hyperlink ref="E586" location="A124858098R" display="A124858098R" xr:uid="{00000000-0004-0000-0000-00003F020000}"/>
    <hyperlink ref="E587" location="A124858482J" display="A124858482J" xr:uid="{00000000-0004-0000-0000-00004002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3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  <c r="HJ1" s="3" t="s">
        <v>216</v>
      </c>
      <c r="HK1" s="3" t="s">
        <v>217</v>
      </c>
      <c r="HL1" s="3" t="s">
        <v>218</v>
      </c>
      <c r="HM1" s="3" t="s">
        <v>219</v>
      </c>
      <c r="HN1" s="3" t="s">
        <v>220</v>
      </c>
      <c r="HO1" s="3" t="s">
        <v>221</v>
      </c>
      <c r="HP1" s="3" t="s">
        <v>222</v>
      </c>
      <c r="HQ1" s="3" t="s">
        <v>223</v>
      </c>
      <c r="HR1" s="3" t="s">
        <v>224</v>
      </c>
      <c r="HS1" s="3" t="s">
        <v>225</v>
      </c>
      <c r="HT1" s="3" t="s">
        <v>226</v>
      </c>
      <c r="HU1" s="3" t="s">
        <v>227</v>
      </c>
      <c r="HV1" s="3" t="s">
        <v>228</v>
      </c>
      <c r="HW1" s="3" t="s">
        <v>229</v>
      </c>
      <c r="HX1" s="3" t="s">
        <v>230</v>
      </c>
      <c r="HY1" s="3" t="s">
        <v>231</v>
      </c>
      <c r="HZ1" s="3" t="s">
        <v>232</v>
      </c>
      <c r="IA1" s="3" t="s">
        <v>233</v>
      </c>
      <c r="IB1" s="3" t="s">
        <v>234</v>
      </c>
      <c r="IC1" s="3" t="s">
        <v>235</v>
      </c>
      <c r="ID1" s="3" t="s">
        <v>236</v>
      </c>
      <c r="IE1" s="3" t="s">
        <v>237</v>
      </c>
      <c r="IF1" s="3" t="s">
        <v>238</v>
      </c>
      <c r="IG1" s="3" t="s">
        <v>239</v>
      </c>
      <c r="IH1" s="3" t="s">
        <v>240</v>
      </c>
      <c r="II1" s="3" t="s">
        <v>241</v>
      </c>
      <c r="IJ1" s="3" t="s">
        <v>242</v>
      </c>
      <c r="IK1" s="3" t="s">
        <v>243</v>
      </c>
      <c r="IL1" s="3" t="s">
        <v>244</v>
      </c>
      <c r="IM1" s="3" t="s">
        <v>245</v>
      </c>
      <c r="IN1" s="3" t="s">
        <v>246</v>
      </c>
      <c r="IO1" s="3" t="s">
        <v>247</v>
      </c>
      <c r="IP1" s="3" t="s">
        <v>248</v>
      </c>
      <c r="IQ1" s="3" t="s">
        <v>249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1173</v>
      </c>
      <c r="C5" s="8" t="s">
        <v>1173</v>
      </c>
      <c r="D5" s="8" t="s">
        <v>1173</v>
      </c>
      <c r="E5" s="8" t="s">
        <v>1173</v>
      </c>
      <c r="F5" s="8" t="s">
        <v>1173</v>
      </c>
      <c r="G5" s="8" t="s">
        <v>1173</v>
      </c>
      <c r="H5" s="8" t="s">
        <v>1173</v>
      </c>
      <c r="I5" s="8" t="s">
        <v>1173</v>
      </c>
      <c r="J5" s="8" t="s">
        <v>1173</v>
      </c>
      <c r="K5" s="8" t="s">
        <v>1173</v>
      </c>
      <c r="L5" s="8" t="s">
        <v>1173</v>
      </c>
      <c r="M5" s="8" t="s">
        <v>1173</v>
      </c>
      <c r="N5" s="8" t="s">
        <v>1173</v>
      </c>
      <c r="O5" s="8" t="s">
        <v>1173</v>
      </c>
      <c r="P5" s="8" t="s">
        <v>1173</v>
      </c>
      <c r="Q5" s="8" t="s">
        <v>1173</v>
      </c>
      <c r="R5" s="8" t="s">
        <v>1173</v>
      </c>
      <c r="S5" s="8" t="s">
        <v>1173</v>
      </c>
      <c r="T5" s="8" t="s">
        <v>1173</v>
      </c>
      <c r="U5" s="8" t="s">
        <v>1173</v>
      </c>
      <c r="V5" s="8" t="s">
        <v>1173</v>
      </c>
      <c r="W5" s="8" t="s">
        <v>1173</v>
      </c>
      <c r="X5" s="8" t="s">
        <v>1173</v>
      </c>
      <c r="Y5" s="8" t="s">
        <v>1173</v>
      </c>
      <c r="Z5" s="8" t="s">
        <v>1173</v>
      </c>
      <c r="AA5" s="8" t="s">
        <v>1173</v>
      </c>
      <c r="AB5" s="8" t="s">
        <v>1173</v>
      </c>
      <c r="AC5" s="8" t="s">
        <v>1173</v>
      </c>
      <c r="AD5" s="8" t="s">
        <v>1173</v>
      </c>
      <c r="AE5" s="8" t="s">
        <v>1173</v>
      </c>
      <c r="AF5" s="8" t="s">
        <v>1173</v>
      </c>
      <c r="AG5" s="8" t="s">
        <v>1173</v>
      </c>
      <c r="AH5" s="8" t="s">
        <v>1173</v>
      </c>
      <c r="AI5" s="8" t="s">
        <v>1173</v>
      </c>
      <c r="AJ5" s="8" t="s">
        <v>1173</v>
      </c>
      <c r="AK5" s="8" t="s">
        <v>1173</v>
      </c>
      <c r="AL5" s="8" t="s">
        <v>1173</v>
      </c>
      <c r="AM5" s="8" t="s">
        <v>1173</v>
      </c>
      <c r="AN5" s="8" t="s">
        <v>1173</v>
      </c>
      <c r="AO5" s="8" t="s">
        <v>1173</v>
      </c>
      <c r="AP5" s="8" t="s">
        <v>1173</v>
      </c>
      <c r="AQ5" s="8" t="s">
        <v>1173</v>
      </c>
      <c r="AR5" s="8" t="s">
        <v>1173</v>
      </c>
      <c r="AS5" s="8" t="s">
        <v>1173</v>
      </c>
      <c r="AT5" s="8" t="s">
        <v>1173</v>
      </c>
      <c r="AU5" s="8" t="s">
        <v>1173</v>
      </c>
      <c r="AV5" s="8" t="s">
        <v>1173</v>
      </c>
      <c r="AW5" s="8" t="s">
        <v>1173</v>
      </c>
      <c r="AX5" s="8" t="s">
        <v>1173</v>
      </c>
      <c r="AY5" s="8" t="s">
        <v>1173</v>
      </c>
      <c r="AZ5" s="8" t="s">
        <v>1173</v>
      </c>
      <c r="BA5" s="8" t="s">
        <v>1173</v>
      </c>
      <c r="BB5" s="8" t="s">
        <v>1173</v>
      </c>
      <c r="BC5" s="8" t="s">
        <v>1173</v>
      </c>
      <c r="BD5" s="8" t="s">
        <v>1173</v>
      </c>
      <c r="BE5" s="8" t="s">
        <v>1173</v>
      </c>
      <c r="BF5" s="8" t="s">
        <v>1173</v>
      </c>
      <c r="BG5" s="8" t="s">
        <v>1173</v>
      </c>
      <c r="BH5" s="8" t="s">
        <v>1173</v>
      </c>
      <c r="BI5" s="8" t="s">
        <v>1173</v>
      </c>
      <c r="BJ5" s="8" t="s">
        <v>1173</v>
      </c>
      <c r="BK5" s="8" t="s">
        <v>1173</v>
      </c>
      <c r="BL5" s="8" t="s">
        <v>1173</v>
      </c>
      <c r="BM5" s="8" t="s">
        <v>1173</v>
      </c>
      <c r="BN5" s="8" t="s">
        <v>1173</v>
      </c>
      <c r="BO5" s="8" t="s">
        <v>1173</v>
      </c>
      <c r="BP5" s="8" t="s">
        <v>1173</v>
      </c>
      <c r="BQ5" s="8" t="s">
        <v>1173</v>
      </c>
      <c r="BR5" s="8" t="s">
        <v>1173</v>
      </c>
      <c r="BS5" s="8" t="s">
        <v>1173</v>
      </c>
      <c r="BT5" s="8" t="s">
        <v>1173</v>
      </c>
      <c r="BU5" s="8" t="s">
        <v>1173</v>
      </c>
      <c r="BV5" s="8" t="s">
        <v>1173</v>
      </c>
      <c r="BW5" s="8" t="s">
        <v>1173</v>
      </c>
      <c r="BX5" s="8" t="s">
        <v>1173</v>
      </c>
      <c r="BY5" s="8" t="s">
        <v>1173</v>
      </c>
      <c r="BZ5" s="8" t="s">
        <v>1173</v>
      </c>
      <c r="CA5" s="8" t="s">
        <v>1173</v>
      </c>
      <c r="CB5" s="8" t="s">
        <v>1173</v>
      </c>
      <c r="CC5" s="8" t="s">
        <v>1173</v>
      </c>
      <c r="CD5" s="8" t="s">
        <v>1173</v>
      </c>
      <c r="CE5" s="8" t="s">
        <v>1173</v>
      </c>
      <c r="CF5" s="8" t="s">
        <v>1173</v>
      </c>
      <c r="CG5" s="8" t="s">
        <v>1173</v>
      </c>
      <c r="CH5" s="8" t="s">
        <v>1173</v>
      </c>
      <c r="CI5" s="8" t="s">
        <v>1173</v>
      </c>
      <c r="CJ5" s="8" t="s">
        <v>1173</v>
      </c>
      <c r="CK5" s="8" t="s">
        <v>1173</v>
      </c>
      <c r="CL5" s="8" t="s">
        <v>1173</v>
      </c>
      <c r="CM5" s="8" t="s">
        <v>1173</v>
      </c>
      <c r="CN5" s="8" t="s">
        <v>1173</v>
      </c>
      <c r="CO5" s="8" t="s">
        <v>1173</v>
      </c>
      <c r="CP5" s="8" t="s">
        <v>1173</v>
      </c>
      <c r="CQ5" s="8" t="s">
        <v>1173</v>
      </c>
      <c r="CR5" s="8" t="s">
        <v>1173</v>
      </c>
      <c r="CS5" s="8" t="s">
        <v>1173</v>
      </c>
      <c r="CT5" s="8" t="s">
        <v>1173</v>
      </c>
      <c r="CU5" s="8" t="s">
        <v>1173</v>
      </c>
      <c r="CV5" s="8" t="s">
        <v>1173</v>
      </c>
      <c r="CW5" s="8" t="s">
        <v>1173</v>
      </c>
      <c r="CX5" s="8" t="s">
        <v>1173</v>
      </c>
      <c r="CY5" s="8" t="s">
        <v>1173</v>
      </c>
      <c r="CZ5" s="8" t="s">
        <v>1173</v>
      </c>
      <c r="DA5" s="8" t="s">
        <v>1173</v>
      </c>
      <c r="DB5" s="8" t="s">
        <v>1173</v>
      </c>
      <c r="DC5" s="8" t="s">
        <v>1173</v>
      </c>
      <c r="DD5" s="8" t="s">
        <v>1173</v>
      </c>
      <c r="DE5" s="8" t="s">
        <v>1173</v>
      </c>
      <c r="DF5" s="8" t="s">
        <v>1173</v>
      </c>
      <c r="DG5" s="8" t="s">
        <v>1173</v>
      </c>
      <c r="DH5" s="8" t="s">
        <v>1173</v>
      </c>
      <c r="DI5" s="8" t="s">
        <v>1173</v>
      </c>
      <c r="DJ5" s="8" t="s">
        <v>1173</v>
      </c>
      <c r="DK5" s="8" t="s">
        <v>1173</v>
      </c>
      <c r="DL5" s="8" t="s">
        <v>1173</v>
      </c>
      <c r="DM5" s="8" t="s">
        <v>1173</v>
      </c>
      <c r="DN5" s="8" t="s">
        <v>1173</v>
      </c>
      <c r="DO5" s="8" t="s">
        <v>1173</v>
      </c>
      <c r="DP5" s="8" t="s">
        <v>1173</v>
      </c>
      <c r="DQ5" s="8" t="s">
        <v>1173</v>
      </c>
      <c r="DR5" s="8" t="s">
        <v>1173</v>
      </c>
      <c r="DS5" s="8" t="s">
        <v>1173</v>
      </c>
      <c r="DT5" s="8" t="s">
        <v>1173</v>
      </c>
      <c r="DU5" s="8" t="s">
        <v>1173</v>
      </c>
      <c r="DV5" s="8" t="s">
        <v>1173</v>
      </c>
      <c r="DW5" s="8" t="s">
        <v>1173</v>
      </c>
      <c r="DX5" s="8" t="s">
        <v>1173</v>
      </c>
      <c r="DY5" s="8" t="s">
        <v>1173</v>
      </c>
      <c r="DZ5" s="8" t="s">
        <v>1173</v>
      </c>
      <c r="EA5" s="8" t="s">
        <v>1173</v>
      </c>
      <c r="EB5" s="8" t="s">
        <v>1173</v>
      </c>
      <c r="EC5" s="8" t="s">
        <v>1173</v>
      </c>
      <c r="ED5" s="8" t="s">
        <v>1173</v>
      </c>
      <c r="EE5" s="8" t="s">
        <v>1173</v>
      </c>
      <c r="EF5" s="8" t="s">
        <v>1173</v>
      </c>
      <c r="EG5" s="8" t="s">
        <v>1173</v>
      </c>
      <c r="EH5" s="8" t="s">
        <v>1173</v>
      </c>
      <c r="EI5" s="8" t="s">
        <v>1173</v>
      </c>
      <c r="EJ5" s="8" t="s">
        <v>1173</v>
      </c>
      <c r="EK5" s="8" t="s">
        <v>1173</v>
      </c>
      <c r="EL5" s="8" t="s">
        <v>1173</v>
      </c>
      <c r="EM5" s="8" t="s">
        <v>1173</v>
      </c>
      <c r="EN5" s="8" t="s">
        <v>1173</v>
      </c>
      <c r="EO5" s="8" t="s">
        <v>1173</v>
      </c>
      <c r="EP5" s="8" t="s">
        <v>1173</v>
      </c>
      <c r="EQ5" s="8" t="s">
        <v>1173</v>
      </c>
      <c r="ER5" s="8" t="s">
        <v>1173</v>
      </c>
      <c r="ES5" s="8" t="s">
        <v>1173</v>
      </c>
      <c r="ET5" s="8" t="s">
        <v>1173</v>
      </c>
      <c r="EU5" s="8" t="s">
        <v>1173</v>
      </c>
      <c r="EV5" s="8" t="s">
        <v>1173</v>
      </c>
      <c r="EW5" s="8" t="s">
        <v>1173</v>
      </c>
      <c r="EX5" s="8" t="s">
        <v>1173</v>
      </c>
      <c r="EY5" s="8" t="s">
        <v>1173</v>
      </c>
      <c r="EZ5" s="8" t="s">
        <v>1173</v>
      </c>
      <c r="FA5" s="8" t="s">
        <v>1173</v>
      </c>
      <c r="FB5" s="8" t="s">
        <v>1173</v>
      </c>
      <c r="FC5" s="8" t="s">
        <v>1173</v>
      </c>
      <c r="FD5" s="8" t="s">
        <v>1173</v>
      </c>
      <c r="FE5" s="8" t="s">
        <v>1173</v>
      </c>
      <c r="FF5" s="8" t="s">
        <v>1173</v>
      </c>
      <c r="FG5" s="8" t="s">
        <v>1173</v>
      </c>
      <c r="FH5" s="8" t="s">
        <v>1173</v>
      </c>
      <c r="FI5" s="8" t="s">
        <v>1173</v>
      </c>
      <c r="FJ5" s="8" t="s">
        <v>1173</v>
      </c>
      <c r="FK5" s="8" t="s">
        <v>1173</v>
      </c>
      <c r="FL5" s="8" t="s">
        <v>1173</v>
      </c>
      <c r="FM5" s="8" t="s">
        <v>1173</v>
      </c>
      <c r="FN5" s="8" t="s">
        <v>1173</v>
      </c>
      <c r="FO5" s="8" t="s">
        <v>1173</v>
      </c>
      <c r="FP5" s="8" t="s">
        <v>1173</v>
      </c>
      <c r="FQ5" s="8" t="s">
        <v>1173</v>
      </c>
      <c r="FR5" s="8" t="s">
        <v>1173</v>
      </c>
      <c r="FS5" s="8" t="s">
        <v>1173</v>
      </c>
      <c r="FT5" s="8" t="s">
        <v>1173</v>
      </c>
      <c r="FU5" s="8" t="s">
        <v>1173</v>
      </c>
      <c r="FV5" s="8" t="s">
        <v>1173</v>
      </c>
      <c r="FW5" s="8" t="s">
        <v>1173</v>
      </c>
      <c r="FX5" s="8" t="s">
        <v>1173</v>
      </c>
      <c r="FY5" s="8" t="s">
        <v>1173</v>
      </c>
      <c r="FZ5" s="8" t="s">
        <v>1173</v>
      </c>
      <c r="GA5" s="8" t="s">
        <v>1173</v>
      </c>
      <c r="GB5" s="8" t="s">
        <v>1173</v>
      </c>
      <c r="GC5" s="8" t="s">
        <v>1173</v>
      </c>
      <c r="GD5" s="8" t="s">
        <v>1173</v>
      </c>
      <c r="GE5" s="8" t="s">
        <v>1173</v>
      </c>
      <c r="GF5" s="8" t="s">
        <v>1173</v>
      </c>
      <c r="GG5" s="8" t="s">
        <v>1173</v>
      </c>
      <c r="GH5" s="8" t="s">
        <v>1173</v>
      </c>
      <c r="GI5" s="8" t="s">
        <v>1173</v>
      </c>
      <c r="GJ5" s="8" t="s">
        <v>1173</v>
      </c>
      <c r="GK5" s="8" t="s">
        <v>1173</v>
      </c>
      <c r="GL5" s="8" t="s">
        <v>1173</v>
      </c>
      <c r="GM5" s="8" t="s">
        <v>1173</v>
      </c>
      <c r="GN5" s="8" t="s">
        <v>1173</v>
      </c>
      <c r="GO5" s="8" t="s">
        <v>1173</v>
      </c>
      <c r="GP5" s="8" t="s">
        <v>1173</v>
      </c>
      <c r="GQ5" s="8" t="s">
        <v>1173</v>
      </c>
      <c r="GR5" s="8" t="s">
        <v>1173</v>
      </c>
      <c r="GS5" s="8" t="s">
        <v>1173</v>
      </c>
      <c r="GT5" s="8" t="s">
        <v>1173</v>
      </c>
      <c r="GU5" s="8" t="s">
        <v>1173</v>
      </c>
      <c r="GV5" s="8" t="s">
        <v>1173</v>
      </c>
      <c r="GW5" s="8" t="s">
        <v>1173</v>
      </c>
      <c r="GX5" s="8" t="s">
        <v>1173</v>
      </c>
      <c r="GY5" s="8" t="s">
        <v>1173</v>
      </c>
      <c r="GZ5" s="8" t="s">
        <v>1173</v>
      </c>
      <c r="HA5" s="8" t="s">
        <v>1173</v>
      </c>
      <c r="HB5" s="8" t="s">
        <v>1173</v>
      </c>
      <c r="HC5" s="8" t="s">
        <v>1173</v>
      </c>
      <c r="HD5" s="8" t="s">
        <v>1173</v>
      </c>
      <c r="HE5" s="8" t="s">
        <v>1173</v>
      </c>
      <c r="HF5" s="8" t="s">
        <v>1173</v>
      </c>
      <c r="HG5" s="8" t="s">
        <v>1173</v>
      </c>
      <c r="HH5" s="8" t="s">
        <v>1173</v>
      </c>
      <c r="HI5" s="8" t="s">
        <v>1173</v>
      </c>
      <c r="HJ5" s="8" t="s">
        <v>1173</v>
      </c>
      <c r="HK5" s="8" t="s">
        <v>1173</v>
      </c>
      <c r="HL5" s="8" t="s">
        <v>1173</v>
      </c>
      <c r="HM5" s="8" t="s">
        <v>1173</v>
      </c>
      <c r="HN5" s="8" t="s">
        <v>1173</v>
      </c>
      <c r="HO5" s="8" t="s">
        <v>1173</v>
      </c>
      <c r="HP5" s="8" t="s">
        <v>1173</v>
      </c>
      <c r="HQ5" s="8" t="s">
        <v>1173</v>
      </c>
      <c r="HR5" s="8" t="s">
        <v>1173</v>
      </c>
      <c r="HS5" s="8" t="s">
        <v>1173</v>
      </c>
      <c r="HT5" s="8" t="s">
        <v>1173</v>
      </c>
      <c r="HU5" s="8" t="s">
        <v>1173</v>
      </c>
      <c r="HV5" s="8" t="s">
        <v>1173</v>
      </c>
      <c r="HW5" s="8" t="s">
        <v>1173</v>
      </c>
      <c r="HX5" s="8" t="s">
        <v>1173</v>
      </c>
      <c r="HY5" s="8" t="s">
        <v>1173</v>
      </c>
      <c r="HZ5" s="8" t="s">
        <v>1173</v>
      </c>
      <c r="IA5" s="8" t="s">
        <v>1173</v>
      </c>
      <c r="IB5" s="8" t="s">
        <v>1173</v>
      </c>
      <c r="IC5" s="8" t="s">
        <v>1173</v>
      </c>
      <c r="ID5" s="8" t="s">
        <v>1173</v>
      </c>
      <c r="IE5" s="8" t="s">
        <v>1173</v>
      </c>
      <c r="IF5" s="8" t="s">
        <v>1173</v>
      </c>
      <c r="IG5" s="8" t="s">
        <v>1173</v>
      </c>
      <c r="IH5" s="8" t="s">
        <v>1173</v>
      </c>
      <c r="II5" s="8" t="s">
        <v>1173</v>
      </c>
      <c r="IJ5" s="8" t="s">
        <v>1173</v>
      </c>
      <c r="IK5" s="8" t="s">
        <v>1173</v>
      </c>
      <c r="IL5" s="8" t="s">
        <v>1173</v>
      </c>
      <c r="IM5" s="8" t="s">
        <v>1173</v>
      </c>
      <c r="IN5" s="8" t="s">
        <v>1173</v>
      </c>
      <c r="IO5" s="8" t="s">
        <v>1173</v>
      </c>
      <c r="IP5" s="8" t="s">
        <v>1173</v>
      </c>
      <c r="IQ5" s="8" t="s">
        <v>1173</v>
      </c>
    </row>
    <row r="6" spans="1:251">
      <c r="A6" s="4" t="s">
        <v>254</v>
      </c>
      <c r="B6" s="8" t="s">
        <v>1174</v>
      </c>
      <c r="C6" s="8" t="s">
        <v>1174</v>
      </c>
      <c r="D6" s="8" t="s">
        <v>1174</v>
      </c>
      <c r="E6" s="8" t="s">
        <v>1174</v>
      </c>
      <c r="F6" s="8" t="s">
        <v>1174</v>
      </c>
      <c r="G6" s="8" t="s">
        <v>1174</v>
      </c>
      <c r="H6" s="8" t="s">
        <v>1174</v>
      </c>
      <c r="I6" s="8" t="s">
        <v>1174</v>
      </c>
      <c r="J6" s="8" t="s">
        <v>1174</v>
      </c>
      <c r="K6" s="8" t="s">
        <v>1174</v>
      </c>
      <c r="L6" s="8" t="s">
        <v>1174</v>
      </c>
      <c r="M6" s="8" t="s">
        <v>1174</v>
      </c>
      <c r="N6" s="8" t="s">
        <v>1174</v>
      </c>
      <c r="O6" s="8" t="s">
        <v>1174</v>
      </c>
      <c r="P6" s="8" t="s">
        <v>1174</v>
      </c>
      <c r="Q6" s="8" t="s">
        <v>1174</v>
      </c>
      <c r="R6" s="8" t="s">
        <v>1174</v>
      </c>
      <c r="S6" s="8" t="s">
        <v>1174</v>
      </c>
      <c r="T6" s="8" t="s">
        <v>1174</v>
      </c>
      <c r="U6" s="8" t="s">
        <v>1174</v>
      </c>
      <c r="V6" s="8" t="s">
        <v>1174</v>
      </c>
      <c r="W6" s="8" t="s">
        <v>1174</v>
      </c>
      <c r="X6" s="8" t="s">
        <v>1174</v>
      </c>
      <c r="Y6" s="8" t="s">
        <v>1174</v>
      </c>
      <c r="Z6" s="8" t="s">
        <v>1174</v>
      </c>
      <c r="AA6" s="8" t="s">
        <v>1174</v>
      </c>
      <c r="AB6" s="8" t="s">
        <v>1174</v>
      </c>
      <c r="AC6" s="8" t="s">
        <v>1174</v>
      </c>
      <c r="AD6" s="8" t="s">
        <v>1174</v>
      </c>
      <c r="AE6" s="8" t="s">
        <v>1174</v>
      </c>
      <c r="AF6" s="8" t="s">
        <v>1174</v>
      </c>
      <c r="AG6" s="8" t="s">
        <v>1174</v>
      </c>
      <c r="AH6" s="8" t="s">
        <v>1174</v>
      </c>
      <c r="AI6" s="8" t="s">
        <v>1174</v>
      </c>
      <c r="AJ6" s="8" t="s">
        <v>1174</v>
      </c>
      <c r="AK6" s="8" t="s">
        <v>1174</v>
      </c>
      <c r="AL6" s="8" t="s">
        <v>1174</v>
      </c>
      <c r="AM6" s="8" t="s">
        <v>1174</v>
      </c>
      <c r="AN6" s="8" t="s">
        <v>1174</v>
      </c>
      <c r="AO6" s="8" t="s">
        <v>1174</v>
      </c>
      <c r="AP6" s="8" t="s">
        <v>1174</v>
      </c>
      <c r="AQ6" s="8" t="s">
        <v>1174</v>
      </c>
      <c r="AR6" s="8" t="s">
        <v>1174</v>
      </c>
      <c r="AS6" s="8" t="s">
        <v>1174</v>
      </c>
      <c r="AT6" s="8" t="s">
        <v>1174</v>
      </c>
      <c r="AU6" s="8" t="s">
        <v>1174</v>
      </c>
      <c r="AV6" s="8" t="s">
        <v>1174</v>
      </c>
      <c r="AW6" s="8" t="s">
        <v>1174</v>
      </c>
      <c r="AX6" s="8" t="s">
        <v>1174</v>
      </c>
      <c r="AY6" s="8" t="s">
        <v>1174</v>
      </c>
      <c r="AZ6" s="8" t="s">
        <v>1174</v>
      </c>
      <c r="BA6" s="8" t="s">
        <v>1174</v>
      </c>
      <c r="BB6" s="8" t="s">
        <v>1174</v>
      </c>
      <c r="BC6" s="8" t="s">
        <v>1174</v>
      </c>
      <c r="BD6" s="8" t="s">
        <v>1174</v>
      </c>
      <c r="BE6" s="8" t="s">
        <v>1174</v>
      </c>
      <c r="BF6" s="8" t="s">
        <v>1174</v>
      </c>
      <c r="BG6" s="8" t="s">
        <v>1174</v>
      </c>
      <c r="BH6" s="8" t="s">
        <v>1174</v>
      </c>
      <c r="BI6" s="8" t="s">
        <v>1174</v>
      </c>
      <c r="BJ6" s="8" t="s">
        <v>1174</v>
      </c>
      <c r="BK6" s="8" t="s">
        <v>1174</v>
      </c>
      <c r="BL6" s="8" t="s">
        <v>1174</v>
      </c>
      <c r="BM6" s="8" t="s">
        <v>1174</v>
      </c>
      <c r="BN6" s="8" t="s">
        <v>1174</v>
      </c>
      <c r="BO6" s="8" t="s">
        <v>1174</v>
      </c>
      <c r="BP6" s="8" t="s">
        <v>1174</v>
      </c>
      <c r="BQ6" s="8" t="s">
        <v>1174</v>
      </c>
      <c r="BR6" s="8" t="s">
        <v>1174</v>
      </c>
      <c r="BS6" s="8" t="s">
        <v>1174</v>
      </c>
      <c r="BT6" s="8" t="s">
        <v>1174</v>
      </c>
      <c r="BU6" s="8" t="s">
        <v>1174</v>
      </c>
      <c r="BV6" s="8" t="s">
        <v>1174</v>
      </c>
      <c r="BW6" s="8" t="s">
        <v>1174</v>
      </c>
      <c r="BX6" s="8" t="s">
        <v>1174</v>
      </c>
      <c r="BY6" s="8" t="s">
        <v>1174</v>
      </c>
      <c r="BZ6" s="8" t="s">
        <v>1174</v>
      </c>
      <c r="CA6" s="8" t="s">
        <v>1174</v>
      </c>
      <c r="CB6" s="8" t="s">
        <v>1174</v>
      </c>
      <c r="CC6" s="8" t="s">
        <v>1174</v>
      </c>
      <c r="CD6" s="8" t="s">
        <v>1174</v>
      </c>
      <c r="CE6" s="8" t="s">
        <v>1174</v>
      </c>
      <c r="CF6" s="8" t="s">
        <v>1174</v>
      </c>
      <c r="CG6" s="8" t="s">
        <v>1174</v>
      </c>
      <c r="CH6" s="8" t="s">
        <v>1174</v>
      </c>
      <c r="CI6" s="8" t="s">
        <v>1174</v>
      </c>
      <c r="CJ6" s="8" t="s">
        <v>1174</v>
      </c>
      <c r="CK6" s="8" t="s">
        <v>1174</v>
      </c>
      <c r="CL6" s="8" t="s">
        <v>1174</v>
      </c>
      <c r="CM6" s="8" t="s">
        <v>1174</v>
      </c>
      <c r="CN6" s="8" t="s">
        <v>1174</v>
      </c>
      <c r="CO6" s="8" t="s">
        <v>1174</v>
      </c>
      <c r="CP6" s="8" t="s">
        <v>1174</v>
      </c>
      <c r="CQ6" s="8" t="s">
        <v>1174</v>
      </c>
      <c r="CR6" s="8" t="s">
        <v>1174</v>
      </c>
      <c r="CS6" s="8" t="s">
        <v>1174</v>
      </c>
      <c r="CT6" s="8" t="s">
        <v>1174</v>
      </c>
      <c r="CU6" s="8" t="s">
        <v>1174</v>
      </c>
      <c r="CV6" s="8" t="s">
        <v>1174</v>
      </c>
      <c r="CW6" s="8" t="s">
        <v>1174</v>
      </c>
      <c r="CX6" s="8" t="s">
        <v>1174</v>
      </c>
      <c r="CY6" s="8" t="s">
        <v>1174</v>
      </c>
      <c r="CZ6" s="8" t="s">
        <v>1174</v>
      </c>
      <c r="DA6" s="8" t="s">
        <v>1174</v>
      </c>
      <c r="DB6" s="8" t="s">
        <v>1174</v>
      </c>
      <c r="DC6" s="8" t="s">
        <v>1174</v>
      </c>
      <c r="DD6" s="8" t="s">
        <v>1174</v>
      </c>
      <c r="DE6" s="8" t="s">
        <v>1174</v>
      </c>
      <c r="DF6" s="8" t="s">
        <v>1174</v>
      </c>
      <c r="DG6" s="8" t="s">
        <v>1174</v>
      </c>
      <c r="DH6" s="8" t="s">
        <v>1174</v>
      </c>
      <c r="DI6" s="8" t="s">
        <v>1174</v>
      </c>
      <c r="DJ6" s="8" t="s">
        <v>1174</v>
      </c>
      <c r="DK6" s="8" t="s">
        <v>1174</v>
      </c>
      <c r="DL6" s="8" t="s">
        <v>1174</v>
      </c>
      <c r="DM6" s="8" t="s">
        <v>1174</v>
      </c>
      <c r="DN6" s="8" t="s">
        <v>1174</v>
      </c>
      <c r="DO6" s="8" t="s">
        <v>1174</v>
      </c>
      <c r="DP6" s="8" t="s">
        <v>1174</v>
      </c>
      <c r="DQ6" s="8" t="s">
        <v>1174</v>
      </c>
      <c r="DR6" s="8" t="s">
        <v>1174</v>
      </c>
      <c r="DS6" s="8" t="s">
        <v>1174</v>
      </c>
      <c r="DT6" s="8" t="s">
        <v>1174</v>
      </c>
      <c r="DU6" s="8" t="s">
        <v>1174</v>
      </c>
      <c r="DV6" s="8" t="s">
        <v>1174</v>
      </c>
      <c r="DW6" s="8" t="s">
        <v>1174</v>
      </c>
      <c r="DX6" s="8" t="s">
        <v>1174</v>
      </c>
      <c r="DY6" s="8" t="s">
        <v>1174</v>
      </c>
      <c r="DZ6" s="8" t="s">
        <v>1174</v>
      </c>
      <c r="EA6" s="8" t="s">
        <v>1174</v>
      </c>
      <c r="EB6" s="8" t="s">
        <v>1174</v>
      </c>
      <c r="EC6" s="8" t="s">
        <v>1174</v>
      </c>
      <c r="ED6" s="8" t="s">
        <v>1174</v>
      </c>
      <c r="EE6" s="8" t="s">
        <v>1174</v>
      </c>
      <c r="EF6" s="8" t="s">
        <v>1174</v>
      </c>
      <c r="EG6" s="8" t="s">
        <v>1174</v>
      </c>
      <c r="EH6" s="8" t="s">
        <v>1174</v>
      </c>
      <c r="EI6" s="8" t="s">
        <v>1174</v>
      </c>
      <c r="EJ6" s="8" t="s">
        <v>1174</v>
      </c>
      <c r="EK6" s="8" t="s">
        <v>1174</v>
      </c>
      <c r="EL6" s="8" t="s">
        <v>1174</v>
      </c>
      <c r="EM6" s="8" t="s">
        <v>1174</v>
      </c>
      <c r="EN6" s="8" t="s">
        <v>1174</v>
      </c>
      <c r="EO6" s="8" t="s">
        <v>1174</v>
      </c>
      <c r="EP6" s="8" t="s">
        <v>1174</v>
      </c>
      <c r="EQ6" s="8" t="s">
        <v>1174</v>
      </c>
      <c r="ER6" s="8" t="s">
        <v>1174</v>
      </c>
      <c r="ES6" s="8" t="s">
        <v>1174</v>
      </c>
      <c r="ET6" s="8" t="s">
        <v>1174</v>
      </c>
      <c r="EU6" s="8" t="s">
        <v>1174</v>
      </c>
      <c r="EV6" s="8" t="s">
        <v>1174</v>
      </c>
      <c r="EW6" s="8" t="s">
        <v>1174</v>
      </c>
      <c r="EX6" s="8" t="s">
        <v>1174</v>
      </c>
      <c r="EY6" s="8" t="s">
        <v>1174</v>
      </c>
      <c r="EZ6" s="8" t="s">
        <v>1174</v>
      </c>
      <c r="FA6" s="8" t="s">
        <v>1174</v>
      </c>
      <c r="FB6" s="8" t="s">
        <v>1174</v>
      </c>
      <c r="FC6" s="8" t="s">
        <v>1174</v>
      </c>
      <c r="FD6" s="8" t="s">
        <v>1174</v>
      </c>
      <c r="FE6" s="8" t="s">
        <v>1174</v>
      </c>
      <c r="FF6" s="8" t="s">
        <v>1174</v>
      </c>
      <c r="FG6" s="8" t="s">
        <v>1174</v>
      </c>
      <c r="FH6" s="8" t="s">
        <v>1174</v>
      </c>
      <c r="FI6" s="8" t="s">
        <v>1174</v>
      </c>
      <c r="FJ6" s="8" t="s">
        <v>1174</v>
      </c>
      <c r="FK6" s="8" t="s">
        <v>1174</v>
      </c>
      <c r="FL6" s="8" t="s">
        <v>1174</v>
      </c>
      <c r="FM6" s="8" t="s">
        <v>1174</v>
      </c>
      <c r="FN6" s="8" t="s">
        <v>1174</v>
      </c>
      <c r="FO6" s="8" t="s">
        <v>1174</v>
      </c>
      <c r="FP6" s="8" t="s">
        <v>1174</v>
      </c>
      <c r="FQ6" s="8" t="s">
        <v>1174</v>
      </c>
      <c r="FR6" s="8" t="s">
        <v>1174</v>
      </c>
      <c r="FS6" s="8" t="s">
        <v>1174</v>
      </c>
      <c r="FT6" s="8" t="s">
        <v>1174</v>
      </c>
      <c r="FU6" s="8" t="s">
        <v>1174</v>
      </c>
      <c r="FV6" s="8" t="s">
        <v>1174</v>
      </c>
      <c r="FW6" s="8" t="s">
        <v>1174</v>
      </c>
      <c r="FX6" s="8" t="s">
        <v>1174</v>
      </c>
      <c r="FY6" s="8" t="s">
        <v>1174</v>
      </c>
      <c r="FZ6" s="8" t="s">
        <v>1174</v>
      </c>
      <c r="GA6" s="8" t="s">
        <v>1174</v>
      </c>
      <c r="GB6" s="8" t="s">
        <v>1174</v>
      </c>
      <c r="GC6" s="8" t="s">
        <v>1174</v>
      </c>
      <c r="GD6" s="8" t="s">
        <v>1174</v>
      </c>
      <c r="GE6" s="8" t="s">
        <v>1174</v>
      </c>
      <c r="GF6" s="8" t="s">
        <v>1174</v>
      </c>
      <c r="GG6" s="8" t="s">
        <v>1174</v>
      </c>
      <c r="GH6" s="8" t="s">
        <v>1174</v>
      </c>
      <c r="GI6" s="8" t="s">
        <v>1174</v>
      </c>
      <c r="GJ6" s="8" t="s">
        <v>1174</v>
      </c>
      <c r="GK6" s="8" t="s">
        <v>1174</v>
      </c>
      <c r="GL6" s="8" t="s">
        <v>1174</v>
      </c>
      <c r="GM6" s="8" t="s">
        <v>1174</v>
      </c>
      <c r="GN6" s="8" t="s">
        <v>1174</v>
      </c>
      <c r="GO6" s="8" t="s">
        <v>1174</v>
      </c>
      <c r="GP6" s="8" t="s">
        <v>1174</v>
      </c>
      <c r="GQ6" s="8" t="s">
        <v>1174</v>
      </c>
      <c r="GR6" s="8" t="s">
        <v>1174</v>
      </c>
      <c r="GS6" s="8" t="s">
        <v>1174</v>
      </c>
      <c r="GT6" s="8" t="s">
        <v>1174</v>
      </c>
      <c r="GU6" s="8" t="s">
        <v>1174</v>
      </c>
      <c r="GV6" s="8" t="s">
        <v>1174</v>
      </c>
      <c r="GW6" s="8" t="s">
        <v>1174</v>
      </c>
      <c r="GX6" s="8" t="s">
        <v>1174</v>
      </c>
      <c r="GY6" s="8" t="s">
        <v>1174</v>
      </c>
      <c r="GZ6" s="8" t="s">
        <v>1174</v>
      </c>
      <c r="HA6" s="8" t="s">
        <v>1174</v>
      </c>
      <c r="HB6" s="8" t="s">
        <v>1174</v>
      </c>
      <c r="HC6" s="8" t="s">
        <v>1174</v>
      </c>
      <c r="HD6" s="8" t="s">
        <v>1174</v>
      </c>
      <c r="HE6" s="8" t="s">
        <v>1174</v>
      </c>
      <c r="HF6" s="8" t="s">
        <v>1174</v>
      </c>
      <c r="HG6" s="8" t="s">
        <v>1174</v>
      </c>
      <c r="HH6" s="8" t="s">
        <v>1174</v>
      </c>
      <c r="HI6" s="8" t="s">
        <v>1174</v>
      </c>
      <c r="HJ6" s="8" t="s">
        <v>1174</v>
      </c>
      <c r="HK6" s="8" t="s">
        <v>1174</v>
      </c>
      <c r="HL6" s="8" t="s">
        <v>1174</v>
      </c>
      <c r="HM6" s="8" t="s">
        <v>1174</v>
      </c>
      <c r="HN6" s="8" t="s">
        <v>1174</v>
      </c>
      <c r="HO6" s="8" t="s">
        <v>1174</v>
      </c>
      <c r="HP6" s="8" t="s">
        <v>1174</v>
      </c>
      <c r="HQ6" s="8" t="s">
        <v>1174</v>
      </c>
      <c r="HR6" s="8" t="s">
        <v>1174</v>
      </c>
      <c r="HS6" s="8" t="s">
        <v>1174</v>
      </c>
      <c r="HT6" s="8" t="s">
        <v>1174</v>
      </c>
      <c r="HU6" s="8" t="s">
        <v>1174</v>
      </c>
      <c r="HV6" s="8" t="s">
        <v>1174</v>
      </c>
      <c r="HW6" s="8" t="s">
        <v>1174</v>
      </c>
      <c r="HX6" s="8" t="s">
        <v>1174</v>
      </c>
      <c r="HY6" s="8" t="s">
        <v>1174</v>
      </c>
      <c r="HZ6" s="8" t="s">
        <v>1174</v>
      </c>
      <c r="IA6" s="8" t="s">
        <v>1174</v>
      </c>
      <c r="IB6" s="8" t="s">
        <v>1174</v>
      </c>
      <c r="IC6" s="8" t="s">
        <v>1174</v>
      </c>
      <c r="ID6" s="8" t="s">
        <v>1174</v>
      </c>
      <c r="IE6" s="8" t="s">
        <v>1174</v>
      </c>
      <c r="IF6" s="8" t="s">
        <v>1174</v>
      </c>
      <c r="IG6" s="8" t="s">
        <v>1174</v>
      </c>
      <c r="IH6" s="8" t="s">
        <v>1174</v>
      </c>
      <c r="II6" s="8" t="s">
        <v>1174</v>
      </c>
      <c r="IJ6" s="8" t="s">
        <v>1174</v>
      </c>
      <c r="IK6" s="8" t="s">
        <v>1174</v>
      </c>
      <c r="IL6" s="8" t="s">
        <v>1174</v>
      </c>
      <c r="IM6" s="8" t="s">
        <v>1174</v>
      </c>
      <c r="IN6" s="8" t="s">
        <v>1174</v>
      </c>
      <c r="IO6" s="8" t="s">
        <v>1174</v>
      </c>
      <c r="IP6" s="8" t="s">
        <v>1174</v>
      </c>
      <c r="IQ6" s="8" t="s">
        <v>1174</v>
      </c>
    </row>
    <row r="7" spans="1:251" s="6" customFormat="1">
      <c r="A7" s="5" t="s">
        <v>255</v>
      </c>
      <c r="B7" s="6">
        <v>39965</v>
      </c>
      <c r="C7" s="6">
        <v>39965</v>
      </c>
      <c r="D7" s="6">
        <v>39965</v>
      </c>
      <c r="E7" s="6">
        <v>39965</v>
      </c>
      <c r="F7" s="6">
        <v>39965</v>
      </c>
      <c r="G7" s="6">
        <v>39965</v>
      </c>
      <c r="H7" s="6">
        <v>39965</v>
      </c>
      <c r="I7" s="6">
        <v>39965</v>
      </c>
      <c r="J7" s="6">
        <v>39965</v>
      </c>
      <c r="K7" s="6">
        <v>39965</v>
      </c>
      <c r="L7" s="6">
        <v>39965</v>
      </c>
      <c r="M7" s="6">
        <v>39965</v>
      </c>
      <c r="N7" s="6">
        <v>39965</v>
      </c>
      <c r="O7" s="6">
        <v>39965</v>
      </c>
      <c r="P7" s="6">
        <v>39965</v>
      </c>
      <c r="Q7" s="6">
        <v>39965</v>
      </c>
      <c r="R7" s="6">
        <v>39965</v>
      </c>
      <c r="S7" s="6">
        <v>39965</v>
      </c>
      <c r="T7" s="6">
        <v>39965</v>
      </c>
      <c r="U7" s="6">
        <v>39965</v>
      </c>
      <c r="V7" s="6">
        <v>39965</v>
      </c>
      <c r="W7" s="6">
        <v>39965</v>
      </c>
      <c r="X7" s="6">
        <v>39965</v>
      </c>
      <c r="Y7" s="6">
        <v>39965</v>
      </c>
      <c r="Z7" s="6">
        <v>39965</v>
      </c>
      <c r="AA7" s="6">
        <v>39965</v>
      </c>
      <c r="AB7" s="6">
        <v>39965</v>
      </c>
      <c r="AC7" s="6">
        <v>39965</v>
      </c>
      <c r="AD7" s="6">
        <v>39965</v>
      </c>
      <c r="AE7" s="6">
        <v>39965</v>
      </c>
      <c r="AF7" s="6">
        <v>39965</v>
      </c>
      <c r="AG7" s="6">
        <v>39965</v>
      </c>
      <c r="AH7" s="6">
        <v>39965</v>
      </c>
      <c r="AI7" s="6">
        <v>39965</v>
      </c>
      <c r="AJ7" s="6">
        <v>39965</v>
      </c>
      <c r="AK7" s="6">
        <v>39965</v>
      </c>
      <c r="AL7" s="6">
        <v>39965</v>
      </c>
      <c r="AM7" s="6">
        <v>39965</v>
      </c>
      <c r="AN7" s="6">
        <v>39965</v>
      </c>
      <c r="AO7" s="6">
        <v>39965</v>
      </c>
      <c r="AP7" s="6">
        <v>39965</v>
      </c>
      <c r="AQ7" s="6">
        <v>39965</v>
      </c>
      <c r="AR7" s="6">
        <v>39965</v>
      </c>
      <c r="AS7" s="6">
        <v>39965</v>
      </c>
      <c r="AT7" s="6">
        <v>39965</v>
      </c>
      <c r="AU7" s="6">
        <v>39965</v>
      </c>
      <c r="AV7" s="6">
        <v>39965</v>
      </c>
      <c r="AW7" s="6">
        <v>39965</v>
      </c>
      <c r="AX7" s="6">
        <v>39965</v>
      </c>
      <c r="AY7" s="6">
        <v>39965</v>
      </c>
      <c r="AZ7" s="6">
        <v>39965</v>
      </c>
      <c r="BA7" s="6">
        <v>39965</v>
      </c>
      <c r="BB7" s="6">
        <v>39965</v>
      </c>
      <c r="BC7" s="6">
        <v>39965</v>
      </c>
      <c r="BD7" s="6">
        <v>39965</v>
      </c>
      <c r="BE7" s="6">
        <v>39965</v>
      </c>
      <c r="BF7" s="6">
        <v>39965</v>
      </c>
      <c r="BG7" s="6">
        <v>39965</v>
      </c>
      <c r="BH7" s="6">
        <v>39965</v>
      </c>
      <c r="BI7" s="6">
        <v>39965</v>
      </c>
      <c r="BJ7" s="6">
        <v>39965</v>
      </c>
      <c r="BK7" s="6">
        <v>39965</v>
      </c>
      <c r="BL7" s="6">
        <v>39965</v>
      </c>
      <c r="BM7" s="6">
        <v>39965</v>
      </c>
      <c r="BN7" s="6">
        <v>39965</v>
      </c>
      <c r="BO7" s="6">
        <v>39965</v>
      </c>
      <c r="BP7" s="6">
        <v>39965</v>
      </c>
      <c r="BQ7" s="6">
        <v>39965</v>
      </c>
      <c r="BR7" s="6">
        <v>39965</v>
      </c>
      <c r="BS7" s="6">
        <v>39965</v>
      </c>
      <c r="BT7" s="6">
        <v>39965</v>
      </c>
      <c r="BU7" s="6">
        <v>39965</v>
      </c>
      <c r="BV7" s="6">
        <v>39965</v>
      </c>
      <c r="BW7" s="6">
        <v>39965</v>
      </c>
      <c r="BX7" s="6">
        <v>39965</v>
      </c>
      <c r="BY7" s="6">
        <v>39965</v>
      </c>
      <c r="BZ7" s="6">
        <v>39965</v>
      </c>
      <c r="CA7" s="6">
        <v>39965</v>
      </c>
      <c r="CB7" s="6">
        <v>39965</v>
      </c>
      <c r="CC7" s="6">
        <v>39965</v>
      </c>
      <c r="CD7" s="6">
        <v>39965</v>
      </c>
      <c r="CE7" s="6">
        <v>39965</v>
      </c>
      <c r="CF7" s="6">
        <v>39965</v>
      </c>
      <c r="CG7" s="6">
        <v>39965</v>
      </c>
      <c r="CH7" s="6">
        <v>39965</v>
      </c>
      <c r="CI7" s="6">
        <v>39965</v>
      </c>
      <c r="CJ7" s="6">
        <v>39965</v>
      </c>
      <c r="CK7" s="6">
        <v>39965</v>
      </c>
      <c r="CL7" s="6">
        <v>39965</v>
      </c>
      <c r="CM7" s="6">
        <v>39965</v>
      </c>
      <c r="CN7" s="6">
        <v>39965</v>
      </c>
      <c r="CO7" s="6">
        <v>39965</v>
      </c>
      <c r="CP7" s="6">
        <v>39965</v>
      </c>
      <c r="CQ7" s="6">
        <v>39965</v>
      </c>
      <c r="CR7" s="6">
        <v>39965</v>
      </c>
      <c r="CS7" s="6">
        <v>39965</v>
      </c>
      <c r="CT7" s="6">
        <v>39965</v>
      </c>
      <c r="CU7" s="6">
        <v>39965</v>
      </c>
      <c r="CV7" s="6">
        <v>39965</v>
      </c>
      <c r="CW7" s="6">
        <v>39965</v>
      </c>
      <c r="CX7" s="6">
        <v>39965</v>
      </c>
      <c r="CY7" s="6">
        <v>39965</v>
      </c>
      <c r="CZ7" s="6">
        <v>39965</v>
      </c>
      <c r="DA7" s="6">
        <v>39965</v>
      </c>
      <c r="DB7" s="6">
        <v>39965</v>
      </c>
      <c r="DC7" s="6">
        <v>39965</v>
      </c>
      <c r="DD7" s="6">
        <v>39965</v>
      </c>
      <c r="DE7" s="6">
        <v>39965</v>
      </c>
      <c r="DF7" s="6">
        <v>39965</v>
      </c>
      <c r="DG7" s="6">
        <v>39965</v>
      </c>
      <c r="DH7" s="6">
        <v>39965</v>
      </c>
      <c r="DI7" s="6">
        <v>39965</v>
      </c>
      <c r="DJ7" s="6">
        <v>39965</v>
      </c>
      <c r="DK7" s="6">
        <v>39965</v>
      </c>
      <c r="DL7" s="6">
        <v>39965</v>
      </c>
      <c r="DM7" s="6">
        <v>39965</v>
      </c>
      <c r="DN7" s="6">
        <v>39965</v>
      </c>
      <c r="DO7" s="6">
        <v>39965</v>
      </c>
      <c r="DP7" s="6">
        <v>39965</v>
      </c>
      <c r="DQ7" s="6">
        <v>39965</v>
      </c>
      <c r="DR7" s="6">
        <v>39965</v>
      </c>
      <c r="DS7" s="6">
        <v>39965</v>
      </c>
      <c r="DT7" s="6">
        <v>39965</v>
      </c>
      <c r="DU7" s="6">
        <v>39965</v>
      </c>
      <c r="DV7" s="6">
        <v>39965</v>
      </c>
      <c r="DW7" s="6">
        <v>39965</v>
      </c>
      <c r="DX7" s="6">
        <v>39965</v>
      </c>
      <c r="DY7" s="6">
        <v>39965</v>
      </c>
      <c r="DZ7" s="6">
        <v>39965</v>
      </c>
      <c r="EA7" s="6">
        <v>39965</v>
      </c>
      <c r="EB7" s="6">
        <v>39965</v>
      </c>
      <c r="EC7" s="6">
        <v>39965</v>
      </c>
      <c r="ED7" s="6">
        <v>39965</v>
      </c>
      <c r="EE7" s="6">
        <v>39965</v>
      </c>
      <c r="EF7" s="6">
        <v>39965</v>
      </c>
      <c r="EG7" s="6">
        <v>39965</v>
      </c>
      <c r="EH7" s="6">
        <v>39965</v>
      </c>
      <c r="EI7" s="6">
        <v>39965</v>
      </c>
      <c r="EJ7" s="6">
        <v>39965</v>
      </c>
      <c r="EK7" s="6">
        <v>39965</v>
      </c>
      <c r="EL7" s="6">
        <v>39965</v>
      </c>
      <c r="EM7" s="6">
        <v>39965</v>
      </c>
      <c r="EN7" s="6">
        <v>39965</v>
      </c>
      <c r="EO7" s="6">
        <v>39965</v>
      </c>
      <c r="EP7" s="6">
        <v>39965</v>
      </c>
      <c r="EQ7" s="6">
        <v>39965</v>
      </c>
      <c r="ER7" s="6">
        <v>39965</v>
      </c>
      <c r="ES7" s="6">
        <v>39965</v>
      </c>
      <c r="ET7" s="6">
        <v>39965</v>
      </c>
      <c r="EU7" s="6">
        <v>39965</v>
      </c>
      <c r="EV7" s="6">
        <v>39965</v>
      </c>
      <c r="EW7" s="6">
        <v>39965</v>
      </c>
      <c r="EX7" s="6">
        <v>39965</v>
      </c>
      <c r="EY7" s="6">
        <v>39965</v>
      </c>
      <c r="EZ7" s="6">
        <v>39965</v>
      </c>
      <c r="FA7" s="6">
        <v>39965</v>
      </c>
      <c r="FB7" s="6">
        <v>39965</v>
      </c>
      <c r="FC7" s="6">
        <v>39965</v>
      </c>
      <c r="FD7" s="6">
        <v>39965</v>
      </c>
      <c r="FE7" s="6">
        <v>39965</v>
      </c>
      <c r="FF7" s="6">
        <v>39965</v>
      </c>
      <c r="FG7" s="6">
        <v>39965</v>
      </c>
      <c r="FH7" s="6">
        <v>39965</v>
      </c>
      <c r="FI7" s="6">
        <v>39965</v>
      </c>
      <c r="FJ7" s="6">
        <v>39965</v>
      </c>
      <c r="FK7" s="6">
        <v>39965</v>
      </c>
      <c r="FL7" s="6">
        <v>39965</v>
      </c>
      <c r="FM7" s="6">
        <v>39965</v>
      </c>
      <c r="FN7" s="6">
        <v>39965</v>
      </c>
      <c r="FO7" s="6">
        <v>39965</v>
      </c>
      <c r="FP7" s="6">
        <v>39965</v>
      </c>
      <c r="FQ7" s="6">
        <v>39965</v>
      </c>
      <c r="FR7" s="6">
        <v>39965</v>
      </c>
      <c r="FS7" s="6">
        <v>39965</v>
      </c>
      <c r="FT7" s="6">
        <v>39965</v>
      </c>
      <c r="FU7" s="6">
        <v>39965</v>
      </c>
      <c r="FV7" s="6">
        <v>39965</v>
      </c>
      <c r="FW7" s="6">
        <v>39965</v>
      </c>
      <c r="FX7" s="6">
        <v>39965</v>
      </c>
      <c r="FY7" s="6">
        <v>39965</v>
      </c>
      <c r="FZ7" s="6">
        <v>39965</v>
      </c>
      <c r="GA7" s="6">
        <v>39965</v>
      </c>
      <c r="GB7" s="6">
        <v>39965</v>
      </c>
      <c r="GC7" s="6">
        <v>39965</v>
      </c>
      <c r="GD7" s="6">
        <v>39965</v>
      </c>
      <c r="GE7" s="6">
        <v>39965</v>
      </c>
      <c r="GF7" s="6">
        <v>39965</v>
      </c>
      <c r="GG7" s="6">
        <v>39965</v>
      </c>
      <c r="GH7" s="6">
        <v>39965</v>
      </c>
      <c r="GI7" s="6">
        <v>39965</v>
      </c>
      <c r="GJ7" s="6">
        <v>39965</v>
      </c>
      <c r="GK7" s="6">
        <v>39965</v>
      </c>
      <c r="GL7" s="6">
        <v>39965</v>
      </c>
      <c r="GM7" s="6">
        <v>39965</v>
      </c>
      <c r="GN7" s="6">
        <v>39965</v>
      </c>
      <c r="GO7" s="6">
        <v>39965</v>
      </c>
      <c r="GP7" s="6">
        <v>39965</v>
      </c>
      <c r="GQ7" s="6">
        <v>39965</v>
      </c>
      <c r="GR7" s="6">
        <v>39965</v>
      </c>
      <c r="GS7" s="6">
        <v>39965</v>
      </c>
      <c r="GT7" s="6">
        <v>39965</v>
      </c>
      <c r="GU7" s="6">
        <v>39965</v>
      </c>
      <c r="GV7" s="6">
        <v>39965</v>
      </c>
      <c r="GW7" s="6">
        <v>39965</v>
      </c>
      <c r="GX7" s="6">
        <v>39965</v>
      </c>
      <c r="GY7" s="6">
        <v>39965</v>
      </c>
      <c r="GZ7" s="6">
        <v>39965</v>
      </c>
      <c r="HA7" s="6">
        <v>39965</v>
      </c>
      <c r="HB7" s="6">
        <v>39965</v>
      </c>
      <c r="HC7" s="6">
        <v>39965</v>
      </c>
      <c r="HD7" s="6">
        <v>39965</v>
      </c>
      <c r="HE7" s="6">
        <v>39965</v>
      </c>
      <c r="HF7" s="6">
        <v>39965</v>
      </c>
      <c r="HG7" s="6">
        <v>39965</v>
      </c>
      <c r="HH7" s="6">
        <v>39965</v>
      </c>
      <c r="HI7" s="6">
        <v>39965</v>
      </c>
      <c r="HJ7" s="6">
        <v>39965</v>
      </c>
      <c r="HK7" s="6">
        <v>39965</v>
      </c>
      <c r="HL7" s="6">
        <v>39965</v>
      </c>
      <c r="HM7" s="6">
        <v>39965</v>
      </c>
      <c r="HN7" s="6">
        <v>39965</v>
      </c>
      <c r="HO7" s="6">
        <v>39965</v>
      </c>
      <c r="HP7" s="6">
        <v>39965</v>
      </c>
      <c r="HQ7" s="6">
        <v>39965</v>
      </c>
      <c r="HR7" s="6">
        <v>39965</v>
      </c>
      <c r="HS7" s="6">
        <v>39965</v>
      </c>
      <c r="HT7" s="6">
        <v>39965</v>
      </c>
      <c r="HU7" s="6">
        <v>39965</v>
      </c>
      <c r="HV7" s="6">
        <v>39965</v>
      </c>
      <c r="HW7" s="6">
        <v>39965</v>
      </c>
      <c r="HX7" s="6">
        <v>39965</v>
      </c>
      <c r="HY7" s="6">
        <v>39965</v>
      </c>
      <c r="HZ7" s="6">
        <v>39965</v>
      </c>
      <c r="IA7" s="6">
        <v>39965</v>
      </c>
      <c r="IB7" s="6">
        <v>39965</v>
      </c>
      <c r="IC7" s="6">
        <v>39965</v>
      </c>
      <c r="ID7" s="6">
        <v>39965</v>
      </c>
      <c r="IE7" s="6">
        <v>39965</v>
      </c>
      <c r="IF7" s="6">
        <v>39965</v>
      </c>
      <c r="IG7" s="6">
        <v>39965</v>
      </c>
      <c r="IH7" s="6">
        <v>39965</v>
      </c>
      <c r="II7" s="6">
        <v>39965</v>
      </c>
      <c r="IJ7" s="6">
        <v>39965</v>
      </c>
      <c r="IK7" s="6">
        <v>39965</v>
      </c>
      <c r="IL7" s="6">
        <v>39965</v>
      </c>
      <c r="IM7" s="6">
        <v>39965</v>
      </c>
      <c r="IN7" s="6">
        <v>39965</v>
      </c>
      <c r="IO7" s="6">
        <v>39965</v>
      </c>
      <c r="IP7" s="6">
        <v>39965</v>
      </c>
      <c r="IQ7" s="6">
        <v>39965</v>
      </c>
    </row>
    <row r="8" spans="1:251" s="6" customFormat="1">
      <c r="A8" s="5" t="s">
        <v>256</v>
      </c>
      <c r="B8" s="6">
        <v>44348</v>
      </c>
      <c r="C8" s="6">
        <v>44348</v>
      </c>
      <c r="D8" s="6">
        <v>44348</v>
      </c>
      <c r="E8" s="6">
        <v>44348</v>
      </c>
      <c r="F8" s="6">
        <v>44348</v>
      </c>
      <c r="G8" s="6">
        <v>44348</v>
      </c>
      <c r="H8" s="6">
        <v>44348</v>
      </c>
      <c r="I8" s="6">
        <v>44348</v>
      </c>
      <c r="J8" s="6">
        <v>44348</v>
      </c>
      <c r="K8" s="6">
        <v>44348</v>
      </c>
      <c r="L8" s="6">
        <v>44348</v>
      </c>
      <c r="M8" s="6">
        <v>44348</v>
      </c>
      <c r="N8" s="6">
        <v>44348</v>
      </c>
      <c r="O8" s="6">
        <v>44348</v>
      </c>
      <c r="P8" s="6">
        <v>44348</v>
      </c>
      <c r="Q8" s="6">
        <v>44348</v>
      </c>
      <c r="R8" s="6">
        <v>44348</v>
      </c>
      <c r="S8" s="6">
        <v>44348</v>
      </c>
      <c r="T8" s="6">
        <v>44348</v>
      </c>
      <c r="U8" s="6">
        <v>44348</v>
      </c>
      <c r="V8" s="6">
        <v>44348</v>
      </c>
      <c r="W8" s="6">
        <v>44348</v>
      </c>
      <c r="X8" s="6">
        <v>44348</v>
      </c>
      <c r="Y8" s="6">
        <v>44348</v>
      </c>
      <c r="Z8" s="6">
        <v>44348</v>
      </c>
      <c r="AA8" s="6">
        <v>44348</v>
      </c>
      <c r="AB8" s="6">
        <v>44348</v>
      </c>
      <c r="AC8" s="6">
        <v>44348</v>
      </c>
      <c r="AD8" s="6">
        <v>44348</v>
      </c>
      <c r="AE8" s="6">
        <v>44348</v>
      </c>
      <c r="AF8" s="6">
        <v>44348</v>
      </c>
      <c r="AG8" s="6">
        <v>44348</v>
      </c>
      <c r="AH8" s="6">
        <v>44348</v>
      </c>
      <c r="AI8" s="6">
        <v>44348</v>
      </c>
      <c r="AJ8" s="6">
        <v>44348</v>
      </c>
      <c r="AK8" s="6">
        <v>44348</v>
      </c>
      <c r="AL8" s="6">
        <v>44348</v>
      </c>
      <c r="AM8" s="6">
        <v>44348</v>
      </c>
      <c r="AN8" s="6">
        <v>44348</v>
      </c>
      <c r="AO8" s="6">
        <v>44348</v>
      </c>
      <c r="AP8" s="6">
        <v>44348</v>
      </c>
      <c r="AQ8" s="6">
        <v>44348</v>
      </c>
      <c r="AR8" s="6">
        <v>44348</v>
      </c>
      <c r="AS8" s="6">
        <v>44348</v>
      </c>
      <c r="AT8" s="6">
        <v>44348</v>
      </c>
      <c r="AU8" s="6">
        <v>44348</v>
      </c>
      <c r="AV8" s="6">
        <v>44348</v>
      </c>
      <c r="AW8" s="6">
        <v>44348</v>
      </c>
      <c r="AX8" s="6">
        <v>44348</v>
      </c>
      <c r="AY8" s="6">
        <v>44348</v>
      </c>
      <c r="AZ8" s="6">
        <v>44348</v>
      </c>
      <c r="BA8" s="6">
        <v>44348</v>
      </c>
      <c r="BB8" s="6">
        <v>44348</v>
      </c>
      <c r="BC8" s="6">
        <v>44348</v>
      </c>
      <c r="BD8" s="6">
        <v>44348</v>
      </c>
      <c r="BE8" s="6">
        <v>44348</v>
      </c>
      <c r="BF8" s="6">
        <v>44348</v>
      </c>
      <c r="BG8" s="6">
        <v>44348</v>
      </c>
      <c r="BH8" s="6">
        <v>44348</v>
      </c>
      <c r="BI8" s="6">
        <v>44348</v>
      </c>
      <c r="BJ8" s="6">
        <v>44348</v>
      </c>
      <c r="BK8" s="6">
        <v>44348</v>
      </c>
      <c r="BL8" s="6">
        <v>44348</v>
      </c>
      <c r="BM8" s="6">
        <v>44348</v>
      </c>
      <c r="BN8" s="6">
        <v>44348</v>
      </c>
      <c r="BO8" s="6">
        <v>44348</v>
      </c>
      <c r="BP8" s="6">
        <v>44348</v>
      </c>
      <c r="BQ8" s="6">
        <v>44348</v>
      </c>
      <c r="BR8" s="6">
        <v>44348</v>
      </c>
      <c r="BS8" s="6">
        <v>44348</v>
      </c>
      <c r="BT8" s="6">
        <v>44348</v>
      </c>
      <c r="BU8" s="6">
        <v>44348</v>
      </c>
      <c r="BV8" s="6">
        <v>44348</v>
      </c>
      <c r="BW8" s="6">
        <v>44348</v>
      </c>
      <c r="BX8" s="6">
        <v>44348</v>
      </c>
      <c r="BY8" s="6">
        <v>44348</v>
      </c>
      <c r="BZ8" s="6">
        <v>44348</v>
      </c>
      <c r="CA8" s="6">
        <v>44348</v>
      </c>
      <c r="CB8" s="6">
        <v>44348</v>
      </c>
      <c r="CC8" s="6">
        <v>44348</v>
      </c>
      <c r="CD8" s="6">
        <v>44348</v>
      </c>
      <c r="CE8" s="6">
        <v>44348</v>
      </c>
      <c r="CF8" s="6">
        <v>44348</v>
      </c>
      <c r="CG8" s="6">
        <v>44348</v>
      </c>
      <c r="CH8" s="6">
        <v>44348</v>
      </c>
      <c r="CI8" s="6">
        <v>44348</v>
      </c>
      <c r="CJ8" s="6">
        <v>44348</v>
      </c>
      <c r="CK8" s="6">
        <v>44348</v>
      </c>
      <c r="CL8" s="6">
        <v>44348</v>
      </c>
      <c r="CM8" s="6">
        <v>44348</v>
      </c>
      <c r="CN8" s="6">
        <v>44348</v>
      </c>
      <c r="CO8" s="6">
        <v>44348</v>
      </c>
      <c r="CP8" s="6">
        <v>44348</v>
      </c>
      <c r="CQ8" s="6">
        <v>44348</v>
      </c>
      <c r="CR8" s="6">
        <v>44348</v>
      </c>
      <c r="CS8" s="6">
        <v>44348</v>
      </c>
      <c r="CT8" s="6">
        <v>44348</v>
      </c>
      <c r="CU8" s="6">
        <v>44348</v>
      </c>
      <c r="CV8" s="6">
        <v>44348</v>
      </c>
      <c r="CW8" s="6">
        <v>44348</v>
      </c>
      <c r="CX8" s="6">
        <v>44348</v>
      </c>
      <c r="CY8" s="6">
        <v>44348</v>
      </c>
      <c r="CZ8" s="6">
        <v>44348</v>
      </c>
      <c r="DA8" s="6">
        <v>44348</v>
      </c>
      <c r="DB8" s="6">
        <v>44348</v>
      </c>
      <c r="DC8" s="6">
        <v>44348</v>
      </c>
      <c r="DD8" s="6">
        <v>44348</v>
      </c>
      <c r="DE8" s="6">
        <v>44348</v>
      </c>
      <c r="DF8" s="6">
        <v>44348</v>
      </c>
      <c r="DG8" s="6">
        <v>44348</v>
      </c>
      <c r="DH8" s="6">
        <v>44348</v>
      </c>
      <c r="DI8" s="6">
        <v>44348</v>
      </c>
      <c r="DJ8" s="6">
        <v>44348</v>
      </c>
      <c r="DK8" s="6">
        <v>44348</v>
      </c>
      <c r="DL8" s="6">
        <v>44348</v>
      </c>
      <c r="DM8" s="6">
        <v>44348</v>
      </c>
      <c r="DN8" s="6">
        <v>44348</v>
      </c>
      <c r="DO8" s="6">
        <v>44348</v>
      </c>
      <c r="DP8" s="6">
        <v>44348</v>
      </c>
      <c r="DQ8" s="6">
        <v>44348</v>
      </c>
      <c r="DR8" s="6">
        <v>44348</v>
      </c>
      <c r="DS8" s="6">
        <v>44348</v>
      </c>
      <c r="DT8" s="6">
        <v>44348</v>
      </c>
      <c r="DU8" s="6">
        <v>44348</v>
      </c>
      <c r="DV8" s="6">
        <v>44348</v>
      </c>
      <c r="DW8" s="6">
        <v>44348</v>
      </c>
      <c r="DX8" s="6">
        <v>44348</v>
      </c>
      <c r="DY8" s="6">
        <v>44348</v>
      </c>
      <c r="DZ8" s="6">
        <v>44348</v>
      </c>
      <c r="EA8" s="6">
        <v>44348</v>
      </c>
      <c r="EB8" s="6">
        <v>44348</v>
      </c>
      <c r="EC8" s="6">
        <v>44348</v>
      </c>
      <c r="ED8" s="6">
        <v>44348</v>
      </c>
      <c r="EE8" s="6">
        <v>44348</v>
      </c>
      <c r="EF8" s="6">
        <v>44348</v>
      </c>
      <c r="EG8" s="6">
        <v>44348</v>
      </c>
      <c r="EH8" s="6">
        <v>44348</v>
      </c>
      <c r="EI8" s="6">
        <v>44348</v>
      </c>
      <c r="EJ8" s="6">
        <v>44348</v>
      </c>
      <c r="EK8" s="6">
        <v>44348</v>
      </c>
      <c r="EL8" s="6">
        <v>44348</v>
      </c>
      <c r="EM8" s="6">
        <v>44348</v>
      </c>
      <c r="EN8" s="6">
        <v>44348</v>
      </c>
      <c r="EO8" s="6">
        <v>44348</v>
      </c>
      <c r="EP8" s="6">
        <v>44348</v>
      </c>
      <c r="EQ8" s="6">
        <v>44348</v>
      </c>
      <c r="ER8" s="6">
        <v>44348</v>
      </c>
      <c r="ES8" s="6">
        <v>44348</v>
      </c>
      <c r="ET8" s="6">
        <v>44348</v>
      </c>
      <c r="EU8" s="6">
        <v>44348</v>
      </c>
      <c r="EV8" s="6">
        <v>44348</v>
      </c>
      <c r="EW8" s="6">
        <v>44348</v>
      </c>
      <c r="EX8" s="6">
        <v>44348</v>
      </c>
      <c r="EY8" s="6">
        <v>44348</v>
      </c>
      <c r="EZ8" s="6">
        <v>44348</v>
      </c>
      <c r="FA8" s="6">
        <v>44348</v>
      </c>
      <c r="FB8" s="6">
        <v>44348</v>
      </c>
      <c r="FC8" s="6">
        <v>44348</v>
      </c>
      <c r="FD8" s="6">
        <v>44348</v>
      </c>
      <c r="FE8" s="6">
        <v>44348</v>
      </c>
      <c r="FF8" s="6">
        <v>44348</v>
      </c>
      <c r="FG8" s="6">
        <v>44348</v>
      </c>
      <c r="FH8" s="6">
        <v>44348</v>
      </c>
      <c r="FI8" s="6">
        <v>44348</v>
      </c>
      <c r="FJ8" s="6">
        <v>44348</v>
      </c>
      <c r="FK8" s="6">
        <v>44348</v>
      </c>
      <c r="FL8" s="6">
        <v>44348</v>
      </c>
      <c r="FM8" s="6">
        <v>44348</v>
      </c>
      <c r="FN8" s="6">
        <v>44348</v>
      </c>
      <c r="FO8" s="6">
        <v>44348</v>
      </c>
      <c r="FP8" s="6">
        <v>44348</v>
      </c>
      <c r="FQ8" s="6">
        <v>44348</v>
      </c>
      <c r="FR8" s="6">
        <v>44348</v>
      </c>
      <c r="FS8" s="6">
        <v>44348</v>
      </c>
      <c r="FT8" s="6">
        <v>44348</v>
      </c>
      <c r="FU8" s="6">
        <v>44348</v>
      </c>
      <c r="FV8" s="6">
        <v>44348</v>
      </c>
      <c r="FW8" s="6">
        <v>44348</v>
      </c>
      <c r="FX8" s="6">
        <v>44348</v>
      </c>
      <c r="FY8" s="6">
        <v>44348</v>
      </c>
      <c r="FZ8" s="6">
        <v>44348</v>
      </c>
      <c r="GA8" s="6">
        <v>44348</v>
      </c>
      <c r="GB8" s="6">
        <v>44348</v>
      </c>
      <c r="GC8" s="6">
        <v>44348</v>
      </c>
      <c r="GD8" s="6">
        <v>44348</v>
      </c>
      <c r="GE8" s="6">
        <v>44348</v>
      </c>
      <c r="GF8" s="6">
        <v>44348</v>
      </c>
      <c r="GG8" s="6">
        <v>44348</v>
      </c>
      <c r="GH8" s="6">
        <v>44348</v>
      </c>
      <c r="GI8" s="6">
        <v>44348</v>
      </c>
      <c r="GJ8" s="6">
        <v>44348</v>
      </c>
      <c r="GK8" s="6">
        <v>44348</v>
      </c>
      <c r="GL8" s="6">
        <v>44348</v>
      </c>
      <c r="GM8" s="6">
        <v>44348</v>
      </c>
      <c r="GN8" s="6">
        <v>44348</v>
      </c>
      <c r="GO8" s="6">
        <v>44348</v>
      </c>
      <c r="GP8" s="6">
        <v>44348</v>
      </c>
      <c r="GQ8" s="6">
        <v>44348</v>
      </c>
      <c r="GR8" s="6">
        <v>44348</v>
      </c>
      <c r="GS8" s="6">
        <v>44348</v>
      </c>
      <c r="GT8" s="6">
        <v>44348</v>
      </c>
      <c r="GU8" s="6">
        <v>44348</v>
      </c>
      <c r="GV8" s="6">
        <v>44348</v>
      </c>
      <c r="GW8" s="6">
        <v>44348</v>
      </c>
      <c r="GX8" s="6">
        <v>44348</v>
      </c>
      <c r="GY8" s="6">
        <v>44348</v>
      </c>
      <c r="GZ8" s="6">
        <v>44348</v>
      </c>
      <c r="HA8" s="6">
        <v>44348</v>
      </c>
      <c r="HB8" s="6">
        <v>44348</v>
      </c>
      <c r="HC8" s="6">
        <v>44348</v>
      </c>
      <c r="HD8" s="6">
        <v>44348</v>
      </c>
      <c r="HE8" s="6">
        <v>44348</v>
      </c>
      <c r="HF8" s="6">
        <v>44348</v>
      </c>
      <c r="HG8" s="6">
        <v>44348</v>
      </c>
      <c r="HH8" s="6">
        <v>44348</v>
      </c>
      <c r="HI8" s="6">
        <v>44348</v>
      </c>
      <c r="HJ8" s="6">
        <v>44348</v>
      </c>
      <c r="HK8" s="6">
        <v>44348</v>
      </c>
      <c r="HL8" s="6">
        <v>44348</v>
      </c>
      <c r="HM8" s="6">
        <v>44348</v>
      </c>
      <c r="HN8" s="6">
        <v>44348</v>
      </c>
      <c r="HO8" s="6">
        <v>44348</v>
      </c>
      <c r="HP8" s="6">
        <v>44348</v>
      </c>
      <c r="HQ8" s="6">
        <v>44348</v>
      </c>
      <c r="HR8" s="6">
        <v>44348</v>
      </c>
      <c r="HS8" s="6">
        <v>44348</v>
      </c>
      <c r="HT8" s="6">
        <v>44348</v>
      </c>
      <c r="HU8" s="6">
        <v>44348</v>
      </c>
      <c r="HV8" s="6">
        <v>44348</v>
      </c>
      <c r="HW8" s="6">
        <v>44348</v>
      </c>
      <c r="HX8" s="6">
        <v>44348</v>
      </c>
      <c r="HY8" s="6">
        <v>44348</v>
      </c>
      <c r="HZ8" s="6">
        <v>44348</v>
      </c>
      <c r="IA8" s="6">
        <v>44348</v>
      </c>
      <c r="IB8" s="6">
        <v>44348</v>
      </c>
      <c r="IC8" s="6">
        <v>44348</v>
      </c>
      <c r="ID8" s="6">
        <v>44348</v>
      </c>
      <c r="IE8" s="6">
        <v>44348</v>
      </c>
      <c r="IF8" s="6">
        <v>44348</v>
      </c>
      <c r="IG8" s="6">
        <v>44348</v>
      </c>
      <c r="IH8" s="6">
        <v>44348</v>
      </c>
      <c r="II8" s="6">
        <v>44348</v>
      </c>
      <c r="IJ8" s="6">
        <v>44348</v>
      </c>
      <c r="IK8" s="6">
        <v>44348</v>
      </c>
      <c r="IL8" s="6">
        <v>44348</v>
      </c>
      <c r="IM8" s="6">
        <v>44348</v>
      </c>
      <c r="IN8" s="6">
        <v>44348</v>
      </c>
      <c r="IO8" s="6">
        <v>44348</v>
      </c>
      <c r="IP8" s="6">
        <v>44348</v>
      </c>
      <c r="IQ8" s="6">
        <v>44348</v>
      </c>
    </row>
    <row r="9" spans="1:251">
      <c r="A9" s="4" t="s">
        <v>257</v>
      </c>
      <c r="B9" s="1">
        <v>20</v>
      </c>
      <c r="C9" s="1">
        <v>20</v>
      </c>
      <c r="D9" s="1">
        <v>20</v>
      </c>
      <c r="E9" s="1">
        <v>20</v>
      </c>
      <c r="F9" s="1">
        <v>20</v>
      </c>
      <c r="G9" s="1">
        <v>20</v>
      </c>
      <c r="H9" s="1">
        <v>20</v>
      </c>
      <c r="I9" s="1">
        <v>20</v>
      </c>
      <c r="J9" s="1">
        <v>20</v>
      </c>
      <c r="K9" s="1">
        <v>20</v>
      </c>
      <c r="L9" s="1">
        <v>20</v>
      </c>
      <c r="M9" s="1">
        <v>20</v>
      </c>
      <c r="N9" s="1">
        <v>20</v>
      </c>
      <c r="O9" s="1">
        <v>20</v>
      </c>
      <c r="P9" s="1">
        <v>20</v>
      </c>
      <c r="Q9" s="1">
        <v>20</v>
      </c>
      <c r="R9" s="1">
        <v>20</v>
      </c>
      <c r="S9" s="1">
        <v>20</v>
      </c>
      <c r="T9" s="1">
        <v>20</v>
      </c>
      <c r="U9" s="1">
        <v>20</v>
      </c>
      <c r="V9" s="1">
        <v>20</v>
      </c>
      <c r="W9" s="1">
        <v>20</v>
      </c>
      <c r="X9" s="1">
        <v>20</v>
      </c>
      <c r="Y9" s="1">
        <v>20</v>
      </c>
      <c r="Z9" s="1">
        <v>20</v>
      </c>
      <c r="AA9" s="1">
        <v>20</v>
      </c>
      <c r="AB9" s="1">
        <v>20</v>
      </c>
      <c r="AC9" s="1">
        <v>20</v>
      </c>
      <c r="AD9" s="1">
        <v>20</v>
      </c>
      <c r="AE9" s="1">
        <v>20</v>
      </c>
      <c r="AF9" s="1">
        <v>20</v>
      </c>
      <c r="AG9" s="1">
        <v>20</v>
      </c>
      <c r="AH9" s="1">
        <v>20</v>
      </c>
      <c r="AI9" s="1">
        <v>20</v>
      </c>
      <c r="AJ9" s="1">
        <v>20</v>
      </c>
      <c r="AK9" s="1">
        <v>20</v>
      </c>
      <c r="AL9" s="1">
        <v>20</v>
      </c>
      <c r="AM9" s="1">
        <v>20</v>
      </c>
      <c r="AN9" s="1">
        <v>20</v>
      </c>
      <c r="AO9" s="1">
        <v>20</v>
      </c>
      <c r="AP9" s="1">
        <v>20</v>
      </c>
      <c r="AQ9" s="1">
        <v>20</v>
      </c>
      <c r="AR9" s="1">
        <v>20</v>
      </c>
      <c r="AS9" s="1">
        <v>20</v>
      </c>
      <c r="AT9" s="1">
        <v>20</v>
      </c>
      <c r="AU9" s="1">
        <v>20</v>
      </c>
      <c r="AV9" s="1">
        <v>20</v>
      </c>
      <c r="AW9" s="1">
        <v>20</v>
      </c>
      <c r="AX9" s="1">
        <v>20</v>
      </c>
      <c r="AY9" s="1">
        <v>20</v>
      </c>
      <c r="AZ9" s="1">
        <v>20</v>
      </c>
      <c r="BA9" s="1">
        <v>20</v>
      </c>
      <c r="BB9" s="1">
        <v>20</v>
      </c>
      <c r="BC9" s="1">
        <v>20</v>
      </c>
      <c r="BD9" s="1">
        <v>20</v>
      </c>
      <c r="BE9" s="1">
        <v>20</v>
      </c>
      <c r="BF9" s="1">
        <v>20</v>
      </c>
      <c r="BG9" s="1">
        <v>20</v>
      </c>
      <c r="BH9" s="1">
        <v>20</v>
      </c>
      <c r="BI9" s="1">
        <v>20</v>
      </c>
      <c r="BJ9" s="1">
        <v>20</v>
      </c>
      <c r="BK9" s="1">
        <v>20</v>
      </c>
      <c r="BL9" s="1">
        <v>20</v>
      </c>
      <c r="BM9" s="1">
        <v>20</v>
      </c>
      <c r="BN9" s="1">
        <v>20</v>
      </c>
      <c r="BO9" s="1">
        <v>20</v>
      </c>
      <c r="BP9" s="1">
        <v>20</v>
      </c>
      <c r="BQ9" s="1">
        <v>20</v>
      </c>
      <c r="BR9" s="1">
        <v>20</v>
      </c>
      <c r="BS9" s="1">
        <v>20</v>
      </c>
      <c r="BT9" s="1">
        <v>20</v>
      </c>
      <c r="BU9" s="1">
        <v>20</v>
      </c>
      <c r="BV9" s="1">
        <v>20</v>
      </c>
      <c r="BW9" s="1">
        <v>20</v>
      </c>
      <c r="BX9" s="1">
        <v>20</v>
      </c>
      <c r="BY9" s="1">
        <v>20</v>
      </c>
      <c r="BZ9" s="1">
        <v>20</v>
      </c>
      <c r="CA9" s="1">
        <v>20</v>
      </c>
      <c r="CB9" s="1">
        <v>20</v>
      </c>
      <c r="CC9" s="1">
        <v>20</v>
      </c>
      <c r="CD9" s="1">
        <v>20</v>
      </c>
      <c r="CE9" s="1">
        <v>20</v>
      </c>
      <c r="CF9" s="1">
        <v>20</v>
      </c>
      <c r="CG9" s="1">
        <v>20</v>
      </c>
      <c r="CH9" s="1">
        <v>20</v>
      </c>
      <c r="CI9" s="1">
        <v>20</v>
      </c>
      <c r="CJ9" s="1">
        <v>20</v>
      </c>
      <c r="CK9" s="1">
        <v>20</v>
      </c>
      <c r="CL9" s="1">
        <v>20</v>
      </c>
      <c r="CM9" s="1">
        <v>20</v>
      </c>
      <c r="CN9" s="1">
        <v>20</v>
      </c>
      <c r="CO9" s="1">
        <v>20</v>
      </c>
      <c r="CP9" s="1">
        <v>20</v>
      </c>
      <c r="CQ9" s="1">
        <v>20</v>
      </c>
      <c r="CR9" s="1">
        <v>20</v>
      </c>
      <c r="CS9" s="1">
        <v>20</v>
      </c>
      <c r="CT9" s="1">
        <v>20</v>
      </c>
      <c r="CU9" s="1">
        <v>20</v>
      </c>
      <c r="CV9" s="1">
        <v>20</v>
      </c>
      <c r="CW9" s="1">
        <v>20</v>
      </c>
      <c r="CX9" s="1">
        <v>20</v>
      </c>
      <c r="CY9" s="1">
        <v>20</v>
      </c>
      <c r="CZ9" s="1">
        <v>20</v>
      </c>
      <c r="DA9" s="1">
        <v>20</v>
      </c>
      <c r="DB9" s="1">
        <v>20</v>
      </c>
      <c r="DC9" s="1">
        <v>20</v>
      </c>
      <c r="DD9" s="1">
        <v>20</v>
      </c>
      <c r="DE9" s="1">
        <v>20</v>
      </c>
      <c r="DF9" s="1">
        <v>20</v>
      </c>
      <c r="DG9" s="1">
        <v>20</v>
      </c>
      <c r="DH9" s="1">
        <v>20</v>
      </c>
      <c r="DI9" s="1">
        <v>20</v>
      </c>
      <c r="DJ9" s="1">
        <v>20</v>
      </c>
      <c r="DK9" s="1">
        <v>20</v>
      </c>
      <c r="DL9" s="1">
        <v>20</v>
      </c>
      <c r="DM9" s="1">
        <v>20</v>
      </c>
      <c r="DN9" s="1">
        <v>20</v>
      </c>
      <c r="DO9" s="1">
        <v>20</v>
      </c>
      <c r="DP9" s="1">
        <v>20</v>
      </c>
      <c r="DQ9" s="1">
        <v>20</v>
      </c>
      <c r="DR9" s="1">
        <v>20</v>
      </c>
      <c r="DS9" s="1">
        <v>20</v>
      </c>
      <c r="DT9" s="1">
        <v>20</v>
      </c>
      <c r="DU9" s="1">
        <v>20</v>
      </c>
      <c r="DV9" s="1">
        <v>20</v>
      </c>
      <c r="DW9" s="1">
        <v>20</v>
      </c>
      <c r="DX9" s="1">
        <v>20</v>
      </c>
      <c r="DY9" s="1">
        <v>20</v>
      </c>
      <c r="DZ9" s="1">
        <v>20</v>
      </c>
      <c r="EA9" s="1">
        <v>20</v>
      </c>
      <c r="EB9" s="1">
        <v>20</v>
      </c>
      <c r="EC9" s="1">
        <v>20</v>
      </c>
      <c r="ED9" s="1">
        <v>20</v>
      </c>
      <c r="EE9" s="1">
        <v>20</v>
      </c>
      <c r="EF9" s="1">
        <v>20</v>
      </c>
      <c r="EG9" s="1">
        <v>20</v>
      </c>
      <c r="EH9" s="1">
        <v>20</v>
      </c>
      <c r="EI9" s="1">
        <v>20</v>
      </c>
      <c r="EJ9" s="1">
        <v>20</v>
      </c>
      <c r="EK9" s="1">
        <v>20</v>
      </c>
      <c r="EL9" s="1">
        <v>20</v>
      </c>
      <c r="EM9" s="1">
        <v>20</v>
      </c>
      <c r="EN9" s="1">
        <v>20</v>
      </c>
      <c r="EO9" s="1">
        <v>20</v>
      </c>
      <c r="EP9" s="1">
        <v>20</v>
      </c>
      <c r="EQ9" s="1">
        <v>20</v>
      </c>
      <c r="ER9" s="1">
        <v>20</v>
      </c>
      <c r="ES9" s="1">
        <v>20</v>
      </c>
      <c r="ET9" s="1">
        <v>20</v>
      </c>
      <c r="EU9" s="1">
        <v>20</v>
      </c>
      <c r="EV9" s="1">
        <v>20</v>
      </c>
      <c r="EW9" s="1">
        <v>20</v>
      </c>
      <c r="EX9" s="1">
        <v>20</v>
      </c>
      <c r="EY9" s="1">
        <v>20</v>
      </c>
      <c r="EZ9" s="1">
        <v>20</v>
      </c>
      <c r="FA9" s="1">
        <v>20</v>
      </c>
      <c r="FB9" s="1">
        <v>20</v>
      </c>
      <c r="FC9" s="1">
        <v>20</v>
      </c>
      <c r="FD9" s="1">
        <v>20</v>
      </c>
      <c r="FE9" s="1">
        <v>20</v>
      </c>
      <c r="FF9" s="1">
        <v>20</v>
      </c>
      <c r="FG9" s="1">
        <v>20</v>
      </c>
      <c r="FH9" s="1">
        <v>20</v>
      </c>
      <c r="FI9" s="1">
        <v>20</v>
      </c>
      <c r="FJ9" s="1">
        <v>20</v>
      </c>
      <c r="FK9" s="1">
        <v>20</v>
      </c>
      <c r="FL9" s="1">
        <v>20</v>
      </c>
      <c r="FM9" s="1">
        <v>20</v>
      </c>
      <c r="FN9" s="1">
        <v>20</v>
      </c>
      <c r="FO9" s="1">
        <v>20</v>
      </c>
      <c r="FP9" s="1">
        <v>20</v>
      </c>
      <c r="FQ9" s="1">
        <v>20</v>
      </c>
      <c r="FR9" s="1">
        <v>20</v>
      </c>
      <c r="FS9" s="1">
        <v>20</v>
      </c>
      <c r="FT9" s="1">
        <v>20</v>
      </c>
      <c r="FU9" s="1">
        <v>20</v>
      </c>
      <c r="FV9" s="1">
        <v>20</v>
      </c>
      <c r="FW9" s="1">
        <v>20</v>
      </c>
      <c r="FX9" s="1">
        <v>20</v>
      </c>
      <c r="FY9" s="1">
        <v>20</v>
      </c>
      <c r="FZ9" s="1">
        <v>20</v>
      </c>
      <c r="GA9" s="1">
        <v>20</v>
      </c>
      <c r="GB9" s="1">
        <v>20</v>
      </c>
      <c r="GC9" s="1">
        <v>20</v>
      </c>
      <c r="GD9" s="1">
        <v>20</v>
      </c>
      <c r="GE9" s="1">
        <v>20</v>
      </c>
      <c r="GF9" s="1">
        <v>20</v>
      </c>
      <c r="GG9" s="1">
        <v>20</v>
      </c>
      <c r="GH9" s="1">
        <v>20</v>
      </c>
      <c r="GI9" s="1">
        <v>20</v>
      </c>
      <c r="GJ9" s="1">
        <v>20</v>
      </c>
      <c r="GK9" s="1">
        <v>20</v>
      </c>
      <c r="GL9" s="1">
        <v>20</v>
      </c>
      <c r="GM9" s="1">
        <v>20</v>
      </c>
      <c r="GN9" s="1">
        <v>20</v>
      </c>
      <c r="GO9" s="1">
        <v>20</v>
      </c>
      <c r="GP9" s="1">
        <v>20</v>
      </c>
      <c r="GQ9" s="1">
        <v>20</v>
      </c>
      <c r="GR9" s="1">
        <v>20</v>
      </c>
      <c r="GS9" s="1">
        <v>20</v>
      </c>
      <c r="GT9" s="1">
        <v>20</v>
      </c>
      <c r="GU9" s="1">
        <v>20</v>
      </c>
      <c r="GV9" s="1">
        <v>20</v>
      </c>
      <c r="GW9" s="1">
        <v>20</v>
      </c>
      <c r="GX9" s="1">
        <v>20</v>
      </c>
      <c r="GY9" s="1">
        <v>20</v>
      </c>
      <c r="GZ9" s="1">
        <v>20</v>
      </c>
      <c r="HA9" s="1">
        <v>20</v>
      </c>
      <c r="HB9" s="1">
        <v>20</v>
      </c>
      <c r="HC9" s="1">
        <v>20</v>
      </c>
      <c r="HD9" s="1">
        <v>20</v>
      </c>
      <c r="HE9" s="1">
        <v>20</v>
      </c>
      <c r="HF9" s="1">
        <v>20</v>
      </c>
      <c r="HG9" s="1">
        <v>20</v>
      </c>
      <c r="HH9" s="1">
        <v>20</v>
      </c>
      <c r="HI9" s="1">
        <v>20</v>
      </c>
      <c r="HJ9" s="1">
        <v>20</v>
      </c>
      <c r="HK9" s="1">
        <v>20</v>
      </c>
      <c r="HL9" s="1">
        <v>20</v>
      </c>
      <c r="HM9" s="1">
        <v>20</v>
      </c>
      <c r="HN9" s="1">
        <v>20</v>
      </c>
      <c r="HO9" s="1">
        <v>20</v>
      </c>
      <c r="HP9" s="1">
        <v>20</v>
      </c>
      <c r="HQ9" s="1">
        <v>20</v>
      </c>
      <c r="HR9" s="1">
        <v>20</v>
      </c>
      <c r="HS9" s="1">
        <v>20</v>
      </c>
      <c r="HT9" s="1">
        <v>20</v>
      </c>
      <c r="HU9" s="1">
        <v>20</v>
      </c>
      <c r="HV9" s="1">
        <v>20</v>
      </c>
      <c r="HW9" s="1">
        <v>20</v>
      </c>
      <c r="HX9" s="1">
        <v>20</v>
      </c>
      <c r="HY9" s="1">
        <v>20</v>
      </c>
      <c r="HZ9" s="1">
        <v>20</v>
      </c>
      <c r="IA9" s="1">
        <v>20</v>
      </c>
      <c r="IB9" s="1">
        <v>20</v>
      </c>
      <c r="IC9" s="1">
        <v>20</v>
      </c>
      <c r="ID9" s="1">
        <v>20</v>
      </c>
      <c r="IE9" s="1">
        <v>20</v>
      </c>
      <c r="IF9" s="1">
        <v>20</v>
      </c>
      <c r="IG9" s="1">
        <v>20</v>
      </c>
      <c r="IH9" s="1">
        <v>20</v>
      </c>
      <c r="II9" s="1">
        <v>20</v>
      </c>
      <c r="IJ9" s="1">
        <v>20</v>
      </c>
      <c r="IK9" s="1">
        <v>20</v>
      </c>
      <c r="IL9" s="1">
        <v>20</v>
      </c>
      <c r="IM9" s="1">
        <v>20</v>
      </c>
      <c r="IN9" s="1">
        <v>20</v>
      </c>
      <c r="IO9" s="1">
        <v>20</v>
      </c>
      <c r="IP9" s="1">
        <v>20</v>
      </c>
      <c r="IQ9" s="1">
        <v>20</v>
      </c>
    </row>
    <row r="10" spans="1:251">
      <c r="A10" s="4" t="s">
        <v>258</v>
      </c>
      <c r="B10" s="8" t="s">
        <v>262</v>
      </c>
      <c r="C10" s="8" t="s">
        <v>263</v>
      </c>
      <c r="D10" s="8" t="s">
        <v>264</v>
      </c>
      <c r="E10" s="8" t="s">
        <v>265</v>
      </c>
      <c r="F10" s="8" t="s">
        <v>266</v>
      </c>
      <c r="G10" s="8" t="s">
        <v>267</v>
      </c>
      <c r="H10" s="8" t="s">
        <v>268</v>
      </c>
      <c r="I10" s="8" t="s">
        <v>269</v>
      </c>
      <c r="J10" s="8" t="s">
        <v>270</v>
      </c>
      <c r="K10" s="8" t="s">
        <v>271</v>
      </c>
      <c r="L10" s="8" t="s">
        <v>272</v>
      </c>
      <c r="M10" s="8" t="s">
        <v>273</v>
      </c>
      <c r="N10" s="8" t="s">
        <v>274</v>
      </c>
      <c r="O10" s="8" t="s">
        <v>275</v>
      </c>
      <c r="P10" s="8" t="s">
        <v>276</v>
      </c>
      <c r="Q10" s="8" t="s">
        <v>277</v>
      </c>
      <c r="R10" s="8" t="s">
        <v>278</v>
      </c>
      <c r="S10" s="8" t="s">
        <v>279</v>
      </c>
      <c r="T10" s="8" t="s">
        <v>280</v>
      </c>
      <c r="U10" s="8" t="s">
        <v>281</v>
      </c>
      <c r="V10" s="8" t="s">
        <v>282</v>
      </c>
      <c r="W10" s="8" t="s">
        <v>283</v>
      </c>
      <c r="X10" s="8" t="s">
        <v>284</v>
      </c>
      <c r="Y10" s="8" t="s">
        <v>285</v>
      </c>
      <c r="Z10" s="8" t="s">
        <v>286</v>
      </c>
      <c r="AA10" s="8" t="s">
        <v>287</v>
      </c>
      <c r="AB10" s="8" t="s">
        <v>288</v>
      </c>
      <c r="AC10" s="8" t="s">
        <v>289</v>
      </c>
      <c r="AD10" s="8" t="s">
        <v>290</v>
      </c>
      <c r="AE10" s="8" t="s">
        <v>291</v>
      </c>
      <c r="AF10" s="8" t="s">
        <v>292</v>
      </c>
      <c r="AG10" s="8" t="s">
        <v>293</v>
      </c>
      <c r="AH10" s="8" t="s">
        <v>294</v>
      </c>
      <c r="AI10" s="8" t="s">
        <v>295</v>
      </c>
      <c r="AJ10" s="8" t="s">
        <v>296</v>
      </c>
      <c r="AK10" s="8" t="s">
        <v>297</v>
      </c>
      <c r="AL10" s="8" t="s">
        <v>298</v>
      </c>
      <c r="AM10" s="8" t="s">
        <v>299</v>
      </c>
      <c r="AN10" s="8" t="s">
        <v>300</v>
      </c>
      <c r="AO10" s="8" t="s">
        <v>301</v>
      </c>
      <c r="AP10" s="8" t="s">
        <v>302</v>
      </c>
      <c r="AQ10" s="8" t="s">
        <v>303</v>
      </c>
      <c r="AR10" s="8" t="s">
        <v>304</v>
      </c>
      <c r="AS10" s="8" t="s">
        <v>305</v>
      </c>
      <c r="AT10" s="8" t="s">
        <v>306</v>
      </c>
      <c r="AU10" s="8" t="s">
        <v>307</v>
      </c>
      <c r="AV10" s="8" t="s">
        <v>308</v>
      </c>
      <c r="AW10" s="8" t="s">
        <v>309</v>
      </c>
      <c r="AX10" s="8" t="s">
        <v>310</v>
      </c>
      <c r="AY10" s="8" t="s">
        <v>311</v>
      </c>
      <c r="AZ10" s="8" t="s">
        <v>312</v>
      </c>
      <c r="BA10" s="8" t="s">
        <v>313</v>
      </c>
      <c r="BB10" s="8" t="s">
        <v>314</v>
      </c>
      <c r="BC10" s="8" t="s">
        <v>315</v>
      </c>
      <c r="BD10" s="8" t="s">
        <v>316</v>
      </c>
      <c r="BE10" s="8" t="s">
        <v>317</v>
      </c>
      <c r="BF10" s="8" t="s">
        <v>318</v>
      </c>
      <c r="BG10" s="8" t="s">
        <v>319</v>
      </c>
      <c r="BH10" s="8" t="s">
        <v>320</v>
      </c>
      <c r="BI10" s="8" t="s">
        <v>321</v>
      </c>
      <c r="BJ10" s="8" t="s">
        <v>322</v>
      </c>
      <c r="BK10" s="8" t="s">
        <v>323</v>
      </c>
      <c r="BL10" s="8" t="s">
        <v>324</v>
      </c>
      <c r="BM10" s="8" t="s">
        <v>325</v>
      </c>
      <c r="BN10" s="8" t="s">
        <v>326</v>
      </c>
      <c r="BO10" s="8" t="s">
        <v>327</v>
      </c>
      <c r="BP10" s="8" t="s">
        <v>328</v>
      </c>
      <c r="BQ10" s="8" t="s">
        <v>329</v>
      </c>
      <c r="BR10" s="8" t="s">
        <v>330</v>
      </c>
      <c r="BS10" s="8" t="s">
        <v>331</v>
      </c>
      <c r="BT10" s="8" t="s">
        <v>332</v>
      </c>
      <c r="BU10" s="8" t="s">
        <v>333</v>
      </c>
      <c r="BV10" s="8" t="s">
        <v>334</v>
      </c>
      <c r="BW10" s="8" t="s">
        <v>335</v>
      </c>
      <c r="BX10" s="8" t="s">
        <v>336</v>
      </c>
      <c r="BY10" s="8" t="s">
        <v>337</v>
      </c>
      <c r="BZ10" s="8" t="s">
        <v>338</v>
      </c>
      <c r="CA10" s="8" t="s">
        <v>339</v>
      </c>
      <c r="CB10" s="8" t="s">
        <v>340</v>
      </c>
      <c r="CC10" s="8" t="s">
        <v>341</v>
      </c>
      <c r="CD10" s="8" t="s">
        <v>342</v>
      </c>
      <c r="CE10" s="8" t="s">
        <v>343</v>
      </c>
      <c r="CF10" s="8" t="s">
        <v>344</v>
      </c>
      <c r="CG10" s="8" t="s">
        <v>345</v>
      </c>
      <c r="CH10" s="8" t="s">
        <v>346</v>
      </c>
      <c r="CI10" s="8" t="s">
        <v>347</v>
      </c>
      <c r="CJ10" s="8" t="s">
        <v>348</v>
      </c>
      <c r="CK10" s="8" t="s">
        <v>349</v>
      </c>
      <c r="CL10" s="8" t="s">
        <v>350</v>
      </c>
      <c r="CM10" s="8" t="s">
        <v>351</v>
      </c>
      <c r="CN10" s="8" t="s">
        <v>352</v>
      </c>
      <c r="CO10" s="8" t="s">
        <v>353</v>
      </c>
      <c r="CP10" s="8" t="s">
        <v>354</v>
      </c>
      <c r="CQ10" s="8" t="s">
        <v>355</v>
      </c>
      <c r="CR10" s="8" t="s">
        <v>356</v>
      </c>
      <c r="CS10" s="8" t="s">
        <v>357</v>
      </c>
      <c r="CT10" s="8" t="s">
        <v>358</v>
      </c>
      <c r="CU10" s="8" t="s">
        <v>359</v>
      </c>
      <c r="CV10" s="8" t="s">
        <v>360</v>
      </c>
      <c r="CW10" s="8" t="s">
        <v>361</v>
      </c>
      <c r="CX10" s="8" t="s">
        <v>362</v>
      </c>
      <c r="CY10" s="8" t="s">
        <v>363</v>
      </c>
      <c r="CZ10" s="8" t="s">
        <v>364</v>
      </c>
      <c r="DA10" s="8" t="s">
        <v>365</v>
      </c>
      <c r="DB10" s="8" t="s">
        <v>366</v>
      </c>
      <c r="DC10" s="8" t="s">
        <v>367</v>
      </c>
      <c r="DD10" s="8" t="s">
        <v>368</v>
      </c>
      <c r="DE10" s="8" t="s">
        <v>369</v>
      </c>
      <c r="DF10" s="8" t="s">
        <v>370</v>
      </c>
      <c r="DG10" s="8" t="s">
        <v>371</v>
      </c>
      <c r="DH10" s="8" t="s">
        <v>372</v>
      </c>
      <c r="DI10" s="8" t="s">
        <v>373</v>
      </c>
      <c r="DJ10" s="8" t="s">
        <v>374</v>
      </c>
      <c r="DK10" s="8" t="s">
        <v>375</v>
      </c>
      <c r="DL10" s="8" t="s">
        <v>376</v>
      </c>
      <c r="DM10" s="8" t="s">
        <v>377</v>
      </c>
      <c r="DN10" s="8" t="s">
        <v>378</v>
      </c>
      <c r="DO10" s="8" t="s">
        <v>379</v>
      </c>
      <c r="DP10" s="8" t="s">
        <v>380</v>
      </c>
      <c r="DQ10" s="8" t="s">
        <v>381</v>
      </c>
      <c r="DR10" s="8" t="s">
        <v>382</v>
      </c>
      <c r="DS10" s="8" t="s">
        <v>383</v>
      </c>
      <c r="DT10" s="8" t="s">
        <v>384</v>
      </c>
      <c r="DU10" s="8" t="s">
        <v>385</v>
      </c>
      <c r="DV10" s="8" t="s">
        <v>386</v>
      </c>
      <c r="DW10" s="8" t="s">
        <v>387</v>
      </c>
      <c r="DX10" s="8" t="s">
        <v>388</v>
      </c>
      <c r="DY10" s="8" t="s">
        <v>389</v>
      </c>
      <c r="DZ10" s="8" t="s">
        <v>390</v>
      </c>
      <c r="EA10" s="8" t="s">
        <v>391</v>
      </c>
      <c r="EB10" s="8" t="s">
        <v>392</v>
      </c>
      <c r="EC10" s="8" t="s">
        <v>393</v>
      </c>
      <c r="ED10" s="8" t="s">
        <v>394</v>
      </c>
      <c r="EE10" s="8" t="s">
        <v>395</v>
      </c>
      <c r="EF10" s="8" t="s">
        <v>396</v>
      </c>
      <c r="EG10" s="8" t="s">
        <v>397</v>
      </c>
      <c r="EH10" s="8" t="s">
        <v>398</v>
      </c>
      <c r="EI10" s="8" t="s">
        <v>399</v>
      </c>
      <c r="EJ10" s="8" t="s">
        <v>400</v>
      </c>
      <c r="EK10" s="8" t="s">
        <v>401</v>
      </c>
      <c r="EL10" s="8" t="s">
        <v>402</v>
      </c>
      <c r="EM10" s="8" t="s">
        <v>403</v>
      </c>
      <c r="EN10" s="8" t="s">
        <v>404</v>
      </c>
      <c r="EO10" s="8" t="s">
        <v>405</v>
      </c>
      <c r="EP10" s="8" t="s">
        <v>406</v>
      </c>
      <c r="EQ10" s="8" t="s">
        <v>407</v>
      </c>
      <c r="ER10" s="8" t="s">
        <v>408</v>
      </c>
      <c r="ES10" s="8" t="s">
        <v>409</v>
      </c>
      <c r="ET10" s="8" t="s">
        <v>410</v>
      </c>
      <c r="EU10" s="8" t="s">
        <v>411</v>
      </c>
      <c r="EV10" s="8" t="s">
        <v>412</v>
      </c>
      <c r="EW10" s="8" t="s">
        <v>413</v>
      </c>
      <c r="EX10" s="8" t="s">
        <v>414</v>
      </c>
      <c r="EY10" s="8" t="s">
        <v>415</v>
      </c>
      <c r="EZ10" s="8" t="s">
        <v>416</v>
      </c>
      <c r="FA10" s="8" t="s">
        <v>417</v>
      </c>
      <c r="FB10" s="8" t="s">
        <v>418</v>
      </c>
      <c r="FC10" s="8" t="s">
        <v>419</v>
      </c>
      <c r="FD10" s="8" t="s">
        <v>420</v>
      </c>
      <c r="FE10" s="8" t="s">
        <v>421</v>
      </c>
      <c r="FF10" s="8" t="s">
        <v>422</v>
      </c>
      <c r="FG10" s="8" t="s">
        <v>423</v>
      </c>
      <c r="FH10" s="8" t="s">
        <v>424</v>
      </c>
      <c r="FI10" s="8" t="s">
        <v>425</v>
      </c>
      <c r="FJ10" s="8" t="s">
        <v>426</v>
      </c>
      <c r="FK10" s="8" t="s">
        <v>427</v>
      </c>
      <c r="FL10" s="8" t="s">
        <v>428</v>
      </c>
      <c r="FM10" s="8" t="s">
        <v>429</v>
      </c>
      <c r="FN10" s="8" t="s">
        <v>430</v>
      </c>
      <c r="FO10" s="8" t="s">
        <v>431</v>
      </c>
      <c r="FP10" s="8" t="s">
        <v>432</v>
      </c>
      <c r="FQ10" s="8" t="s">
        <v>433</v>
      </c>
      <c r="FR10" s="8" t="s">
        <v>434</v>
      </c>
      <c r="FS10" s="8" t="s">
        <v>435</v>
      </c>
      <c r="FT10" s="8" t="s">
        <v>436</v>
      </c>
      <c r="FU10" s="8" t="s">
        <v>437</v>
      </c>
      <c r="FV10" s="8" t="s">
        <v>438</v>
      </c>
      <c r="FW10" s="8" t="s">
        <v>439</v>
      </c>
      <c r="FX10" s="8" t="s">
        <v>440</v>
      </c>
      <c r="FY10" s="8" t="s">
        <v>441</v>
      </c>
      <c r="FZ10" s="8" t="s">
        <v>442</v>
      </c>
      <c r="GA10" s="8" t="s">
        <v>443</v>
      </c>
      <c r="GB10" s="8" t="s">
        <v>444</v>
      </c>
      <c r="GC10" s="8" t="s">
        <v>445</v>
      </c>
      <c r="GD10" s="8" t="s">
        <v>446</v>
      </c>
      <c r="GE10" s="8" t="s">
        <v>447</v>
      </c>
      <c r="GF10" s="8" t="s">
        <v>448</v>
      </c>
      <c r="GG10" s="8" t="s">
        <v>449</v>
      </c>
      <c r="GH10" s="8" t="s">
        <v>450</v>
      </c>
      <c r="GI10" s="8" t="s">
        <v>451</v>
      </c>
      <c r="GJ10" s="8" t="s">
        <v>452</v>
      </c>
      <c r="GK10" s="8" t="s">
        <v>453</v>
      </c>
      <c r="GL10" s="8" t="s">
        <v>454</v>
      </c>
      <c r="GM10" s="8" t="s">
        <v>455</v>
      </c>
      <c r="GN10" s="8" t="s">
        <v>456</v>
      </c>
      <c r="GO10" s="8" t="s">
        <v>457</v>
      </c>
      <c r="GP10" s="8" t="s">
        <v>458</v>
      </c>
      <c r="GQ10" s="8" t="s">
        <v>459</v>
      </c>
      <c r="GR10" s="8" t="s">
        <v>460</v>
      </c>
      <c r="GS10" s="8" t="s">
        <v>461</v>
      </c>
      <c r="GT10" s="8" t="s">
        <v>462</v>
      </c>
      <c r="GU10" s="8" t="s">
        <v>463</v>
      </c>
      <c r="GV10" s="8" t="s">
        <v>464</v>
      </c>
      <c r="GW10" s="8" t="s">
        <v>465</v>
      </c>
      <c r="GX10" s="8" t="s">
        <v>466</v>
      </c>
      <c r="GY10" s="8" t="s">
        <v>467</v>
      </c>
      <c r="GZ10" s="8" t="s">
        <v>468</v>
      </c>
      <c r="HA10" s="8" t="s">
        <v>469</v>
      </c>
      <c r="HB10" s="8" t="s">
        <v>470</v>
      </c>
      <c r="HC10" s="8" t="s">
        <v>471</v>
      </c>
      <c r="HD10" s="8" t="s">
        <v>472</v>
      </c>
      <c r="HE10" s="8" t="s">
        <v>473</v>
      </c>
      <c r="HF10" s="8" t="s">
        <v>474</v>
      </c>
      <c r="HG10" s="8" t="s">
        <v>475</v>
      </c>
      <c r="HH10" s="8" t="s">
        <v>476</v>
      </c>
      <c r="HI10" s="8" t="s">
        <v>477</v>
      </c>
      <c r="HJ10" s="8" t="s">
        <v>478</v>
      </c>
      <c r="HK10" s="8" t="s">
        <v>479</v>
      </c>
      <c r="HL10" s="8" t="s">
        <v>480</v>
      </c>
      <c r="HM10" s="8" t="s">
        <v>481</v>
      </c>
      <c r="HN10" s="8" t="s">
        <v>482</v>
      </c>
      <c r="HO10" s="8" t="s">
        <v>483</v>
      </c>
      <c r="HP10" s="8" t="s">
        <v>484</v>
      </c>
      <c r="HQ10" s="8" t="s">
        <v>485</v>
      </c>
      <c r="HR10" s="8" t="s">
        <v>486</v>
      </c>
      <c r="HS10" s="8" t="s">
        <v>487</v>
      </c>
      <c r="HT10" s="8" t="s">
        <v>488</v>
      </c>
      <c r="HU10" s="8" t="s">
        <v>489</v>
      </c>
      <c r="HV10" s="8" t="s">
        <v>490</v>
      </c>
      <c r="HW10" s="8" t="s">
        <v>491</v>
      </c>
      <c r="HX10" s="8" t="s">
        <v>492</v>
      </c>
      <c r="HY10" s="8" t="s">
        <v>493</v>
      </c>
      <c r="HZ10" s="8" t="s">
        <v>494</v>
      </c>
      <c r="IA10" s="8" t="s">
        <v>495</v>
      </c>
      <c r="IB10" s="8" t="s">
        <v>496</v>
      </c>
      <c r="IC10" s="8" t="s">
        <v>497</v>
      </c>
      <c r="ID10" s="8" t="s">
        <v>498</v>
      </c>
      <c r="IE10" s="8" t="s">
        <v>499</v>
      </c>
      <c r="IF10" s="8" t="s">
        <v>500</v>
      </c>
      <c r="IG10" s="8" t="s">
        <v>501</v>
      </c>
      <c r="IH10" s="8" t="s">
        <v>502</v>
      </c>
      <c r="II10" s="8" t="s">
        <v>503</v>
      </c>
      <c r="IJ10" s="8" t="s">
        <v>504</v>
      </c>
      <c r="IK10" s="8" t="s">
        <v>505</v>
      </c>
      <c r="IL10" s="8" t="s">
        <v>506</v>
      </c>
      <c r="IM10" s="8" t="s">
        <v>507</v>
      </c>
      <c r="IN10" s="8" t="s">
        <v>508</v>
      </c>
      <c r="IO10" s="8" t="s">
        <v>509</v>
      </c>
      <c r="IP10" s="8" t="s">
        <v>510</v>
      </c>
      <c r="IQ10" s="8" t="s">
        <v>511</v>
      </c>
    </row>
    <row r="11" spans="1:251">
      <c r="A11" s="10">
        <v>39965</v>
      </c>
      <c r="B11" s="9">
        <v>7.0000000000000001E-3</v>
      </c>
      <c r="C11" s="9">
        <v>0</v>
      </c>
      <c r="D11" s="9">
        <v>0</v>
      </c>
      <c r="E11" s="9">
        <v>7.0000000000000001E-3</v>
      </c>
      <c r="F11" s="9">
        <v>0</v>
      </c>
      <c r="G11" s="9">
        <v>7.0000000000000001E-3</v>
      </c>
      <c r="H11" s="9">
        <v>8.1530000000000005</v>
      </c>
      <c r="I11" s="9">
        <v>0.51300000000000001</v>
      </c>
      <c r="J11" s="9">
        <v>0</v>
      </c>
      <c r="K11" s="9">
        <v>8.6660000000000004</v>
      </c>
      <c r="L11" s="9">
        <v>0</v>
      </c>
      <c r="M11" s="9">
        <v>8.6660000000000004</v>
      </c>
      <c r="N11" s="9">
        <v>79.268000000000001</v>
      </c>
      <c r="O11" s="9">
        <v>29.149000000000001</v>
      </c>
      <c r="P11" s="9">
        <v>8.9090000000000007</v>
      </c>
      <c r="Q11" s="9">
        <v>117.32599999999999</v>
      </c>
      <c r="R11" s="9">
        <v>0.94599999999999995</v>
      </c>
      <c r="S11" s="9">
        <v>118.27200000000001</v>
      </c>
      <c r="T11" s="9">
        <v>63.597999999999999</v>
      </c>
      <c r="U11" s="9">
        <v>83.688000000000002</v>
      </c>
      <c r="V11" s="9">
        <v>97.888999999999996</v>
      </c>
      <c r="W11" s="9">
        <v>245.17400000000001</v>
      </c>
      <c r="X11" s="9">
        <v>33.493000000000002</v>
      </c>
      <c r="Y11" s="9">
        <v>278.66699999999997</v>
      </c>
      <c r="Z11" s="9">
        <v>4.8220000000000001</v>
      </c>
      <c r="AA11" s="9">
        <v>18.132999999999999</v>
      </c>
      <c r="AB11" s="9">
        <v>73.873000000000005</v>
      </c>
      <c r="AC11" s="9">
        <v>96.828000000000003</v>
      </c>
      <c r="AD11" s="9">
        <v>109.322</v>
      </c>
      <c r="AE11" s="9">
        <v>206.15</v>
      </c>
      <c r="AF11" s="9">
        <v>0</v>
      </c>
      <c r="AG11" s="9">
        <v>0.92900000000000005</v>
      </c>
      <c r="AH11" s="9">
        <v>0.86099999999999999</v>
      </c>
      <c r="AI11" s="9">
        <v>1.79</v>
      </c>
      <c r="AJ11" s="9">
        <v>22.238</v>
      </c>
      <c r="AK11" s="9">
        <v>24.027999999999999</v>
      </c>
      <c r="AL11" s="9">
        <v>0</v>
      </c>
      <c r="AM11" s="9">
        <v>0</v>
      </c>
      <c r="AN11" s="9">
        <v>0.51800000000000002</v>
      </c>
      <c r="AO11" s="9">
        <v>0.51800000000000002</v>
      </c>
      <c r="AP11" s="9">
        <v>0</v>
      </c>
      <c r="AQ11" s="9">
        <v>0.51800000000000002</v>
      </c>
      <c r="AR11" s="9">
        <v>155.84800000000001</v>
      </c>
      <c r="AS11" s="9">
        <v>132.411</v>
      </c>
      <c r="AT11" s="9">
        <v>182.04900000000001</v>
      </c>
      <c r="AU11" s="9">
        <v>470.30900000000003</v>
      </c>
      <c r="AV11" s="9">
        <v>165.999</v>
      </c>
      <c r="AW11" s="9">
        <v>636.30799999999999</v>
      </c>
      <c r="AX11" s="9">
        <v>1.7999999999999999E-2</v>
      </c>
      <c r="AY11" s="9">
        <v>0</v>
      </c>
      <c r="AZ11" s="9">
        <v>0</v>
      </c>
      <c r="BA11" s="9">
        <v>1.7999999999999999E-2</v>
      </c>
      <c r="BB11" s="9">
        <v>0</v>
      </c>
      <c r="BC11" s="9">
        <v>1.7999999999999999E-2</v>
      </c>
      <c r="BD11" s="9">
        <v>8.7880000000000003</v>
      </c>
      <c r="BE11" s="9">
        <v>0.52600000000000002</v>
      </c>
      <c r="BF11" s="9">
        <v>0.47499999999999998</v>
      </c>
      <c r="BG11" s="9">
        <v>9.7889999999999997</v>
      </c>
      <c r="BH11" s="9">
        <v>0</v>
      </c>
      <c r="BI11" s="9">
        <v>9.7889999999999997</v>
      </c>
      <c r="BJ11" s="9">
        <v>154.41999999999999</v>
      </c>
      <c r="BK11" s="9">
        <v>26.372</v>
      </c>
      <c r="BL11" s="9">
        <v>3.399</v>
      </c>
      <c r="BM11" s="9">
        <v>184.191</v>
      </c>
      <c r="BN11" s="9">
        <v>1.0009999999999999</v>
      </c>
      <c r="BO11" s="9">
        <v>185.19200000000001</v>
      </c>
      <c r="BP11" s="9">
        <v>150.565</v>
      </c>
      <c r="BQ11" s="9">
        <v>148.76499999999999</v>
      </c>
      <c r="BR11" s="9">
        <v>90.683999999999997</v>
      </c>
      <c r="BS11" s="9">
        <v>390.01499999999999</v>
      </c>
      <c r="BT11" s="9">
        <v>22.378</v>
      </c>
      <c r="BU11" s="9">
        <v>412.39299999999997</v>
      </c>
      <c r="BV11" s="9">
        <v>6.4459999999999997</v>
      </c>
      <c r="BW11" s="9">
        <v>28.431000000000001</v>
      </c>
      <c r="BX11" s="9">
        <v>83.003</v>
      </c>
      <c r="BY11" s="9">
        <v>117.879</v>
      </c>
      <c r="BZ11" s="9">
        <v>104.06699999999999</v>
      </c>
      <c r="CA11" s="9">
        <v>221.946</v>
      </c>
      <c r="CB11" s="9">
        <v>0.437</v>
      </c>
      <c r="CC11" s="9">
        <v>0</v>
      </c>
      <c r="CD11" s="9">
        <v>2.5680000000000001</v>
      </c>
      <c r="CE11" s="9">
        <v>3.0049999999999999</v>
      </c>
      <c r="CF11" s="9">
        <v>15.513999999999999</v>
      </c>
      <c r="CG11" s="9">
        <v>18.518999999999998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v>0</v>
      </c>
      <c r="CN11" s="9">
        <v>320.67399999999998</v>
      </c>
      <c r="CO11" s="9">
        <v>204.09399999999999</v>
      </c>
      <c r="CP11" s="9">
        <v>180.13</v>
      </c>
      <c r="CQ11" s="9">
        <v>704.89700000000005</v>
      </c>
      <c r="CR11" s="9">
        <v>142.96</v>
      </c>
      <c r="CS11" s="9">
        <v>847.85799999999995</v>
      </c>
      <c r="CT11" s="9">
        <v>2.5000000000000001E-2</v>
      </c>
      <c r="CU11" s="9">
        <v>0</v>
      </c>
      <c r="CV11" s="9">
        <v>0</v>
      </c>
      <c r="CW11" s="9">
        <v>2.5000000000000001E-2</v>
      </c>
      <c r="CX11" s="9">
        <v>0</v>
      </c>
      <c r="CY11" s="9">
        <v>2.5000000000000001E-2</v>
      </c>
      <c r="CZ11" s="9">
        <v>16.940999999999999</v>
      </c>
      <c r="DA11" s="9">
        <v>1.038</v>
      </c>
      <c r="DB11" s="9">
        <v>0.47499999999999998</v>
      </c>
      <c r="DC11" s="9">
        <v>18.454999999999998</v>
      </c>
      <c r="DD11" s="9">
        <v>0</v>
      </c>
      <c r="DE11" s="9">
        <v>18.454999999999998</v>
      </c>
      <c r="DF11" s="9">
        <v>233.68799999999999</v>
      </c>
      <c r="DG11" s="9">
        <v>55.521000000000001</v>
      </c>
      <c r="DH11" s="9">
        <v>12.308</v>
      </c>
      <c r="DI11" s="9">
        <v>301.517</v>
      </c>
      <c r="DJ11" s="9">
        <v>1.9470000000000001</v>
      </c>
      <c r="DK11" s="9">
        <v>303.46499999999997</v>
      </c>
      <c r="DL11" s="9">
        <v>214.16300000000001</v>
      </c>
      <c r="DM11" s="9">
        <v>232.453</v>
      </c>
      <c r="DN11" s="9">
        <v>188.57300000000001</v>
      </c>
      <c r="DO11" s="9">
        <v>635.18899999999996</v>
      </c>
      <c r="DP11" s="9">
        <v>55.871000000000002</v>
      </c>
      <c r="DQ11" s="9">
        <v>691.06</v>
      </c>
      <c r="DR11" s="9">
        <v>11.268000000000001</v>
      </c>
      <c r="DS11" s="9">
        <v>46.564</v>
      </c>
      <c r="DT11" s="9">
        <v>156.876</v>
      </c>
      <c r="DU11" s="9">
        <v>214.708</v>
      </c>
      <c r="DV11" s="9">
        <v>213.38900000000001</v>
      </c>
      <c r="DW11" s="9">
        <v>428.09699999999998</v>
      </c>
      <c r="DX11" s="9">
        <v>0.437</v>
      </c>
      <c r="DY11" s="9">
        <v>0.92900000000000005</v>
      </c>
      <c r="DZ11" s="9">
        <v>3.4289999999999998</v>
      </c>
      <c r="EA11" s="9">
        <v>4.7949999999999999</v>
      </c>
      <c r="EB11" s="9">
        <v>37.752000000000002</v>
      </c>
      <c r="EC11" s="9">
        <v>42.545999999999999</v>
      </c>
      <c r="ED11" s="9">
        <v>0</v>
      </c>
      <c r="EE11" s="9">
        <v>0</v>
      </c>
      <c r="EF11" s="9">
        <v>0.51800000000000002</v>
      </c>
      <c r="EG11" s="9">
        <v>0.51800000000000002</v>
      </c>
      <c r="EH11" s="9">
        <v>0</v>
      </c>
      <c r="EI11" s="9">
        <v>0.51800000000000002</v>
      </c>
      <c r="EJ11" s="9">
        <v>476.52199999999999</v>
      </c>
      <c r="EK11" s="9">
        <v>336.505</v>
      </c>
      <c r="EL11" s="9">
        <v>362.17899999999997</v>
      </c>
      <c r="EM11" s="9">
        <v>1175.2059999999999</v>
      </c>
      <c r="EN11" s="9">
        <v>308.959</v>
      </c>
      <c r="EO11" s="9">
        <v>1484.165</v>
      </c>
      <c r="EP11" s="9">
        <v>0.184</v>
      </c>
      <c r="EQ11" s="9">
        <v>0</v>
      </c>
      <c r="ER11" s="9">
        <v>0</v>
      </c>
      <c r="ES11" s="9">
        <v>0.184</v>
      </c>
      <c r="ET11" s="9">
        <v>0</v>
      </c>
      <c r="EU11" s="9">
        <v>0.184</v>
      </c>
      <c r="EV11" s="9">
        <v>4.75</v>
      </c>
      <c r="EW11" s="9">
        <v>0.245</v>
      </c>
      <c r="EX11" s="9">
        <v>0</v>
      </c>
      <c r="EY11" s="9">
        <v>4.9939999999999998</v>
      </c>
      <c r="EZ11" s="9">
        <v>0</v>
      </c>
      <c r="FA11" s="9">
        <v>4.9939999999999998</v>
      </c>
      <c r="FB11" s="9">
        <v>11.991</v>
      </c>
      <c r="FC11" s="9">
        <v>5.6909999999999998</v>
      </c>
      <c r="FD11" s="9">
        <v>0.44500000000000001</v>
      </c>
      <c r="FE11" s="9">
        <v>18.126999999999999</v>
      </c>
      <c r="FF11" s="9">
        <v>0</v>
      </c>
      <c r="FG11" s="9">
        <v>18.126999999999999</v>
      </c>
      <c r="FH11" s="9">
        <v>8.4410000000000007</v>
      </c>
      <c r="FI11" s="9">
        <v>10.923999999999999</v>
      </c>
      <c r="FJ11" s="9">
        <v>3.78</v>
      </c>
      <c r="FK11" s="9">
        <v>23.145</v>
      </c>
      <c r="FL11" s="9">
        <v>1.7829999999999999</v>
      </c>
      <c r="FM11" s="9">
        <v>24.927</v>
      </c>
      <c r="FN11" s="9">
        <v>0</v>
      </c>
      <c r="FO11" s="9">
        <v>1.2829999999999999</v>
      </c>
      <c r="FP11" s="9">
        <v>6.86</v>
      </c>
      <c r="FQ11" s="9">
        <v>8.1430000000000007</v>
      </c>
      <c r="FR11" s="9">
        <v>2.0859999999999999</v>
      </c>
      <c r="FS11" s="9">
        <v>10.228999999999999</v>
      </c>
      <c r="FT11" s="9">
        <v>0</v>
      </c>
      <c r="FU11" s="9">
        <v>0.49099999999999999</v>
      </c>
      <c r="FV11" s="9">
        <v>0</v>
      </c>
      <c r="FW11" s="9">
        <v>0.49099999999999999</v>
      </c>
      <c r="FX11" s="9">
        <v>1.887</v>
      </c>
      <c r="FY11" s="9">
        <v>2.3780000000000001</v>
      </c>
      <c r="FZ11" s="9">
        <v>0</v>
      </c>
      <c r="GA11" s="9">
        <v>0</v>
      </c>
      <c r="GB11" s="9">
        <v>0</v>
      </c>
      <c r="GC11" s="9">
        <v>0</v>
      </c>
      <c r="GD11" s="9">
        <v>0</v>
      </c>
      <c r="GE11" s="9">
        <v>0</v>
      </c>
      <c r="GF11" s="9">
        <v>25.364999999999998</v>
      </c>
      <c r="GG11" s="9">
        <v>18.632999999999999</v>
      </c>
      <c r="GH11" s="9">
        <v>11.085000000000001</v>
      </c>
      <c r="GI11" s="9">
        <v>55.082999999999998</v>
      </c>
      <c r="GJ11" s="9">
        <v>5.7549999999999999</v>
      </c>
      <c r="GK11" s="9">
        <v>60.838999999999999</v>
      </c>
      <c r="GL11" s="9">
        <v>6.32</v>
      </c>
      <c r="GM11" s="9">
        <v>0</v>
      </c>
      <c r="GN11" s="9">
        <v>0</v>
      </c>
      <c r="GO11" s="9">
        <v>6.32</v>
      </c>
      <c r="GP11" s="9">
        <v>0</v>
      </c>
      <c r="GQ11" s="9">
        <v>6.32</v>
      </c>
      <c r="GR11" s="9">
        <v>37.29</v>
      </c>
      <c r="GS11" s="9">
        <v>0</v>
      </c>
      <c r="GT11" s="9">
        <v>0</v>
      </c>
      <c r="GU11" s="9">
        <v>37.29</v>
      </c>
      <c r="GV11" s="9">
        <v>0</v>
      </c>
      <c r="GW11" s="9">
        <v>37.29</v>
      </c>
      <c r="GX11" s="9">
        <v>203.99799999999999</v>
      </c>
      <c r="GY11" s="9">
        <v>17.390999999999998</v>
      </c>
      <c r="GZ11" s="9">
        <v>4.117</v>
      </c>
      <c r="HA11" s="9">
        <v>225.506</v>
      </c>
      <c r="HB11" s="9">
        <v>0.434</v>
      </c>
      <c r="HC11" s="9">
        <v>225.94</v>
      </c>
      <c r="HD11" s="9">
        <v>148.226</v>
      </c>
      <c r="HE11" s="9">
        <v>74.244</v>
      </c>
      <c r="HF11" s="9">
        <v>33.991999999999997</v>
      </c>
      <c r="HG11" s="9">
        <v>256.46199999999999</v>
      </c>
      <c r="HH11" s="9">
        <v>11.711</v>
      </c>
      <c r="HI11" s="9">
        <v>268.173</v>
      </c>
      <c r="HJ11" s="9">
        <v>7.6230000000000002</v>
      </c>
      <c r="HK11" s="9">
        <v>22.053000000000001</v>
      </c>
      <c r="HL11" s="9">
        <v>39.002000000000002</v>
      </c>
      <c r="HM11" s="9">
        <v>68.677999999999997</v>
      </c>
      <c r="HN11" s="9">
        <v>42.951999999999998</v>
      </c>
      <c r="HO11" s="9">
        <v>111.63</v>
      </c>
      <c r="HP11" s="9">
        <v>1.034</v>
      </c>
      <c r="HQ11" s="9">
        <v>1.9850000000000001</v>
      </c>
      <c r="HR11" s="9">
        <v>2.859</v>
      </c>
      <c r="HS11" s="9">
        <v>5.8780000000000001</v>
      </c>
      <c r="HT11" s="9">
        <v>14.936999999999999</v>
      </c>
      <c r="HU11" s="9">
        <v>20.815000000000001</v>
      </c>
      <c r="HV11" s="9">
        <v>0.51900000000000002</v>
      </c>
      <c r="HW11" s="9">
        <v>0.49399999999999999</v>
      </c>
      <c r="HX11" s="9">
        <v>0.60799999999999998</v>
      </c>
      <c r="HY11" s="9">
        <v>1.62</v>
      </c>
      <c r="HZ11" s="9">
        <v>0.49</v>
      </c>
      <c r="IA11" s="9">
        <v>2.11</v>
      </c>
      <c r="IB11" s="9">
        <v>405.00900000000001</v>
      </c>
      <c r="IC11" s="9">
        <v>116.16800000000001</v>
      </c>
      <c r="ID11" s="9">
        <v>80.578000000000003</v>
      </c>
      <c r="IE11" s="9">
        <v>601.755</v>
      </c>
      <c r="IF11" s="9">
        <v>70.522999999999996</v>
      </c>
      <c r="IG11" s="9">
        <v>672.27800000000002</v>
      </c>
      <c r="IH11" s="9">
        <v>6.5279999999999996</v>
      </c>
      <c r="II11" s="9">
        <v>0</v>
      </c>
      <c r="IJ11" s="9">
        <v>0</v>
      </c>
      <c r="IK11" s="9">
        <v>6.5279999999999996</v>
      </c>
      <c r="IL11" s="9">
        <v>0</v>
      </c>
      <c r="IM11" s="9">
        <v>6.5279999999999996</v>
      </c>
      <c r="IN11" s="9">
        <v>58.981000000000002</v>
      </c>
      <c r="IO11" s="9">
        <v>1.2829999999999999</v>
      </c>
      <c r="IP11" s="9">
        <v>0.47499999999999998</v>
      </c>
      <c r="IQ11" s="9">
        <v>60.74</v>
      </c>
    </row>
    <row r="12" spans="1:251">
      <c r="A12" s="10">
        <v>40330</v>
      </c>
      <c r="B12" s="9">
        <v>0.185</v>
      </c>
      <c r="C12" s="9">
        <v>0</v>
      </c>
      <c r="D12" s="9">
        <v>0</v>
      </c>
      <c r="E12" s="9">
        <v>0.185</v>
      </c>
      <c r="F12" s="9">
        <v>0</v>
      </c>
      <c r="G12" s="9">
        <v>0.185</v>
      </c>
      <c r="H12" s="9">
        <v>7.2969999999999997</v>
      </c>
      <c r="I12" s="9">
        <v>7.3999999999999996E-2</v>
      </c>
      <c r="J12" s="9">
        <v>0.22600000000000001</v>
      </c>
      <c r="K12" s="9">
        <v>7.5970000000000004</v>
      </c>
      <c r="L12" s="9">
        <v>0</v>
      </c>
      <c r="M12" s="9">
        <v>7.5970000000000004</v>
      </c>
      <c r="N12" s="9">
        <v>92.784000000000006</v>
      </c>
      <c r="O12" s="9">
        <v>22.52</v>
      </c>
      <c r="P12" s="9">
        <v>6.7060000000000004</v>
      </c>
      <c r="Q12" s="9">
        <v>122.009</v>
      </c>
      <c r="R12" s="9">
        <v>0.65800000000000003</v>
      </c>
      <c r="S12" s="9">
        <v>122.667</v>
      </c>
      <c r="T12" s="9">
        <v>65.022000000000006</v>
      </c>
      <c r="U12" s="9">
        <v>92.236000000000004</v>
      </c>
      <c r="V12" s="9">
        <v>81.63</v>
      </c>
      <c r="W12" s="9">
        <v>238.88800000000001</v>
      </c>
      <c r="X12" s="9">
        <v>26.759</v>
      </c>
      <c r="Y12" s="9">
        <v>265.64800000000002</v>
      </c>
      <c r="Z12" s="9">
        <v>4.5730000000000004</v>
      </c>
      <c r="AA12" s="9">
        <v>27.280999999999999</v>
      </c>
      <c r="AB12" s="9">
        <v>74.792000000000002</v>
      </c>
      <c r="AC12" s="9">
        <v>106.64700000000001</v>
      </c>
      <c r="AD12" s="9">
        <v>119.13500000000001</v>
      </c>
      <c r="AE12" s="9">
        <v>225.78200000000001</v>
      </c>
      <c r="AF12" s="9">
        <v>0.214</v>
      </c>
      <c r="AG12" s="9">
        <v>0.56299999999999994</v>
      </c>
      <c r="AH12" s="9">
        <v>1.4470000000000001</v>
      </c>
      <c r="AI12" s="9">
        <v>2.2229999999999999</v>
      </c>
      <c r="AJ12" s="9">
        <v>19.937000000000001</v>
      </c>
      <c r="AK12" s="9">
        <v>22.161000000000001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0</v>
      </c>
      <c r="AR12" s="9">
        <v>170.07499999999999</v>
      </c>
      <c r="AS12" s="9">
        <v>142.67400000000001</v>
      </c>
      <c r="AT12" s="9">
        <v>164.80099999999999</v>
      </c>
      <c r="AU12" s="9">
        <v>477.55</v>
      </c>
      <c r="AV12" s="9">
        <v>166.49</v>
      </c>
      <c r="AW12" s="9">
        <v>644.04</v>
      </c>
      <c r="AX12" s="9">
        <v>0.58699999999999997</v>
      </c>
      <c r="AY12" s="9">
        <v>0</v>
      </c>
      <c r="AZ12" s="9">
        <v>0</v>
      </c>
      <c r="BA12" s="9">
        <v>0.58699999999999997</v>
      </c>
      <c r="BB12" s="9">
        <v>0</v>
      </c>
      <c r="BC12" s="9">
        <v>0.58699999999999997</v>
      </c>
      <c r="BD12" s="9">
        <v>13.689</v>
      </c>
      <c r="BE12" s="9">
        <v>0.22800000000000001</v>
      </c>
      <c r="BF12" s="9">
        <v>0</v>
      </c>
      <c r="BG12" s="9">
        <v>13.917</v>
      </c>
      <c r="BH12" s="9">
        <v>0</v>
      </c>
      <c r="BI12" s="9">
        <v>13.917</v>
      </c>
      <c r="BJ12" s="9">
        <v>157.374</v>
      </c>
      <c r="BK12" s="9">
        <v>29.363</v>
      </c>
      <c r="BL12" s="9">
        <v>5.3959999999999999</v>
      </c>
      <c r="BM12" s="9">
        <v>192.13300000000001</v>
      </c>
      <c r="BN12" s="9">
        <v>0.54200000000000004</v>
      </c>
      <c r="BO12" s="9">
        <v>192.67500000000001</v>
      </c>
      <c r="BP12" s="9">
        <v>155.96700000000001</v>
      </c>
      <c r="BQ12" s="9">
        <v>144.739</v>
      </c>
      <c r="BR12" s="9">
        <v>95.569000000000003</v>
      </c>
      <c r="BS12" s="9">
        <v>396.27600000000001</v>
      </c>
      <c r="BT12" s="9">
        <v>23.986000000000001</v>
      </c>
      <c r="BU12" s="9">
        <v>420.262</v>
      </c>
      <c r="BV12" s="9">
        <v>3.9220000000000002</v>
      </c>
      <c r="BW12" s="9">
        <v>29.873999999999999</v>
      </c>
      <c r="BX12" s="9">
        <v>83.998999999999995</v>
      </c>
      <c r="BY12" s="9">
        <v>117.79600000000001</v>
      </c>
      <c r="BZ12" s="9">
        <v>100.127</v>
      </c>
      <c r="CA12" s="9">
        <v>217.923</v>
      </c>
      <c r="CB12" s="9">
        <v>0.21199999999999999</v>
      </c>
      <c r="CC12" s="9">
        <v>1.016</v>
      </c>
      <c r="CD12" s="9">
        <v>2.9660000000000002</v>
      </c>
      <c r="CE12" s="9">
        <v>4.1929999999999996</v>
      </c>
      <c r="CF12" s="9">
        <v>14.840999999999999</v>
      </c>
      <c r="CG12" s="9">
        <v>19.033999999999999</v>
      </c>
      <c r="CH12" s="9">
        <v>0</v>
      </c>
      <c r="CI12" s="9">
        <v>0</v>
      </c>
      <c r="CJ12" s="9">
        <v>0.42099999999999999</v>
      </c>
      <c r="CK12" s="9">
        <v>0.42099999999999999</v>
      </c>
      <c r="CL12" s="9">
        <v>0</v>
      </c>
      <c r="CM12" s="9">
        <v>0.42099999999999999</v>
      </c>
      <c r="CN12" s="9">
        <v>331.75099999999998</v>
      </c>
      <c r="CO12" s="9">
        <v>205.22</v>
      </c>
      <c r="CP12" s="9">
        <v>188.352</v>
      </c>
      <c r="CQ12" s="9">
        <v>725.32299999999998</v>
      </c>
      <c r="CR12" s="9">
        <v>139.49600000000001</v>
      </c>
      <c r="CS12" s="9">
        <v>864.81899999999996</v>
      </c>
      <c r="CT12" s="9">
        <v>0.77200000000000002</v>
      </c>
      <c r="CU12" s="9">
        <v>0</v>
      </c>
      <c r="CV12" s="9">
        <v>0</v>
      </c>
      <c r="CW12" s="9">
        <v>0.77200000000000002</v>
      </c>
      <c r="CX12" s="9">
        <v>0</v>
      </c>
      <c r="CY12" s="9">
        <v>0.77200000000000002</v>
      </c>
      <c r="CZ12" s="9">
        <v>20.986999999999998</v>
      </c>
      <c r="DA12" s="9">
        <v>0.30199999999999999</v>
      </c>
      <c r="DB12" s="9">
        <v>0.22600000000000001</v>
      </c>
      <c r="DC12" s="9">
        <v>21.513999999999999</v>
      </c>
      <c r="DD12" s="9">
        <v>0</v>
      </c>
      <c r="DE12" s="9">
        <v>21.513999999999999</v>
      </c>
      <c r="DF12" s="9">
        <v>250.15700000000001</v>
      </c>
      <c r="DG12" s="9">
        <v>51.883000000000003</v>
      </c>
      <c r="DH12" s="9">
        <v>12.102</v>
      </c>
      <c r="DI12" s="9">
        <v>314.142</v>
      </c>
      <c r="DJ12" s="9">
        <v>1.2</v>
      </c>
      <c r="DK12" s="9">
        <v>315.34199999999998</v>
      </c>
      <c r="DL12" s="9">
        <v>220.99</v>
      </c>
      <c r="DM12" s="9">
        <v>236.97499999999999</v>
      </c>
      <c r="DN12" s="9">
        <v>177.19900000000001</v>
      </c>
      <c r="DO12" s="9">
        <v>635.16399999999999</v>
      </c>
      <c r="DP12" s="9">
        <v>50.746000000000002</v>
      </c>
      <c r="DQ12" s="9">
        <v>685.91</v>
      </c>
      <c r="DR12" s="9">
        <v>8.4949999999999992</v>
      </c>
      <c r="DS12" s="9">
        <v>57.155999999999999</v>
      </c>
      <c r="DT12" s="9">
        <v>158.792</v>
      </c>
      <c r="DU12" s="9">
        <v>224.44300000000001</v>
      </c>
      <c r="DV12" s="9">
        <v>219.262</v>
      </c>
      <c r="DW12" s="9">
        <v>443.70499999999998</v>
      </c>
      <c r="DX12" s="9">
        <v>0.42499999999999999</v>
      </c>
      <c r="DY12" s="9">
        <v>1.579</v>
      </c>
      <c r="DZ12" s="9">
        <v>4.4130000000000003</v>
      </c>
      <c r="EA12" s="9">
        <v>6.4169999999999998</v>
      </c>
      <c r="EB12" s="9">
        <v>34.777999999999999</v>
      </c>
      <c r="EC12" s="9">
        <v>41.195</v>
      </c>
      <c r="ED12" s="9">
        <v>0</v>
      </c>
      <c r="EE12" s="9">
        <v>0</v>
      </c>
      <c r="EF12" s="9">
        <v>0.42099999999999999</v>
      </c>
      <c r="EG12" s="9">
        <v>0.42099999999999999</v>
      </c>
      <c r="EH12" s="9">
        <v>0</v>
      </c>
      <c r="EI12" s="9">
        <v>0.42099999999999999</v>
      </c>
      <c r="EJ12" s="9">
        <v>501.82600000000002</v>
      </c>
      <c r="EK12" s="9">
        <v>347.89400000000001</v>
      </c>
      <c r="EL12" s="9">
        <v>353.15300000000002</v>
      </c>
      <c r="EM12" s="9">
        <v>1202.873</v>
      </c>
      <c r="EN12" s="9">
        <v>305.98599999999999</v>
      </c>
      <c r="EO12" s="9">
        <v>1508.8589999999999</v>
      </c>
      <c r="EP12" s="9">
        <v>0.104</v>
      </c>
      <c r="EQ12" s="9">
        <v>0</v>
      </c>
      <c r="ER12" s="9">
        <v>0</v>
      </c>
      <c r="ES12" s="9">
        <v>0.104</v>
      </c>
      <c r="ET12" s="9">
        <v>0</v>
      </c>
      <c r="EU12" s="9">
        <v>0.104</v>
      </c>
      <c r="EV12" s="9">
        <v>2.2149999999999999</v>
      </c>
      <c r="EW12" s="9">
        <v>0</v>
      </c>
      <c r="EX12" s="9">
        <v>0.246</v>
      </c>
      <c r="EY12" s="9">
        <v>2.46</v>
      </c>
      <c r="EZ12" s="9">
        <v>0</v>
      </c>
      <c r="FA12" s="9">
        <v>2.46</v>
      </c>
      <c r="FB12" s="9">
        <v>14.019</v>
      </c>
      <c r="FC12" s="9">
        <v>5.3129999999999997</v>
      </c>
      <c r="FD12" s="9">
        <v>1.0189999999999999</v>
      </c>
      <c r="FE12" s="9">
        <v>20.350999999999999</v>
      </c>
      <c r="FF12" s="9">
        <v>0</v>
      </c>
      <c r="FG12" s="9">
        <v>20.350999999999999</v>
      </c>
      <c r="FH12" s="9">
        <v>5.202</v>
      </c>
      <c r="FI12" s="9">
        <v>10.086</v>
      </c>
      <c r="FJ12" s="9">
        <v>5.6239999999999997</v>
      </c>
      <c r="FK12" s="9">
        <v>20.911999999999999</v>
      </c>
      <c r="FL12" s="9">
        <v>1.9650000000000001</v>
      </c>
      <c r="FM12" s="9">
        <v>22.876999999999999</v>
      </c>
      <c r="FN12" s="9">
        <v>0.22500000000000001</v>
      </c>
      <c r="FO12" s="9">
        <v>2.0219999999999998</v>
      </c>
      <c r="FP12" s="9">
        <v>3.4820000000000002</v>
      </c>
      <c r="FQ12" s="9">
        <v>5.7290000000000001</v>
      </c>
      <c r="FR12" s="9">
        <v>4.7649999999999997</v>
      </c>
      <c r="FS12" s="9">
        <v>10.494</v>
      </c>
      <c r="FT12" s="9">
        <v>0</v>
      </c>
      <c r="FU12" s="9">
        <v>0</v>
      </c>
      <c r="FV12" s="9">
        <v>0.314</v>
      </c>
      <c r="FW12" s="9">
        <v>0.314</v>
      </c>
      <c r="FX12" s="9">
        <v>0</v>
      </c>
      <c r="FY12" s="9">
        <v>0.314</v>
      </c>
      <c r="FZ12" s="9">
        <v>0</v>
      </c>
      <c r="GA12" s="9">
        <v>0</v>
      </c>
      <c r="GB12" s="9">
        <v>0</v>
      </c>
      <c r="GC12" s="9">
        <v>0</v>
      </c>
      <c r="GD12" s="9">
        <v>0</v>
      </c>
      <c r="GE12" s="9">
        <v>0</v>
      </c>
      <c r="GF12" s="9">
        <v>21.763999999999999</v>
      </c>
      <c r="GG12" s="9">
        <v>17.420999999999999</v>
      </c>
      <c r="GH12" s="9">
        <v>10.685</v>
      </c>
      <c r="GI12" s="9">
        <v>49.871000000000002</v>
      </c>
      <c r="GJ12" s="9">
        <v>6.73</v>
      </c>
      <c r="GK12" s="9">
        <v>56.600999999999999</v>
      </c>
      <c r="GL12" s="9">
        <v>2.7949999999999999</v>
      </c>
      <c r="GM12" s="9">
        <v>0</v>
      </c>
      <c r="GN12" s="9">
        <v>0</v>
      </c>
      <c r="GO12" s="9">
        <v>2.7949999999999999</v>
      </c>
      <c r="GP12" s="9">
        <v>0</v>
      </c>
      <c r="GQ12" s="9">
        <v>2.7949999999999999</v>
      </c>
      <c r="GR12" s="9">
        <v>33.569000000000003</v>
      </c>
      <c r="GS12" s="9">
        <v>1.879</v>
      </c>
      <c r="GT12" s="9">
        <v>0</v>
      </c>
      <c r="GU12" s="9">
        <v>35.448999999999998</v>
      </c>
      <c r="GV12" s="9">
        <v>0</v>
      </c>
      <c r="GW12" s="9">
        <v>35.448999999999998</v>
      </c>
      <c r="GX12" s="9">
        <v>216.23699999999999</v>
      </c>
      <c r="GY12" s="9">
        <v>22.481000000000002</v>
      </c>
      <c r="GZ12" s="9">
        <v>2.68</v>
      </c>
      <c r="HA12" s="9">
        <v>241.399</v>
      </c>
      <c r="HB12" s="9">
        <v>0.79200000000000004</v>
      </c>
      <c r="HC12" s="9">
        <v>242.191</v>
      </c>
      <c r="HD12" s="9">
        <v>141.42500000000001</v>
      </c>
      <c r="HE12" s="9">
        <v>72.048000000000002</v>
      </c>
      <c r="HF12" s="9">
        <v>37.472999999999999</v>
      </c>
      <c r="HG12" s="9">
        <v>250.946</v>
      </c>
      <c r="HH12" s="9">
        <v>11.616</v>
      </c>
      <c r="HI12" s="9">
        <v>262.56200000000001</v>
      </c>
      <c r="HJ12" s="9">
        <v>7.2149999999999999</v>
      </c>
      <c r="HK12" s="9">
        <v>21.14</v>
      </c>
      <c r="HL12" s="9">
        <v>46.944000000000003</v>
      </c>
      <c r="HM12" s="9">
        <v>75.299000000000007</v>
      </c>
      <c r="HN12" s="9">
        <v>50.918999999999997</v>
      </c>
      <c r="HO12" s="9">
        <v>126.21899999999999</v>
      </c>
      <c r="HP12" s="9">
        <v>1.1619999999999999</v>
      </c>
      <c r="HQ12" s="9">
        <v>1.238</v>
      </c>
      <c r="HR12" s="9">
        <v>3.706</v>
      </c>
      <c r="HS12" s="9">
        <v>6.1059999999999999</v>
      </c>
      <c r="HT12" s="9">
        <v>13.427</v>
      </c>
      <c r="HU12" s="9">
        <v>19.533000000000001</v>
      </c>
      <c r="HV12" s="9">
        <v>0</v>
      </c>
      <c r="HW12" s="9">
        <v>9.1999999999999998E-2</v>
      </c>
      <c r="HX12" s="9">
        <v>0.70199999999999996</v>
      </c>
      <c r="HY12" s="9">
        <v>0.79400000000000004</v>
      </c>
      <c r="HZ12" s="9">
        <v>0</v>
      </c>
      <c r="IA12" s="9">
        <v>0.79400000000000004</v>
      </c>
      <c r="IB12" s="9">
        <v>402.40300000000002</v>
      </c>
      <c r="IC12" s="9">
        <v>118.878</v>
      </c>
      <c r="ID12" s="9">
        <v>91.506</v>
      </c>
      <c r="IE12" s="9">
        <v>612.78700000000003</v>
      </c>
      <c r="IF12" s="9">
        <v>76.754999999999995</v>
      </c>
      <c r="IG12" s="9">
        <v>689.54200000000003</v>
      </c>
      <c r="IH12" s="9">
        <v>3.6709999999999998</v>
      </c>
      <c r="II12" s="9">
        <v>0</v>
      </c>
      <c r="IJ12" s="9">
        <v>0</v>
      </c>
      <c r="IK12" s="9">
        <v>3.6709999999999998</v>
      </c>
      <c r="IL12" s="9">
        <v>0</v>
      </c>
      <c r="IM12" s="9">
        <v>3.6709999999999998</v>
      </c>
      <c r="IN12" s="9">
        <v>56.77</v>
      </c>
      <c r="IO12" s="9">
        <v>2.181</v>
      </c>
      <c r="IP12" s="9">
        <v>0.47099999999999997</v>
      </c>
      <c r="IQ12" s="9">
        <v>59.423000000000002</v>
      </c>
    </row>
    <row r="13" spans="1:251">
      <c r="A13" s="10">
        <v>40695</v>
      </c>
      <c r="B13" s="9">
        <v>0.51900000000000002</v>
      </c>
      <c r="C13" s="9">
        <v>0.41399999999999998</v>
      </c>
      <c r="D13" s="9">
        <v>0</v>
      </c>
      <c r="E13" s="9">
        <v>0.93300000000000005</v>
      </c>
      <c r="F13" s="9">
        <v>0</v>
      </c>
      <c r="G13" s="9">
        <v>0.93300000000000005</v>
      </c>
      <c r="H13" s="9">
        <v>7.6070000000000002</v>
      </c>
      <c r="I13" s="9">
        <v>1.39</v>
      </c>
      <c r="J13" s="9">
        <v>0.308</v>
      </c>
      <c r="K13" s="9">
        <v>9.3049999999999997</v>
      </c>
      <c r="L13" s="9">
        <v>0</v>
      </c>
      <c r="M13" s="9">
        <v>9.3049999999999997</v>
      </c>
      <c r="N13" s="9">
        <v>76.832999999999998</v>
      </c>
      <c r="O13" s="9">
        <v>25.923999999999999</v>
      </c>
      <c r="P13" s="9">
        <v>4.66</v>
      </c>
      <c r="Q13" s="9">
        <v>107.41800000000001</v>
      </c>
      <c r="R13" s="9">
        <v>1.357</v>
      </c>
      <c r="S13" s="9">
        <v>108.77500000000001</v>
      </c>
      <c r="T13" s="9">
        <v>81.911000000000001</v>
      </c>
      <c r="U13" s="9">
        <v>88.096000000000004</v>
      </c>
      <c r="V13" s="9">
        <v>88.058000000000007</v>
      </c>
      <c r="W13" s="9">
        <v>258.06599999999997</v>
      </c>
      <c r="X13" s="9">
        <v>32.161999999999999</v>
      </c>
      <c r="Y13" s="9">
        <v>290.22800000000001</v>
      </c>
      <c r="Z13" s="9">
        <v>3.1440000000000001</v>
      </c>
      <c r="AA13" s="9">
        <v>24.934999999999999</v>
      </c>
      <c r="AB13" s="9">
        <v>75.945999999999998</v>
      </c>
      <c r="AC13" s="9">
        <v>104.02500000000001</v>
      </c>
      <c r="AD13" s="9">
        <v>122.69</v>
      </c>
      <c r="AE13" s="9">
        <v>226.715</v>
      </c>
      <c r="AF13" s="9">
        <v>0.16600000000000001</v>
      </c>
      <c r="AG13" s="9">
        <v>0.40799999999999997</v>
      </c>
      <c r="AH13" s="9">
        <v>3.165</v>
      </c>
      <c r="AI13" s="9">
        <v>3.7389999999999999</v>
      </c>
      <c r="AJ13" s="9">
        <v>19.157</v>
      </c>
      <c r="AK13" s="9">
        <v>22.896000000000001</v>
      </c>
      <c r="AL13" s="9">
        <v>0</v>
      </c>
      <c r="AM13" s="9">
        <v>0</v>
      </c>
      <c r="AN13" s="9">
        <v>0</v>
      </c>
      <c r="AO13" s="9">
        <v>0</v>
      </c>
      <c r="AP13" s="9">
        <v>0.377</v>
      </c>
      <c r="AQ13" s="9">
        <v>0.377</v>
      </c>
      <c r="AR13" s="9">
        <v>170.18100000000001</v>
      </c>
      <c r="AS13" s="9">
        <v>141.16800000000001</v>
      </c>
      <c r="AT13" s="9">
        <v>172.137</v>
      </c>
      <c r="AU13" s="9">
        <v>483.48500000000001</v>
      </c>
      <c r="AV13" s="9">
        <v>175.744</v>
      </c>
      <c r="AW13" s="9">
        <v>659.22900000000004</v>
      </c>
      <c r="AX13" s="9">
        <v>0.68700000000000006</v>
      </c>
      <c r="AY13" s="9">
        <v>0</v>
      </c>
      <c r="AZ13" s="9">
        <v>0</v>
      </c>
      <c r="BA13" s="9">
        <v>0.68700000000000006</v>
      </c>
      <c r="BB13" s="9">
        <v>0</v>
      </c>
      <c r="BC13" s="9">
        <v>0.68700000000000006</v>
      </c>
      <c r="BD13" s="9">
        <v>11.423</v>
      </c>
      <c r="BE13" s="9">
        <v>0.499</v>
      </c>
      <c r="BF13" s="9">
        <v>0</v>
      </c>
      <c r="BG13" s="9">
        <v>11.922000000000001</v>
      </c>
      <c r="BH13" s="9">
        <v>0</v>
      </c>
      <c r="BI13" s="9">
        <v>11.922000000000001</v>
      </c>
      <c r="BJ13" s="9">
        <v>160.78100000000001</v>
      </c>
      <c r="BK13" s="9">
        <v>27.257000000000001</v>
      </c>
      <c r="BL13" s="9">
        <v>1.7270000000000001</v>
      </c>
      <c r="BM13" s="9">
        <v>189.76499999999999</v>
      </c>
      <c r="BN13" s="9">
        <v>0</v>
      </c>
      <c r="BO13" s="9">
        <v>189.76499999999999</v>
      </c>
      <c r="BP13" s="9">
        <v>155.33600000000001</v>
      </c>
      <c r="BQ13" s="9">
        <v>154.68</v>
      </c>
      <c r="BR13" s="9">
        <v>98.881</v>
      </c>
      <c r="BS13" s="9">
        <v>408.89600000000002</v>
      </c>
      <c r="BT13" s="9">
        <v>19.552</v>
      </c>
      <c r="BU13" s="9">
        <v>428.44900000000001</v>
      </c>
      <c r="BV13" s="9">
        <v>4.5449999999999999</v>
      </c>
      <c r="BW13" s="9">
        <v>41.767000000000003</v>
      </c>
      <c r="BX13" s="9">
        <v>86.99</v>
      </c>
      <c r="BY13" s="9">
        <v>133.30199999999999</v>
      </c>
      <c r="BZ13" s="9">
        <v>104.89</v>
      </c>
      <c r="CA13" s="9">
        <v>238.19200000000001</v>
      </c>
      <c r="CB13" s="9">
        <v>1.2729999999999999</v>
      </c>
      <c r="CC13" s="9">
        <v>0.23100000000000001</v>
      </c>
      <c r="CD13" s="9">
        <v>2.5369999999999999</v>
      </c>
      <c r="CE13" s="9">
        <v>4.0410000000000004</v>
      </c>
      <c r="CF13" s="9">
        <v>20.347999999999999</v>
      </c>
      <c r="CG13" s="9">
        <v>24.388000000000002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v>0</v>
      </c>
      <c r="CN13" s="9">
        <v>334.04399999999998</v>
      </c>
      <c r="CO13" s="9">
        <v>224.434</v>
      </c>
      <c r="CP13" s="9">
        <v>190.13399999999999</v>
      </c>
      <c r="CQ13" s="9">
        <v>748.61199999999997</v>
      </c>
      <c r="CR13" s="9">
        <v>144.79</v>
      </c>
      <c r="CS13" s="9">
        <v>893.40300000000002</v>
      </c>
      <c r="CT13" s="9">
        <v>1.206</v>
      </c>
      <c r="CU13" s="9">
        <v>0.41399999999999998</v>
      </c>
      <c r="CV13" s="9">
        <v>0</v>
      </c>
      <c r="CW13" s="9">
        <v>1.62</v>
      </c>
      <c r="CX13" s="9">
        <v>0</v>
      </c>
      <c r="CY13" s="9">
        <v>1.62</v>
      </c>
      <c r="CZ13" s="9">
        <v>19.03</v>
      </c>
      <c r="DA13" s="9">
        <v>1.889</v>
      </c>
      <c r="DB13" s="9">
        <v>0.308</v>
      </c>
      <c r="DC13" s="9">
        <v>21.227</v>
      </c>
      <c r="DD13" s="9">
        <v>0</v>
      </c>
      <c r="DE13" s="9">
        <v>21.227</v>
      </c>
      <c r="DF13" s="9">
        <v>237.614</v>
      </c>
      <c r="DG13" s="9">
        <v>53.180999999999997</v>
      </c>
      <c r="DH13" s="9">
        <v>6.3869999999999996</v>
      </c>
      <c r="DI13" s="9">
        <v>297.18200000000002</v>
      </c>
      <c r="DJ13" s="9">
        <v>1.357</v>
      </c>
      <c r="DK13" s="9">
        <v>298.53899999999999</v>
      </c>
      <c r="DL13" s="9">
        <v>237.24700000000001</v>
      </c>
      <c r="DM13" s="9">
        <v>242.77600000000001</v>
      </c>
      <c r="DN13" s="9">
        <v>186.93899999999999</v>
      </c>
      <c r="DO13" s="9">
        <v>666.96199999999999</v>
      </c>
      <c r="DP13" s="9">
        <v>51.715000000000003</v>
      </c>
      <c r="DQ13" s="9">
        <v>718.67700000000002</v>
      </c>
      <c r="DR13" s="9">
        <v>7.6890000000000001</v>
      </c>
      <c r="DS13" s="9">
        <v>66.701999999999998</v>
      </c>
      <c r="DT13" s="9">
        <v>162.93600000000001</v>
      </c>
      <c r="DU13" s="9">
        <v>237.327</v>
      </c>
      <c r="DV13" s="9">
        <v>227.58</v>
      </c>
      <c r="DW13" s="9">
        <v>464.90699999999998</v>
      </c>
      <c r="DX13" s="9">
        <v>1.4390000000000001</v>
      </c>
      <c r="DY13" s="9">
        <v>0.63800000000000001</v>
      </c>
      <c r="DZ13" s="9">
        <v>5.702</v>
      </c>
      <c r="EA13" s="9">
        <v>7.7789999999999999</v>
      </c>
      <c r="EB13" s="9">
        <v>39.505000000000003</v>
      </c>
      <c r="EC13" s="9">
        <v>47.283999999999999</v>
      </c>
      <c r="ED13" s="9">
        <v>0</v>
      </c>
      <c r="EE13" s="9">
        <v>0</v>
      </c>
      <c r="EF13" s="9">
        <v>0</v>
      </c>
      <c r="EG13" s="9">
        <v>0</v>
      </c>
      <c r="EH13" s="9">
        <v>0.377</v>
      </c>
      <c r="EI13" s="9">
        <v>0.377</v>
      </c>
      <c r="EJ13" s="9">
        <v>504.22500000000002</v>
      </c>
      <c r="EK13" s="9">
        <v>365.601</v>
      </c>
      <c r="EL13" s="9">
        <v>362.27100000000002</v>
      </c>
      <c r="EM13" s="9">
        <v>1232.097</v>
      </c>
      <c r="EN13" s="9">
        <v>320.53399999999999</v>
      </c>
      <c r="EO13" s="9">
        <v>1552.6310000000001</v>
      </c>
      <c r="EP13" s="9">
        <v>0.45600000000000002</v>
      </c>
      <c r="EQ13" s="9">
        <v>0</v>
      </c>
      <c r="ER13" s="9">
        <v>0</v>
      </c>
      <c r="ES13" s="9">
        <v>0.45600000000000002</v>
      </c>
      <c r="ET13" s="9">
        <v>0</v>
      </c>
      <c r="EU13" s="9">
        <v>0.45600000000000002</v>
      </c>
      <c r="EV13" s="9">
        <v>1.802</v>
      </c>
      <c r="EW13" s="9">
        <v>0</v>
      </c>
      <c r="EX13" s="9">
        <v>0</v>
      </c>
      <c r="EY13" s="9">
        <v>1.802</v>
      </c>
      <c r="EZ13" s="9">
        <v>0</v>
      </c>
      <c r="FA13" s="9">
        <v>1.802</v>
      </c>
      <c r="FB13" s="9">
        <v>10.433</v>
      </c>
      <c r="FC13" s="9">
        <v>5.3819999999999997</v>
      </c>
      <c r="FD13" s="9">
        <v>0.107</v>
      </c>
      <c r="FE13" s="9">
        <v>15.922000000000001</v>
      </c>
      <c r="FF13" s="9">
        <v>0</v>
      </c>
      <c r="FG13" s="9">
        <v>15.922000000000001</v>
      </c>
      <c r="FH13" s="9">
        <v>9.3119999999999994</v>
      </c>
      <c r="FI13" s="9">
        <v>9.6969999999999992</v>
      </c>
      <c r="FJ13" s="9">
        <v>5.7169999999999996</v>
      </c>
      <c r="FK13" s="9">
        <v>24.725999999999999</v>
      </c>
      <c r="FL13" s="9">
        <v>3.69</v>
      </c>
      <c r="FM13" s="9">
        <v>28.416</v>
      </c>
      <c r="FN13" s="9">
        <v>0</v>
      </c>
      <c r="FO13" s="9">
        <v>2.4449999999999998</v>
      </c>
      <c r="FP13" s="9">
        <v>5.2539999999999996</v>
      </c>
      <c r="FQ13" s="9">
        <v>7.6989999999999998</v>
      </c>
      <c r="FR13" s="9">
        <v>4.2160000000000002</v>
      </c>
      <c r="FS13" s="9">
        <v>11.914999999999999</v>
      </c>
      <c r="FT13" s="9">
        <v>0</v>
      </c>
      <c r="FU13" s="9">
        <v>0</v>
      </c>
      <c r="FV13" s="9">
        <v>0</v>
      </c>
      <c r="FW13" s="9">
        <v>0</v>
      </c>
      <c r="FX13" s="9">
        <v>0.79</v>
      </c>
      <c r="FY13" s="9">
        <v>0.79</v>
      </c>
      <c r="FZ13" s="9">
        <v>0</v>
      </c>
      <c r="GA13" s="9">
        <v>0</v>
      </c>
      <c r="GB13" s="9">
        <v>0</v>
      </c>
      <c r="GC13" s="9">
        <v>0</v>
      </c>
      <c r="GD13" s="9">
        <v>0</v>
      </c>
      <c r="GE13" s="9">
        <v>0</v>
      </c>
      <c r="GF13" s="9">
        <v>22.003</v>
      </c>
      <c r="GG13" s="9">
        <v>17.524000000000001</v>
      </c>
      <c r="GH13" s="9">
        <v>11.077999999999999</v>
      </c>
      <c r="GI13" s="9">
        <v>50.604999999999997</v>
      </c>
      <c r="GJ13" s="9">
        <v>8.6959999999999997</v>
      </c>
      <c r="GK13" s="9">
        <v>59.301000000000002</v>
      </c>
      <c r="GL13" s="9">
        <v>4.4080000000000004</v>
      </c>
      <c r="GM13" s="9">
        <v>0</v>
      </c>
      <c r="GN13" s="9">
        <v>0</v>
      </c>
      <c r="GO13" s="9">
        <v>4.4080000000000004</v>
      </c>
      <c r="GP13" s="9">
        <v>0</v>
      </c>
      <c r="GQ13" s="9">
        <v>4.4080000000000004</v>
      </c>
      <c r="GR13" s="9">
        <v>35.758000000000003</v>
      </c>
      <c r="GS13" s="9">
        <v>0.67200000000000004</v>
      </c>
      <c r="GT13" s="9">
        <v>0.33500000000000002</v>
      </c>
      <c r="GU13" s="9">
        <v>36.765000000000001</v>
      </c>
      <c r="GV13" s="9">
        <v>0</v>
      </c>
      <c r="GW13" s="9">
        <v>36.765000000000001</v>
      </c>
      <c r="GX13" s="9">
        <v>207.23</v>
      </c>
      <c r="GY13" s="9">
        <v>16.54</v>
      </c>
      <c r="GZ13" s="9">
        <v>1.9650000000000001</v>
      </c>
      <c r="HA13" s="9">
        <v>225.73599999999999</v>
      </c>
      <c r="HB13" s="9">
        <v>0.52900000000000003</v>
      </c>
      <c r="HC13" s="9">
        <v>226.26400000000001</v>
      </c>
      <c r="HD13" s="9">
        <v>144.83500000000001</v>
      </c>
      <c r="HE13" s="9">
        <v>63.49</v>
      </c>
      <c r="HF13" s="9">
        <v>37.454999999999998</v>
      </c>
      <c r="HG13" s="9">
        <v>245.78</v>
      </c>
      <c r="HH13" s="9">
        <v>12.975</v>
      </c>
      <c r="HI13" s="9">
        <v>258.755</v>
      </c>
      <c r="HJ13" s="9">
        <v>6.8250000000000002</v>
      </c>
      <c r="HK13" s="9">
        <v>21.167000000000002</v>
      </c>
      <c r="HL13" s="9">
        <v>38.564999999999998</v>
      </c>
      <c r="HM13" s="9">
        <v>66.555999999999997</v>
      </c>
      <c r="HN13" s="9">
        <v>53.304000000000002</v>
      </c>
      <c r="HO13" s="9">
        <v>119.861</v>
      </c>
      <c r="HP13" s="9">
        <v>0.12</v>
      </c>
      <c r="HQ13" s="9">
        <v>2.0019999999999998</v>
      </c>
      <c r="HR13" s="9">
        <v>2.738</v>
      </c>
      <c r="HS13" s="9">
        <v>4.8600000000000003</v>
      </c>
      <c r="HT13" s="9">
        <v>22.657</v>
      </c>
      <c r="HU13" s="9">
        <v>27.516999999999999</v>
      </c>
      <c r="HV13" s="9">
        <v>1.81</v>
      </c>
      <c r="HW13" s="9">
        <v>0.79100000000000004</v>
      </c>
      <c r="HX13" s="9">
        <v>1.7410000000000001</v>
      </c>
      <c r="HY13" s="9">
        <v>4.3419999999999996</v>
      </c>
      <c r="HZ13" s="9">
        <v>1.3169999999999999</v>
      </c>
      <c r="IA13" s="9">
        <v>5.6589999999999998</v>
      </c>
      <c r="IB13" s="9">
        <v>400.98599999999999</v>
      </c>
      <c r="IC13" s="9">
        <v>104.663</v>
      </c>
      <c r="ID13" s="9">
        <v>82.8</v>
      </c>
      <c r="IE13" s="9">
        <v>588.44899999999996</v>
      </c>
      <c r="IF13" s="9">
        <v>90.781999999999996</v>
      </c>
      <c r="IG13" s="9">
        <v>679.23</v>
      </c>
      <c r="IH13" s="9">
        <v>6.4829999999999997</v>
      </c>
      <c r="II13" s="9">
        <v>0.41399999999999998</v>
      </c>
      <c r="IJ13" s="9">
        <v>0</v>
      </c>
      <c r="IK13" s="9">
        <v>6.8970000000000002</v>
      </c>
      <c r="IL13" s="9">
        <v>0</v>
      </c>
      <c r="IM13" s="9">
        <v>6.8970000000000002</v>
      </c>
      <c r="IN13" s="9">
        <v>56.588999999999999</v>
      </c>
      <c r="IO13" s="9">
        <v>2.5619999999999998</v>
      </c>
      <c r="IP13" s="9">
        <v>0.64300000000000002</v>
      </c>
      <c r="IQ13" s="9">
        <v>59.793999999999997</v>
      </c>
    </row>
    <row r="14" spans="1:251">
      <c r="A14" s="10">
        <v>41061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4.4370000000000003</v>
      </c>
      <c r="I14" s="9">
        <v>1.0660000000000001</v>
      </c>
      <c r="J14" s="9">
        <v>0.129</v>
      </c>
      <c r="K14" s="9">
        <v>5.6310000000000002</v>
      </c>
      <c r="L14" s="9">
        <v>9.4E-2</v>
      </c>
      <c r="M14" s="9">
        <v>5.7249999999999996</v>
      </c>
      <c r="N14" s="9">
        <v>90.412999999999997</v>
      </c>
      <c r="O14" s="9">
        <v>30.765999999999998</v>
      </c>
      <c r="P14" s="9">
        <v>7.9420000000000002</v>
      </c>
      <c r="Q14" s="9">
        <v>129.12200000000001</v>
      </c>
      <c r="R14" s="9">
        <v>1.046</v>
      </c>
      <c r="S14" s="9">
        <v>130.16800000000001</v>
      </c>
      <c r="T14" s="9">
        <v>86.015000000000001</v>
      </c>
      <c r="U14" s="9">
        <v>97.638000000000005</v>
      </c>
      <c r="V14" s="9">
        <v>87.421000000000006</v>
      </c>
      <c r="W14" s="9">
        <v>271.07400000000001</v>
      </c>
      <c r="X14" s="9">
        <v>34.988999999999997</v>
      </c>
      <c r="Y14" s="9">
        <v>306.06299999999999</v>
      </c>
      <c r="Z14" s="9">
        <v>5.577</v>
      </c>
      <c r="AA14" s="9">
        <v>23.620999999999999</v>
      </c>
      <c r="AB14" s="9">
        <v>74.373000000000005</v>
      </c>
      <c r="AC14" s="9">
        <v>103.571</v>
      </c>
      <c r="AD14" s="9">
        <v>110.226</v>
      </c>
      <c r="AE14" s="9">
        <v>213.797</v>
      </c>
      <c r="AF14" s="9">
        <v>7.6999999999999999E-2</v>
      </c>
      <c r="AG14" s="9">
        <v>1.1459999999999999</v>
      </c>
      <c r="AH14" s="9">
        <v>2.9220000000000002</v>
      </c>
      <c r="AI14" s="9">
        <v>4.1449999999999996</v>
      </c>
      <c r="AJ14" s="9">
        <v>27.423999999999999</v>
      </c>
      <c r="AK14" s="9">
        <v>31.568999999999999</v>
      </c>
      <c r="AL14" s="9">
        <v>0</v>
      </c>
      <c r="AM14" s="9">
        <v>0</v>
      </c>
      <c r="AN14" s="9">
        <v>0</v>
      </c>
      <c r="AO14" s="9">
        <v>0</v>
      </c>
      <c r="AP14" s="9">
        <v>0.42799999999999999</v>
      </c>
      <c r="AQ14" s="9">
        <v>0.42799999999999999</v>
      </c>
      <c r="AR14" s="9">
        <v>186.51900000000001</v>
      </c>
      <c r="AS14" s="9">
        <v>154.23699999999999</v>
      </c>
      <c r="AT14" s="9">
        <v>172.78700000000001</v>
      </c>
      <c r="AU14" s="9">
        <v>513.54200000000003</v>
      </c>
      <c r="AV14" s="9">
        <v>174.20699999999999</v>
      </c>
      <c r="AW14" s="9">
        <v>687.75</v>
      </c>
      <c r="AX14" s="9">
        <v>0.40200000000000002</v>
      </c>
      <c r="AY14" s="9">
        <v>0</v>
      </c>
      <c r="AZ14" s="9">
        <v>0</v>
      </c>
      <c r="BA14" s="9">
        <v>0.40200000000000002</v>
      </c>
      <c r="BB14" s="9">
        <v>0</v>
      </c>
      <c r="BC14" s="9">
        <v>0.40200000000000002</v>
      </c>
      <c r="BD14" s="9">
        <v>8.6259999999999994</v>
      </c>
      <c r="BE14" s="9">
        <v>0.82499999999999996</v>
      </c>
      <c r="BF14" s="9">
        <v>0.34799999999999998</v>
      </c>
      <c r="BG14" s="9">
        <v>9.7989999999999995</v>
      </c>
      <c r="BH14" s="9">
        <v>0</v>
      </c>
      <c r="BI14" s="9">
        <v>9.7989999999999995</v>
      </c>
      <c r="BJ14" s="9">
        <v>163.822</v>
      </c>
      <c r="BK14" s="9">
        <v>29.327999999999999</v>
      </c>
      <c r="BL14" s="9">
        <v>3.012</v>
      </c>
      <c r="BM14" s="9">
        <v>196.16200000000001</v>
      </c>
      <c r="BN14" s="9">
        <v>0.80400000000000005</v>
      </c>
      <c r="BO14" s="9">
        <v>196.96700000000001</v>
      </c>
      <c r="BP14" s="9">
        <v>161.083</v>
      </c>
      <c r="BQ14" s="9">
        <v>147.114</v>
      </c>
      <c r="BR14" s="9">
        <v>82.501999999999995</v>
      </c>
      <c r="BS14" s="9">
        <v>390.69900000000001</v>
      </c>
      <c r="BT14" s="9">
        <v>24.099</v>
      </c>
      <c r="BU14" s="9">
        <v>414.798</v>
      </c>
      <c r="BV14" s="9">
        <v>6.4119999999999999</v>
      </c>
      <c r="BW14" s="9">
        <v>38.564999999999998</v>
      </c>
      <c r="BX14" s="9">
        <v>86.655000000000001</v>
      </c>
      <c r="BY14" s="9">
        <v>131.63200000000001</v>
      </c>
      <c r="BZ14" s="9">
        <v>108.372</v>
      </c>
      <c r="CA14" s="9">
        <v>240.00399999999999</v>
      </c>
      <c r="CB14" s="9">
        <v>0.34699999999999998</v>
      </c>
      <c r="CC14" s="9">
        <v>9.8000000000000004E-2</v>
      </c>
      <c r="CD14" s="9">
        <v>2.319</v>
      </c>
      <c r="CE14" s="9">
        <v>2.7639999999999998</v>
      </c>
      <c r="CF14" s="9">
        <v>23.771999999999998</v>
      </c>
      <c r="CG14" s="9">
        <v>26.536000000000001</v>
      </c>
      <c r="CH14" s="9">
        <v>0</v>
      </c>
      <c r="CI14" s="9">
        <v>0.44400000000000001</v>
      </c>
      <c r="CJ14" s="9">
        <v>0</v>
      </c>
      <c r="CK14" s="9">
        <v>0.44400000000000001</v>
      </c>
      <c r="CL14" s="9">
        <v>0</v>
      </c>
      <c r="CM14" s="9">
        <v>0.44400000000000001</v>
      </c>
      <c r="CN14" s="9">
        <v>340.69200000000001</v>
      </c>
      <c r="CO14" s="9">
        <v>216.374</v>
      </c>
      <c r="CP14" s="9">
        <v>174.83600000000001</v>
      </c>
      <c r="CQ14" s="9">
        <v>731.90099999999995</v>
      </c>
      <c r="CR14" s="9">
        <v>157.047</v>
      </c>
      <c r="CS14" s="9">
        <v>888.94799999999998</v>
      </c>
      <c r="CT14" s="9">
        <v>0.40200000000000002</v>
      </c>
      <c r="CU14" s="9">
        <v>0</v>
      </c>
      <c r="CV14" s="9">
        <v>0</v>
      </c>
      <c r="CW14" s="9">
        <v>0.40200000000000002</v>
      </c>
      <c r="CX14" s="9">
        <v>0</v>
      </c>
      <c r="CY14" s="9">
        <v>0.40200000000000002</v>
      </c>
      <c r="CZ14" s="9">
        <v>13.063000000000001</v>
      </c>
      <c r="DA14" s="9">
        <v>1.891</v>
      </c>
      <c r="DB14" s="9">
        <v>0.47699999999999998</v>
      </c>
      <c r="DC14" s="9">
        <v>15.43</v>
      </c>
      <c r="DD14" s="9">
        <v>9.4E-2</v>
      </c>
      <c r="DE14" s="9">
        <v>15.523999999999999</v>
      </c>
      <c r="DF14" s="9">
        <v>254.23599999999999</v>
      </c>
      <c r="DG14" s="9">
        <v>60.094000000000001</v>
      </c>
      <c r="DH14" s="9">
        <v>10.954000000000001</v>
      </c>
      <c r="DI14" s="9">
        <v>325.28399999999999</v>
      </c>
      <c r="DJ14" s="9">
        <v>1.851</v>
      </c>
      <c r="DK14" s="9">
        <v>327.13499999999999</v>
      </c>
      <c r="DL14" s="9">
        <v>247.09800000000001</v>
      </c>
      <c r="DM14" s="9">
        <v>244.751</v>
      </c>
      <c r="DN14" s="9">
        <v>169.923</v>
      </c>
      <c r="DO14" s="9">
        <v>661.77300000000002</v>
      </c>
      <c r="DP14" s="9">
        <v>59.088000000000001</v>
      </c>
      <c r="DQ14" s="9">
        <v>720.86099999999999</v>
      </c>
      <c r="DR14" s="9">
        <v>11.988</v>
      </c>
      <c r="DS14" s="9">
        <v>62.186</v>
      </c>
      <c r="DT14" s="9">
        <v>161.02799999999999</v>
      </c>
      <c r="DU14" s="9">
        <v>235.202</v>
      </c>
      <c r="DV14" s="9">
        <v>218.59800000000001</v>
      </c>
      <c r="DW14" s="9">
        <v>453.8</v>
      </c>
      <c r="DX14" s="9">
        <v>0.42399999999999999</v>
      </c>
      <c r="DY14" s="9">
        <v>1.244</v>
      </c>
      <c r="DZ14" s="9">
        <v>5.2409999999999997</v>
      </c>
      <c r="EA14" s="9">
        <v>6.9089999999999998</v>
      </c>
      <c r="EB14" s="9">
        <v>51.195999999999998</v>
      </c>
      <c r="EC14" s="9">
        <v>58.104999999999997</v>
      </c>
      <c r="ED14" s="9">
        <v>0</v>
      </c>
      <c r="EE14" s="9">
        <v>0.44400000000000001</v>
      </c>
      <c r="EF14" s="9">
        <v>0</v>
      </c>
      <c r="EG14" s="9">
        <v>0.44400000000000001</v>
      </c>
      <c r="EH14" s="9">
        <v>0.42799999999999999</v>
      </c>
      <c r="EI14" s="9">
        <v>0.872</v>
      </c>
      <c r="EJ14" s="9">
        <v>527.21</v>
      </c>
      <c r="EK14" s="9">
        <v>370.61</v>
      </c>
      <c r="EL14" s="9">
        <v>347.62299999999999</v>
      </c>
      <c r="EM14" s="9">
        <v>1245.443</v>
      </c>
      <c r="EN14" s="9">
        <v>331.255</v>
      </c>
      <c r="EO14" s="9">
        <v>1576.6980000000001</v>
      </c>
      <c r="EP14" s="9">
        <v>0.376</v>
      </c>
      <c r="EQ14" s="9">
        <v>0</v>
      </c>
      <c r="ER14" s="9">
        <v>0</v>
      </c>
      <c r="ES14" s="9">
        <v>0.376</v>
      </c>
      <c r="ET14" s="9">
        <v>0</v>
      </c>
      <c r="EU14" s="9">
        <v>0.376</v>
      </c>
      <c r="EV14" s="9">
        <v>2.056</v>
      </c>
      <c r="EW14" s="9">
        <v>0</v>
      </c>
      <c r="EX14" s="9">
        <v>0</v>
      </c>
      <c r="EY14" s="9">
        <v>2.056</v>
      </c>
      <c r="EZ14" s="9">
        <v>0</v>
      </c>
      <c r="FA14" s="9">
        <v>2.056</v>
      </c>
      <c r="FB14" s="9">
        <v>11.597</v>
      </c>
      <c r="FC14" s="9">
        <v>4.8680000000000003</v>
      </c>
      <c r="FD14" s="9">
        <v>1.26</v>
      </c>
      <c r="FE14" s="9">
        <v>17.724</v>
      </c>
      <c r="FF14" s="9">
        <v>0</v>
      </c>
      <c r="FG14" s="9">
        <v>17.724</v>
      </c>
      <c r="FH14" s="9">
        <v>8.3030000000000008</v>
      </c>
      <c r="FI14" s="9">
        <v>11.263999999999999</v>
      </c>
      <c r="FJ14" s="9">
        <v>5.125</v>
      </c>
      <c r="FK14" s="9">
        <v>24.690999999999999</v>
      </c>
      <c r="FL14" s="9">
        <v>1.069</v>
      </c>
      <c r="FM14" s="9">
        <v>25.760999999999999</v>
      </c>
      <c r="FN14" s="9">
        <v>0</v>
      </c>
      <c r="FO14" s="9">
        <v>1.5629999999999999</v>
      </c>
      <c r="FP14" s="9">
        <v>6.6559999999999997</v>
      </c>
      <c r="FQ14" s="9">
        <v>8.2200000000000006</v>
      </c>
      <c r="FR14" s="9">
        <v>3.5289999999999999</v>
      </c>
      <c r="FS14" s="9">
        <v>11.749000000000001</v>
      </c>
      <c r="FT14" s="9">
        <v>0</v>
      </c>
      <c r="FU14" s="9">
        <v>0</v>
      </c>
      <c r="FV14" s="9">
        <v>0.25800000000000001</v>
      </c>
      <c r="FW14" s="9">
        <v>0.25800000000000001</v>
      </c>
      <c r="FX14" s="9">
        <v>0.875</v>
      </c>
      <c r="FY14" s="9">
        <v>1.133</v>
      </c>
      <c r="FZ14" s="9">
        <v>0</v>
      </c>
      <c r="GA14" s="9">
        <v>0</v>
      </c>
      <c r="GB14" s="9">
        <v>0</v>
      </c>
      <c r="GC14" s="9">
        <v>0</v>
      </c>
      <c r="GD14" s="9">
        <v>0</v>
      </c>
      <c r="GE14" s="9">
        <v>0</v>
      </c>
      <c r="GF14" s="9">
        <v>22.332000000000001</v>
      </c>
      <c r="GG14" s="9">
        <v>17.695</v>
      </c>
      <c r="GH14" s="9">
        <v>13.298999999999999</v>
      </c>
      <c r="GI14" s="9">
        <v>53.326000000000001</v>
      </c>
      <c r="GJ14" s="9">
        <v>5.4740000000000002</v>
      </c>
      <c r="GK14" s="9">
        <v>58.8</v>
      </c>
      <c r="GL14" s="9">
        <v>3.0249999999999999</v>
      </c>
      <c r="GM14" s="9">
        <v>0</v>
      </c>
      <c r="GN14" s="9">
        <v>0</v>
      </c>
      <c r="GO14" s="9">
        <v>3.0249999999999999</v>
      </c>
      <c r="GP14" s="9">
        <v>0</v>
      </c>
      <c r="GQ14" s="9">
        <v>3.0249999999999999</v>
      </c>
      <c r="GR14" s="9">
        <v>36.619</v>
      </c>
      <c r="GS14" s="9">
        <v>0.89800000000000002</v>
      </c>
      <c r="GT14" s="9">
        <v>0</v>
      </c>
      <c r="GU14" s="9">
        <v>37.517000000000003</v>
      </c>
      <c r="GV14" s="9">
        <v>0</v>
      </c>
      <c r="GW14" s="9">
        <v>37.517000000000003</v>
      </c>
      <c r="GX14" s="9">
        <v>213.22300000000001</v>
      </c>
      <c r="GY14" s="9">
        <v>14.432</v>
      </c>
      <c r="GZ14" s="9">
        <v>3.0870000000000002</v>
      </c>
      <c r="HA14" s="9">
        <v>230.74199999999999</v>
      </c>
      <c r="HB14" s="9">
        <v>0</v>
      </c>
      <c r="HC14" s="9">
        <v>230.74199999999999</v>
      </c>
      <c r="HD14" s="9">
        <v>145.93</v>
      </c>
      <c r="HE14" s="9">
        <v>73.516000000000005</v>
      </c>
      <c r="HF14" s="9">
        <v>34.860999999999997</v>
      </c>
      <c r="HG14" s="9">
        <v>254.30699999999999</v>
      </c>
      <c r="HH14" s="9">
        <v>10.657999999999999</v>
      </c>
      <c r="HI14" s="9">
        <v>264.96499999999997</v>
      </c>
      <c r="HJ14" s="9">
        <v>6.8019999999999996</v>
      </c>
      <c r="HK14" s="9">
        <v>21.876000000000001</v>
      </c>
      <c r="HL14" s="9">
        <v>45.548999999999999</v>
      </c>
      <c r="HM14" s="9">
        <v>74.227999999999994</v>
      </c>
      <c r="HN14" s="9">
        <v>59.145000000000003</v>
      </c>
      <c r="HO14" s="9">
        <v>133.37299999999999</v>
      </c>
      <c r="HP14" s="9">
        <v>0.82199999999999995</v>
      </c>
      <c r="HQ14" s="9">
        <v>1.095</v>
      </c>
      <c r="HR14" s="9">
        <v>5.976</v>
      </c>
      <c r="HS14" s="9">
        <v>7.8940000000000001</v>
      </c>
      <c r="HT14" s="9">
        <v>22.096</v>
      </c>
      <c r="HU14" s="9">
        <v>29.99</v>
      </c>
      <c r="HV14" s="9">
        <v>0.70099999999999996</v>
      </c>
      <c r="HW14" s="9">
        <v>0.74</v>
      </c>
      <c r="HX14" s="9">
        <v>0.88700000000000001</v>
      </c>
      <c r="HY14" s="9">
        <v>2.3279999999999998</v>
      </c>
      <c r="HZ14" s="9">
        <v>0.32100000000000001</v>
      </c>
      <c r="IA14" s="9">
        <v>2.649</v>
      </c>
      <c r="IB14" s="9">
        <v>407.12400000000002</v>
      </c>
      <c r="IC14" s="9">
        <v>112.557</v>
      </c>
      <c r="ID14" s="9">
        <v>90.36</v>
      </c>
      <c r="IE14" s="9">
        <v>610.04100000000005</v>
      </c>
      <c r="IF14" s="9">
        <v>92.22</v>
      </c>
      <c r="IG14" s="9">
        <v>702.26099999999997</v>
      </c>
      <c r="IH14" s="9">
        <v>3.8029999999999999</v>
      </c>
      <c r="II14" s="9">
        <v>0</v>
      </c>
      <c r="IJ14" s="9">
        <v>0</v>
      </c>
      <c r="IK14" s="9">
        <v>3.8029999999999999</v>
      </c>
      <c r="IL14" s="9">
        <v>0</v>
      </c>
      <c r="IM14" s="9">
        <v>3.8029999999999999</v>
      </c>
      <c r="IN14" s="9">
        <v>52.7</v>
      </c>
      <c r="IO14" s="9">
        <v>2.7879999999999998</v>
      </c>
      <c r="IP14" s="9">
        <v>0.47699999999999998</v>
      </c>
      <c r="IQ14" s="9">
        <v>55.966000000000001</v>
      </c>
    </row>
    <row r="15" spans="1:251">
      <c r="A15" s="10">
        <v>41426</v>
      </c>
      <c r="B15" s="9">
        <v>0.45900000000000002</v>
      </c>
      <c r="C15" s="9">
        <v>0</v>
      </c>
      <c r="D15" s="9">
        <v>0</v>
      </c>
      <c r="E15" s="9">
        <v>0.45900000000000002</v>
      </c>
      <c r="F15" s="9">
        <v>0</v>
      </c>
      <c r="G15" s="9">
        <v>0.45900000000000002</v>
      </c>
      <c r="H15" s="9">
        <v>4.7930000000000001</v>
      </c>
      <c r="I15" s="9">
        <v>0.57099999999999995</v>
      </c>
      <c r="J15" s="9">
        <v>0.122</v>
      </c>
      <c r="K15" s="9">
        <v>5.4859999999999998</v>
      </c>
      <c r="L15" s="9">
        <v>0</v>
      </c>
      <c r="M15" s="9">
        <v>5.4859999999999998</v>
      </c>
      <c r="N15" s="9">
        <v>95.691000000000003</v>
      </c>
      <c r="O15" s="9">
        <v>24.754000000000001</v>
      </c>
      <c r="P15" s="9">
        <v>10.14</v>
      </c>
      <c r="Q15" s="9">
        <v>130.58500000000001</v>
      </c>
      <c r="R15" s="9">
        <v>0.70599999999999996</v>
      </c>
      <c r="S15" s="9">
        <v>131.291</v>
      </c>
      <c r="T15" s="9">
        <v>82.537999999999997</v>
      </c>
      <c r="U15" s="9">
        <v>102.221</v>
      </c>
      <c r="V15" s="9">
        <v>87.816999999999993</v>
      </c>
      <c r="W15" s="9">
        <v>272.57600000000002</v>
      </c>
      <c r="X15" s="9">
        <v>33.307000000000002</v>
      </c>
      <c r="Y15" s="9">
        <v>305.88299999999998</v>
      </c>
      <c r="Z15" s="9">
        <v>4.5620000000000003</v>
      </c>
      <c r="AA15" s="9">
        <v>28.094000000000001</v>
      </c>
      <c r="AB15" s="9">
        <v>78.704999999999998</v>
      </c>
      <c r="AC15" s="9">
        <v>111.36</v>
      </c>
      <c r="AD15" s="9">
        <v>129.779</v>
      </c>
      <c r="AE15" s="9">
        <v>241.13900000000001</v>
      </c>
      <c r="AF15" s="9">
        <v>0</v>
      </c>
      <c r="AG15" s="9">
        <v>0.97099999999999997</v>
      </c>
      <c r="AH15" s="9">
        <v>1.361</v>
      </c>
      <c r="AI15" s="9">
        <v>2.3319999999999999</v>
      </c>
      <c r="AJ15" s="9">
        <v>25.029</v>
      </c>
      <c r="AK15" s="9">
        <v>27.36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188.04300000000001</v>
      </c>
      <c r="AS15" s="9">
        <v>156.61099999999999</v>
      </c>
      <c r="AT15" s="9">
        <v>178.14500000000001</v>
      </c>
      <c r="AU15" s="9">
        <v>522.79899999999998</v>
      </c>
      <c r="AV15" s="9">
        <v>188.821</v>
      </c>
      <c r="AW15" s="9">
        <v>711.62</v>
      </c>
      <c r="AX15" s="9">
        <v>0.52600000000000002</v>
      </c>
      <c r="AY15" s="9">
        <v>0</v>
      </c>
      <c r="AZ15" s="9">
        <v>0</v>
      </c>
      <c r="BA15" s="9">
        <v>0.52600000000000002</v>
      </c>
      <c r="BB15" s="9">
        <v>0</v>
      </c>
      <c r="BC15" s="9">
        <v>0.52600000000000002</v>
      </c>
      <c r="BD15" s="9">
        <v>9.6430000000000007</v>
      </c>
      <c r="BE15" s="9">
        <v>0.67800000000000005</v>
      </c>
      <c r="BF15" s="9">
        <v>0.28100000000000003</v>
      </c>
      <c r="BG15" s="9">
        <v>10.602</v>
      </c>
      <c r="BH15" s="9">
        <v>0</v>
      </c>
      <c r="BI15" s="9">
        <v>10.602</v>
      </c>
      <c r="BJ15" s="9">
        <v>178.19200000000001</v>
      </c>
      <c r="BK15" s="9">
        <v>32.863</v>
      </c>
      <c r="BL15" s="9">
        <v>2.82</v>
      </c>
      <c r="BM15" s="9">
        <v>213.875</v>
      </c>
      <c r="BN15" s="9">
        <v>0</v>
      </c>
      <c r="BO15" s="9">
        <v>213.875</v>
      </c>
      <c r="BP15" s="9">
        <v>155.08099999999999</v>
      </c>
      <c r="BQ15" s="9">
        <v>139.79</v>
      </c>
      <c r="BR15" s="9">
        <v>91.882999999999996</v>
      </c>
      <c r="BS15" s="9">
        <v>386.75299999999999</v>
      </c>
      <c r="BT15" s="9">
        <v>22.393999999999998</v>
      </c>
      <c r="BU15" s="9">
        <v>409.14800000000002</v>
      </c>
      <c r="BV15" s="9">
        <v>5.5430000000000001</v>
      </c>
      <c r="BW15" s="9">
        <v>43.033999999999999</v>
      </c>
      <c r="BX15" s="9">
        <v>89.658000000000001</v>
      </c>
      <c r="BY15" s="9">
        <v>138.23500000000001</v>
      </c>
      <c r="BZ15" s="9">
        <v>98.534999999999997</v>
      </c>
      <c r="CA15" s="9">
        <v>236.77099999999999</v>
      </c>
      <c r="CB15" s="9">
        <v>0.84499999999999997</v>
      </c>
      <c r="CC15" s="9">
        <v>0.38900000000000001</v>
      </c>
      <c r="CD15" s="9">
        <v>3.2069999999999999</v>
      </c>
      <c r="CE15" s="9">
        <v>4.4409999999999998</v>
      </c>
      <c r="CF15" s="9">
        <v>27.280999999999999</v>
      </c>
      <c r="CG15" s="9">
        <v>31.722999999999999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v>0</v>
      </c>
      <c r="CN15" s="9">
        <v>349.83199999999999</v>
      </c>
      <c r="CO15" s="9">
        <v>216.75399999999999</v>
      </c>
      <c r="CP15" s="9">
        <v>187.84800000000001</v>
      </c>
      <c r="CQ15" s="9">
        <v>754.43399999999997</v>
      </c>
      <c r="CR15" s="9">
        <v>148.21100000000001</v>
      </c>
      <c r="CS15" s="9">
        <v>902.64499999999998</v>
      </c>
      <c r="CT15" s="9">
        <v>0.98599999999999999</v>
      </c>
      <c r="CU15" s="9">
        <v>0</v>
      </c>
      <c r="CV15" s="9">
        <v>0</v>
      </c>
      <c r="CW15" s="9">
        <v>0.98599999999999999</v>
      </c>
      <c r="CX15" s="9">
        <v>0</v>
      </c>
      <c r="CY15" s="9">
        <v>0.98599999999999999</v>
      </c>
      <c r="CZ15" s="9">
        <v>14.436999999999999</v>
      </c>
      <c r="DA15" s="9">
        <v>1.2490000000000001</v>
      </c>
      <c r="DB15" s="9">
        <v>0.40300000000000002</v>
      </c>
      <c r="DC15" s="9">
        <v>16.088000000000001</v>
      </c>
      <c r="DD15" s="9">
        <v>0</v>
      </c>
      <c r="DE15" s="9">
        <v>16.088000000000001</v>
      </c>
      <c r="DF15" s="9">
        <v>273.88299999999998</v>
      </c>
      <c r="DG15" s="9">
        <v>57.616999999999997</v>
      </c>
      <c r="DH15" s="9">
        <v>12.96</v>
      </c>
      <c r="DI15" s="9">
        <v>344.46100000000001</v>
      </c>
      <c r="DJ15" s="9">
        <v>0.70599999999999996</v>
      </c>
      <c r="DK15" s="9">
        <v>345.16699999999997</v>
      </c>
      <c r="DL15" s="9">
        <v>237.62</v>
      </c>
      <c r="DM15" s="9">
        <v>242.011</v>
      </c>
      <c r="DN15" s="9">
        <v>179.69900000000001</v>
      </c>
      <c r="DO15" s="9">
        <v>659.33</v>
      </c>
      <c r="DP15" s="9">
        <v>55.701000000000001</v>
      </c>
      <c r="DQ15" s="9">
        <v>715.03099999999995</v>
      </c>
      <c r="DR15" s="9">
        <v>10.105</v>
      </c>
      <c r="DS15" s="9">
        <v>71.128</v>
      </c>
      <c r="DT15" s="9">
        <v>168.36199999999999</v>
      </c>
      <c r="DU15" s="9">
        <v>249.595</v>
      </c>
      <c r="DV15" s="9">
        <v>228.315</v>
      </c>
      <c r="DW15" s="9">
        <v>477.91</v>
      </c>
      <c r="DX15" s="9">
        <v>0.84499999999999997</v>
      </c>
      <c r="DY15" s="9">
        <v>1.36</v>
      </c>
      <c r="DZ15" s="9">
        <v>4.5670000000000002</v>
      </c>
      <c r="EA15" s="9">
        <v>6.7729999999999997</v>
      </c>
      <c r="EB15" s="9">
        <v>52.31</v>
      </c>
      <c r="EC15" s="9">
        <v>59.082999999999998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537.875</v>
      </c>
      <c r="EK15" s="9">
        <v>373.36500000000001</v>
      </c>
      <c r="EL15" s="9">
        <v>365.99299999999999</v>
      </c>
      <c r="EM15" s="9">
        <v>1277.2329999999999</v>
      </c>
      <c r="EN15" s="9">
        <v>337.03199999999998</v>
      </c>
      <c r="EO15" s="9">
        <v>1614.2639999999999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2.95</v>
      </c>
      <c r="EW15" s="9">
        <v>0</v>
      </c>
      <c r="EX15" s="9">
        <v>0</v>
      </c>
      <c r="EY15" s="9">
        <v>2.95</v>
      </c>
      <c r="EZ15" s="9">
        <v>0</v>
      </c>
      <c r="FA15" s="9">
        <v>2.95</v>
      </c>
      <c r="FB15" s="9">
        <v>11.573</v>
      </c>
      <c r="FC15" s="9">
        <v>3.3839999999999999</v>
      </c>
      <c r="FD15" s="9">
        <v>1.4810000000000001</v>
      </c>
      <c r="FE15" s="9">
        <v>16.437999999999999</v>
      </c>
      <c r="FF15" s="9">
        <v>0</v>
      </c>
      <c r="FG15" s="9">
        <v>16.437999999999999</v>
      </c>
      <c r="FH15" s="9">
        <v>12.526</v>
      </c>
      <c r="FI15" s="9">
        <v>15.821999999999999</v>
      </c>
      <c r="FJ15" s="9">
        <v>4.96</v>
      </c>
      <c r="FK15" s="9">
        <v>33.308</v>
      </c>
      <c r="FL15" s="9">
        <v>1.9950000000000001</v>
      </c>
      <c r="FM15" s="9">
        <v>35.304000000000002</v>
      </c>
      <c r="FN15" s="9">
        <v>0.45400000000000001</v>
      </c>
      <c r="FO15" s="9">
        <v>2.25</v>
      </c>
      <c r="FP15" s="9">
        <v>5.7320000000000002</v>
      </c>
      <c r="FQ15" s="9">
        <v>8.4359999999999999</v>
      </c>
      <c r="FR15" s="9">
        <v>5.6820000000000004</v>
      </c>
      <c r="FS15" s="9">
        <v>14.118</v>
      </c>
      <c r="FT15" s="9">
        <v>0</v>
      </c>
      <c r="FU15" s="9">
        <v>0</v>
      </c>
      <c r="FV15" s="9">
        <v>0</v>
      </c>
      <c r="FW15" s="9">
        <v>0</v>
      </c>
      <c r="FX15" s="9">
        <v>0.83299999999999996</v>
      </c>
      <c r="FY15" s="9">
        <v>0.83299999999999996</v>
      </c>
      <c r="FZ15" s="9">
        <v>0</v>
      </c>
      <c r="GA15" s="9">
        <v>0</v>
      </c>
      <c r="GB15" s="9">
        <v>0</v>
      </c>
      <c r="GC15" s="9">
        <v>0</v>
      </c>
      <c r="GD15" s="9">
        <v>0</v>
      </c>
      <c r="GE15" s="9">
        <v>0</v>
      </c>
      <c r="GF15" s="9">
        <v>27.503</v>
      </c>
      <c r="GG15" s="9">
        <v>21.456</v>
      </c>
      <c r="GH15" s="9">
        <v>12.173</v>
      </c>
      <c r="GI15" s="9">
        <v>61.131999999999998</v>
      </c>
      <c r="GJ15" s="9">
        <v>8.51</v>
      </c>
      <c r="GK15" s="9">
        <v>69.641999999999996</v>
      </c>
      <c r="GL15" s="9">
        <v>2.976</v>
      </c>
      <c r="GM15" s="9">
        <v>0</v>
      </c>
      <c r="GN15" s="9">
        <v>0</v>
      </c>
      <c r="GO15" s="9">
        <v>2.976</v>
      </c>
      <c r="GP15" s="9">
        <v>0</v>
      </c>
      <c r="GQ15" s="9">
        <v>2.976</v>
      </c>
      <c r="GR15" s="9">
        <v>36.39</v>
      </c>
      <c r="GS15" s="9">
        <v>0.93500000000000005</v>
      </c>
      <c r="GT15" s="9">
        <v>0</v>
      </c>
      <c r="GU15" s="9">
        <v>37.323999999999998</v>
      </c>
      <c r="GV15" s="9">
        <v>0</v>
      </c>
      <c r="GW15" s="9">
        <v>37.323999999999998</v>
      </c>
      <c r="GX15" s="9">
        <v>217.62799999999999</v>
      </c>
      <c r="GY15" s="9">
        <v>21.356000000000002</v>
      </c>
      <c r="GZ15" s="9">
        <v>1.226</v>
      </c>
      <c r="HA15" s="9">
        <v>240.21</v>
      </c>
      <c r="HB15" s="9">
        <v>0.45600000000000002</v>
      </c>
      <c r="HC15" s="9">
        <v>240.666</v>
      </c>
      <c r="HD15" s="9">
        <v>138.97200000000001</v>
      </c>
      <c r="HE15" s="9">
        <v>67.533000000000001</v>
      </c>
      <c r="HF15" s="9">
        <v>30.471</v>
      </c>
      <c r="HG15" s="9">
        <v>236.976</v>
      </c>
      <c r="HH15" s="9">
        <v>11.569000000000001</v>
      </c>
      <c r="HI15" s="9">
        <v>248.54499999999999</v>
      </c>
      <c r="HJ15" s="9">
        <v>8.52</v>
      </c>
      <c r="HK15" s="9">
        <v>28.353999999999999</v>
      </c>
      <c r="HL15" s="9">
        <v>41.981999999999999</v>
      </c>
      <c r="HM15" s="9">
        <v>78.855999999999995</v>
      </c>
      <c r="HN15" s="9">
        <v>47.110999999999997</v>
      </c>
      <c r="HO15" s="9">
        <v>125.967</v>
      </c>
      <c r="HP15" s="9">
        <v>2.0510000000000002</v>
      </c>
      <c r="HQ15" s="9">
        <v>2.2189999999999999</v>
      </c>
      <c r="HR15" s="9">
        <v>3.3109999999999999</v>
      </c>
      <c r="HS15" s="9">
        <v>7.5810000000000004</v>
      </c>
      <c r="HT15" s="9">
        <v>19.437999999999999</v>
      </c>
      <c r="HU15" s="9">
        <v>27.018999999999998</v>
      </c>
      <c r="HV15" s="9">
        <v>0.47299999999999998</v>
      </c>
      <c r="HW15" s="9">
        <v>1.218</v>
      </c>
      <c r="HX15" s="9">
        <v>1.181</v>
      </c>
      <c r="HY15" s="9">
        <v>2.8719999999999999</v>
      </c>
      <c r="HZ15" s="9">
        <v>2.56</v>
      </c>
      <c r="IA15" s="9">
        <v>5.4320000000000004</v>
      </c>
      <c r="IB15" s="9">
        <v>407.01</v>
      </c>
      <c r="IC15" s="9">
        <v>121.61499999999999</v>
      </c>
      <c r="ID15" s="9">
        <v>78.171999999999997</v>
      </c>
      <c r="IE15" s="9">
        <v>606.79600000000005</v>
      </c>
      <c r="IF15" s="9">
        <v>81.132999999999996</v>
      </c>
      <c r="IG15" s="9">
        <v>687.92899999999997</v>
      </c>
      <c r="IH15" s="9">
        <v>3.9620000000000002</v>
      </c>
      <c r="II15" s="9">
        <v>0</v>
      </c>
      <c r="IJ15" s="9">
        <v>0</v>
      </c>
      <c r="IK15" s="9">
        <v>3.9620000000000002</v>
      </c>
      <c r="IL15" s="9">
        <v>0</v>
      </c>
      <c r="IM15" s="9">
        <v>3.9620000000000002</v>
      </c>
      <c r="IN15" s="9">
        <v>54.203000000000003</v>
      </c>
      <c r="IO15" s="9">
        <v>2.1829999999999998</v>
      </c>
      <c r="IP15" s="9">
        <v>0.40300000000000002</v>
      </c>
      <c r="IQ15" s="9">
        <v>56.79</v>
      </c>
    </row>
    <row r="16" spans="1:251">
      <c r="A16" s="10">
        <v>41791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5.0529999999999999</v>
      </c>
      <c r="I16" s="9">
        <v>0</v>
      </c>
      <c r="J16" s="9">
        <v>0</v>
      </c>
      <c r="K16" s="9">
        <v>5.0529999999999999</v>
      </c>
      <c r="L16" s="9">
        <v>1.0269999999999999</v>
      </c>
      <c r="M16" s="9">
        <v>6.08</v>
      </c>
      <c r="N16" s="9">
        <v>98.695999999999998</v>
      </c>
      <c r="O16" s="9">
        <v>30.393000000000001</v>
      </c>
      <c r="P16" s="9">
        <v>7.88</v>
      </c>
      <c r="Q16" s="9">
        <v>136.97</v>
      </c>
      <c r="R16" s="9">
        <v>1.33</v>
      </c>
      <c r="S16" s="9">
        <v>138.30000000000001</v>
      </c>
      <c r="T16" s="9">
        <v>102.235</v>
      </c>
      <c r="U16" s="9">
        <v>96.534000000000006</v>
      </c>
      <c r="V16" s="9">
        <v>74.643000000000001</v>
      </c>
      <c r="W16" s="9">
        <v>273.41199999999998</v>
      </c>
      <c r="X16" s="9">
        <v>28.245000000000001</v>
      </c>
      <c r="Y16" s="9">
        <v>301.65699999999998</v>
      </c>
      <c r="Z16" s="9">
        <v>7.0330000000000004</v>
      </c>
      <c r="AA16" s="9">
        <v>32.511000000000003</v>
      </c>
      <c r="AB16" s="9">
        <v>85.757999999999996</v>
      </c>
      <c r="AC16" s="9">
        <v>125.30200000000001</v>
      </c>
      <c r="AD16" s="9">
        <v>125.75700000000001</v>
      </c>
      <c r="AE16" s="9">
        <v>251.059</v>
      </c>
      <c r="AF16" s="9">
        <v>0</v>
      </c>
      <c r="AG16" s="9">
        <v>0.92800000000000005</v>
      </c>
      <c r="AH16" s="9">
        <v>2.7530000000000001</v>
      </c>
      <c r="AI16" s="9">
        <v>3.681</v>
      </c>
      <c r="AJ16" s="9">
        <v>25.690999999999999</v>
      </c>
      <c r="AK16" s="9">
        <v>29.372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213.017</v>
      </c>
      <c r="AS16" s="9">
        <v>160.36600000000001</v>
      </c>
      <c r="AT16" s="9">
        <v>171.03399999999999</v>
      </c>
      <c r="AU16" s="9">
        <v>544.41800000000001</v>
      </c>
      <c r="AV16" s="9">
        <v>182.04900000000001</v>
      </c>
      <c r="AW16" s="9">
        <v>726.46699999999998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12.567</v>
      </c>
      <c r="BE16" s="9">
        <v>1.095</v>
      </c>
      <c r="BF16" s="9">
        <v>0</v>
      </c>
      <c r="BG16" s="9">
        <v>13.662000000000001</v>
      </c>
      <c r="BH16" s="9">
        <v>0</v>
      </c>
      <c r="BI16" s="9">
        <v>13.662000000000001</v>
      </c>
      <c r="BJ16" s="9">
        <v>179.22499999999999</v>
      </c>
      <c r="BK16" s="9">
        <v>26.975000000000001</v>
      </c>
      <c r="BL16" s="9">
        <v>3.8029999999999999</v>
      </c>
      <c r="BM16" s="9">
        <v>210.00200000000001</v>
      </c>
      <c r="BN16" s="9">
        <v>0</v>
      </c>
      <c r="BO16" s="9">
        <v>210.00200000000001</v>
      </c>
      <c r="BP16" s="9">
        <v>156.304</v>
      </c>
      <c r="BQ16" s="9">
        <v>146.626</v>
      </c>
      <c r="BR16" s="9">
        <v>71.233999999999995</v>
      </c>
      <c r="BS16" s="9">
        <v>374.16500000000002</v>
      </c>
      <c r="BT16" s="9">
        <v>18.140999999999998</v>
      </c>
      <c r="BU16" s="9">
        <v>392.30500000000001</v>
      </c>
      <c r="BV16" s="9">
        <v>4.9260000000000002</v>
      </c>
      <c r="BW16" s="9">
        <v>45.191000000000003</v>
      </c>
      <c r="BX16" s="9">
        <v>97.462000000000003</v>
      </c>
      <c r="BY16" s="9">
        <v>147.57900000000001</v>
      </c>
      <c r="BZ16" s="9">
        <v>104.334</v>
      </c>
      <c r="CA16" s="9">
        <v>251.91200000000001</v>
      </c>
      <c r="CB16" s="9">
        <v>0.14000000000000001</v>
      </c>
      <c r="CC16" s="9">
        <v>0.625</v>
      </c>
      <c r="CD16" s="9">
        <v>4.4960000000000004</v>
      </c>
      <c r="CE16" s="9">
        <v>5.2610000000000001</v>
      </c>
      <c r="CF16" s="9">
        <v>29.402000000000001</v>
      </c>
      <c r="CG16" s="9">
        <v>34.662999999999997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v>0</v>
      </c>
      <c r="CN16" s="9">
        <v>353.161</v>
      </c>
      <c r="CO16" s="9">
        <v>220.512</v>
      </c>
      <c r="CP16" s="9">
        <v>176.994</v>
      </c>
      <c r="CQ16" s="9">
        <v>750.66800000000001</v>
      </c>
      <c r="CR16" s="9">
        <v>151.876</v>
      </c>
      <c r="CS16" s="9">
        <v>902.54399999999998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17.62</v>
      </c>
      <c r="DA16" s="9">
        <v>1.095</v>
      </c>
      <c r="DB16" s="9">
        <v>0</v>
      </c>
      <c r="DC16" s="9">
        <v>18.715</v>
      </c>
      <c r="DD16" s="9">
        <v>1.0269999999999999</v>
      </c>
      <c r="DE16" s="9">
        <v>19.742000000000001</v>
      </c>
      <c r="DF16" s="9">
        <v>277.92099999999999</v>
      </c>
      <c r="DG16" s="9">
        <v>57.368000000000002</v>
      </c>
      <c r="DH16" s="9">
        <v>11.683</v>
      </c>
      <c r="DI16" s="9">
        <v>346.97199999999998</v>
      </c>
      <c r="DJ16" s="9">
        <v>1.33</v>
      </c>
      <c r="DK16" s="9">
        <v>348.30200000000002</v>
      </c>
      <c r="DL16" s="9">
        <v>258.53899999999999</v>
      </c>
      <c r="DM16" s="9">
        <v>243.16</v>
      </c>
      <c r="DN16" s="9">
        <v>145.87700000000001</v>
      </c>
      <c r="DO16" s="9">
        <v>647.577</v>
      </c>
      <c r="DP16" s="9">
        <v>46.384999999999998</v>
      </c>
      <c r="DQ16" s="9">
        <v>693.96199999999999</v>
      </c>
      <c r="DR16" s="9">
        <v>11.959</v>
      </c>
      <c r="DS16" s="9">
        <v>77.701999999999998</v>
      </c>
      <c r="DT16" s="9">
        <v>183.22</v>
      </c>
      <c r="DU16" s="9">
        <v>272.88099999999997</v>
      </c>
      <c r="DV16" s="9">
        <v>230.09</v>
      </c>
      <c r="DW16" s="9">
        <v>502.971</v>
      </c>
      <c r="DX16" s="9">
        <v>0.14000000000000001</v>
      </c>
      <c r="DY16" s="9">
        <v>1.554</v>
      </c>
      <c r="DZ16" s="9">
        <v>7.2489999999999997</v>
      </c>
      <c r="EA16" s="9">
        <v>8.9420000000000002</v>
      </c>
      <c r="EB16" s="9">
        <v>55.093000000000004</v>
      </c>
      <c r="EC16" s="9">
        <v>64.034999999999997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566.178</v>
      </c>
      <c r="EK16" s="9">
        <v>380.87900000000002</v>
      </c>
      <c r="EL16" s="9">
        <v>348.029</v>
      </c>
      <c r="EM16" s="9">
        <v>1295.086</v>
      </c>
      <c r="EN16" s="9">
        <v>333.92500000000001</v>
      </c>
      <c r="EO16" s="9">
        <v>1629.011</v>
      </c>
      <c r="EP16" s="9">
        <v>0.39100000000000001</v>
      </c>
      <c r="EQ16" s="9">
        <v>0</v>
      </c>
      <c r="ER16" s="9">
        <v>0</v>
      </c>
      <c r="ES16" s="9">
        <v>0.39100000000000001</v>
      </c>
      <c r="ET16" s="9">
        <v>0</v>
      </c>
      <c r="EU16" s="9">
        <v>0.39100000000000001</v>
      </c>
      <c r="EV16" s="9">
        <v>3.831</v>
      </c>
      <c r="EW16" s="9">
        <v>0</v>
      </c>
      <c r="EX16" s="9">
        <v>0.47</v>
      </c>
      <c r="EY16" s="9">
        <v>4.3010000000000002</v>
      </c>
      <c r="EZ16" s="9">
        <v>0</v>
      </c>
      <c r="FA16" s="9">
        <v>4.3010000000000002</v>
      </c>
      <c r="FB16" s="9">
        <v>12.592000000000001</v>
      </c>
      <c r="FC16" s="9">
        <v>4.1459999999999999</v>
      </c>
      <c r="FD16" s="9">
        <v>1.466</v>
      </c>
      <c r="FE16" s="9">
        <v>18.204000000000001</v>
      </c>
      <c r="FF16" s="9">
        <v>0</v>
      </c>
      <c r="FG16" s="9">
        <v>18.204000000000001</v>
      </c>
      <c r="FH16" s="9">
        <v>12.077999999999999</v>
      </c>
      <c r="FI16" s="9">
        <v>14.144</v>
      </c>
      <c r="FJ16" s="9">
        <v>4.79</v>
      </c>
      <c r="FK16" s="9">
        <v>31.012</v>
      </c>
      <c r="FL16" s="9">
        <v>4.0739999999999998</v>
      </c>
      <c r="FM16" s="9">
        <v>35.085000000000001</v>
      </c>
      <c r="FN16" s="9">
        <v>1.1020000000000001</v>
      </c>
      <c r="FO16" s="9">
        <v>5.1219999999999999</v>
      </c>
      <c r="FP16" s="9">
        <v>10.763</v>
      </c>
      <c r="FQ16" s="9">
        <v>16.986999999999998</v>
      </c>
      <c r="FR16" s="9">
        <v>4.9249999999999998</v>
      </c>
      <c r="FS16" s="9">
        <v>21.911999999999999</v>
      </c>
      <c r="FT16" s="9">
        <v>0</v>
      </c>
      <c r="FU16" s="9">
        <v>0</v>
      </c>
      <c r="FV16" s="9">
        <v>0</v>
      </c>
      <c r="FW16" s="9">
        <v>0</v>
      </c>
      <c r="FX16" s="9">
        <v>0.67800000000000005</v>
      </c>
      <c r="FY16" s="9">
        <v>0.67800000000000005</v>
      </c>
      <c r="FZ16" s="9">
        <v>0</v>
      </c>
      <c r="GA16" s="9">
        <v>0</v>
      </c>
      <c r="GB16" s="9">
        <v>0</v>
      </c>
      <c r="GC16" s="9">
        <v>0</v>
      </c>
      <c r="GD16" s="9">
        <v>0</v>
      </c>
      <c r="GE16" s="9">
        <v>0</v>
      </c>
      <c r="GF16" s="9">
        <v>29.992999999999999</v>
      </c>
      <c r="GG16" s="9">
        <v>23.411999999999999</v>
      </c>
      <c r="GH16" s="9">
        <v>17.489000000000001</v>
      </c>
      <c r="GI16" s="9">
        <v>70.894000000000005</v>
      </c>
      <c r="GJ16" s="9">
        <v>9.6769999999999996</v>
      </c>
      <c r="GK16" s="9">
        <v>80.570999999999998</v>
      </c>
      <c r="GL16" s="9">
        <v>3.3130000000000002</v>
      </c>
      <c r="GM16" s="9">
        <v>0</v>
      </c>
      <c r="GN16" s="9">
        <v>0</v>
      </c>
      <c r="GO16" s="9">
        <v>3.3130000000000002</v>
      </c>
      <c r="GP16" s="9">
        <v>0</v>
      </c>
      <c r="GQ16" s="9">
        <v>3.3130000000000002</v>
      </c>
      <c r="GR16" s="9">
        <v>31.978000000000002</v>
      </c>
      <c r="GS16" s="9">
        <v>0.53500000000000003</v>
      </c>
      <c r="GT16" s="9">
        <v>0</v>
      </c>
      <c r="GU16" s="9">
        <v>32.512999999999998</v>
      </c>
      <c r="GV16" s="9">
        <v>0</v>
      </c>
      <c r="GW16" s="9">
        <v>32.512999999999998</v>
      </c>
      <c r="GX16" s="9">
        <v>213.64400000000001</v>
      </c>
      <c r="GY16" s="9">
        <v>19.972000000000001</v>
      </c>
      <c r="GZ16" s="9">
        <v>1.895</v>
      </c>
      <c r="HA16" s="9">
        <v>235.511</v>
      </c>
      <c r="HB16" s="9">
        <v>0.43099999999999999</v>
      </c>
      <c r="HC16" s="9">
        <v>235.94200000000001</v>
      </c>
      <c r="HD16" s="9">
        <v>150.148</v>
      </c>
      <c r="HE16" s="9">
        <v>80.352999999999994</v>
      </c>
      <c r="HF16" s="9">
        <v>27.776</v>
      </c>
      <c r="HG16" s="9">
        <v>258.27699999999999</v>
      </c>
      <c r="HH16" s="9">
        <v>11.964</v>
      </c>
      <c r="HI16" s="9">
        <v>270.24099999999999</v>
      </c>
      <c r="HJ16" s="9">
        <v>7.9790000000000001</v>
      </c>
      <c r="HK16" s="9">
        <v>16.658999999999999</v>
      </c>
      <c r="HL16" s="9">
        <v>48.884</v>
      </c>
      <c r="HM16" s="9">
        <v>73.522000000000006</v>
      </c>
      <c r="HN16" s="9">
        <v>45.363999999999997</v>
      </c>
      <c r="HO16" s="9">
        <v>118.886</v>
      </c>
      <c r="HP16" s="9">
        <v>1.532</v>
      </c>
      <c r="HQ16" s="9">
        <v>2.7280000000000002</v>
      </c>
      <c r="HR16" s="9">
        <v>4.8330000000000002</v>
      </c>
      <c r="HS16" s="9">
        <v>9.093</v>
      </c>
      <c r="HT16" s="9">
        <v>18.196999999999999</v>
      </c>
      <c r="HU16" s="9">
        <v>27.29</v>
      </c>
      <c r="HV16" s="9">
        <v>0</v>
      </c>
      <c r="HW16" s="9">
        <v>0.99099999999999999</v>
      </c>
      <c r="HX16" s="9">
        <v>1.1930000000000001</v>
      </c>
      <c r="HY16" s="9">
        <v>2.1840000000000002</v>
      </c>
      <c r="HZ16" s="9">
        <v>2.6150000000000002</v>
      </c>
      <c r="IA16" s="9">
        <v>4.7990000000000004</v>
      </c>
      <c r="IB16" s="9">
        <v>408.59399999999999</v>
      </c>
      <c r="IC16" s="9">
        <v>121.23699999999999</v>
      </c>
      <c r="ID16" s="9">
        <v>84.581999999999994</v>
      </c>
      <c r="IE16" s="9">
        <v>614.41300000000001</v>
      </c>
      <c r="IF16" s="9">
        <v>78.570999999999998</v>
      </c>
      <c r="IG16" s="9">
        <v>692.98400000000004</v>
      </c>
      <c r="IH16" s="9">
        <v>3.7040000000000002</v>
      </c>
      <c r="II16" s="9">
        <v>0</v>
      </c>
      <c r="IJ16" s="9">
        <v>0</v>
      </c>
      <c r="IK16" s="9">
        <v>3.7040000000000002</v>
      </c>
      <c r="IL16" s="9">
        <v>0</v>
      </c>
      <c r="IM16" s="9">
        <v>3.7040000000000002</v>
      </c>
      <c r="IN16" s="9">
        <v>53.429000000000002</v>
      </c>
      <c r="IO16" s="9">
        <v>1.63</v>
      </c>
      <c r="IP16" s="9">
        <v>0.47</v>
      </c>
      <c r="IQ16" s="9">
        <v>55.529000000000003</v>
      </c>
    </row>
    <row r="17" spans="1:251">
      <c r="A17" s="10">
        <v>42156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6.7709999999999999</v>
      </c>
      <c r="I17" s="9">
        <v>0.64600000000000002</v>
      </c>
      <c r="J17" s="9">
        <v>0</v>
      </c>
      <c r="K17" s="9">
        <v>7.4160000000000004</v>
      </c>
      <c r="L17" s="9">
        <v>0</v>
      </c>
      <c r="M17" s="9">
        <v>7.4160000000000004</v>
      </c>
      <c r="N17" s="9">
        <v>127.316</v>
      </c>
      <c r="O17" s="9">
        <v>28.971</v>
      </c>
      <c r="P17" s="9">
        <v>7.97</v>
      </c>
      <c r="Q17" s="9">
        <v>164.25700000000001</v>
      </c>
      <c r="R17" s="9">
        <v>1.4470000000000001</v>
      </c>
      <c r="S17" s="9">
        <v>165.70400000000001</v>
      </c>
      <c r="T17" s="9">
        <v>94.275000000000006</v>
      </c>
      <c r="U17" s="9">
        <v>101.235</v>
      </c>
      <c r="V17" s="9">
        <v>84.617000000000004</v>
      </c>
      <c r="W17" s="9">
        <v>280.12700000000001</v>
      </c>
      <c r="X17" s="9">
        <v>33.006</v>
      </c>
      <c r="Y17" s="9">
        <v>313.13299999999998</v>
      </c>
      <c r="Z17" s="9">
        <v>3.8330000000000002</v>
      </c>
      <c r="AA17" s="9">
        <v>31.873999999999999</v>
      </c>
      <c r="AB17" s="9">
        <v>84.081000000000003</v>
      </c>
      <c r="AC17" s="9">
        <v>119.788</v>
      </c>
      <c r="AD17" s="9">
        <v>139.20599999999999</v>
      </c>
      <c r="AE17" s="9">
        <v>258.99400000000003</v>
      </c>
      <c r="AF17" s="9">
        <v>0</v>
      </c>
      <c r="AG17" s="9">
        <v>0.98099999999999998</v>
      </c>
      <c r="AH17" s="9">
        <v>1.9490000000000001</v>
      </c>
      <c r="AI17" s="9">
        <v>2.93</v>
      </c>
      <c r="AJ17" s="9">
        <v>25.434000000000001</v>
      </c>
      <c r="AK17" s="9">
        <v>28.364000000000001</v>
      </c>
      <c r="AL17" s="9">
        <v>0</v>
      </c>
      <c r="AM17" s="9">
        <v>0.40400000000000003</v>
      </c>
      <c r="AN17" s="9">
        <v>0</v>
      </c>
      <c r="AO17" s="9">
        <v>0.40400000000000003</v>
      </c>
      <c r="AP17" s="9">
        <v>0</v>
      </c>
      <c r="AQ17" s="9">
        <v>0.40400000000000003</v>
      </c>
      <c r="AR17" s="9">
        <v>232.19399999999999</v>
      </c>
      <c r="AS17" s="9">
        <v>164.11099999999999</v>
      </c>
      <c r="AT17" s="9">
        <v>178.61699999999999</v>
      </c>
      <c r="AU17" s="9">
        <v>574.92200000000003</v>
      </c>
      <c r="AV17" s="9">
        <v>199.09299999999999</v>
      </c>
      <c r="AW17" s="9">
        <v>774.01499999999999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8.1940000000000008</v>
      </c>
      <c r="BE17" s="9">
        <v>0.40899999999999997</v>
      </c>
      <c r="BF17" s="9">
        <v>0</v>
      </c>
      <c r="BG17" s="9">
        <v>8.6029999999999998</v>
      </c>
      <c r="BH17" s="9">
        <v>0</v>
      </c>
      <c r="BI17" s="9">
        <v>8.6029999999999998</v>
      </c>
      <c r="BJ17" s="9">
        <v>182.976</v>
      </c>
      <c r="BK17" s="9">
        <v>29.954999999999998</v>
      </c>
      <c r="BL17" s="9">
        <v>3.0329999999999999</v>
      </c>
      <c r="BM17" s="9">
        <v>215.96299999999999</v>
      </c>
      <c r="BN17" s="9">
        <v>0.56200000000000006</v>
      </c>
      <c r="BO17" s="9">
        <v>216.52500000000001</v>
      </c>
      <c r="BP17" s="9">
        <v>162.892</v>
      </c>
      <c r="BQ17" s="9">
        <v>156.321</v>
      </c>
      <c r="BR17" s="9">
        <v>74.382999999999996</v>
      </c>
      <c r="BS17" s="9">
        <v>393.596</v>
      </c>
      <c r="BT17" s="9">
        <v>17.399000000000001</v>
      </c>
      <c r="BU17" s="9">
        <v>410.995</v>
      </c>
      <c r="BV17" s="9">
        <v>6.2889999999999997</v>
      </c>
      <c r="BW17" s="9">
        <v>43.588000000000001</v>
      </c>
      <c r="BX17" s="9">
        <v>95.236999999999995</v>
      </c>
      <c r="BY17" s="9">
        <v>145.11500000000001</v>
      </c>
      <c r="BZ17" s="9">
        <v>108.327</v>
      </c>
      <c r="CA17" s="9">
        <v>253.44200000000001</v>
      </c>
      <c r="CB17" s="9">
        <v>0.58199999999999996</v>
      </c>
      <c r="CC17" s="9">
        <v>0.56499999999999995</v>
      </c>
      <c r="CD17" s="9">
        <v>2.5209999999999999</v>
      </c>
      <c r="CE17" s="9">
        <v>3.6680000000000001</v>
      </c>
      <c r="CF17" s="9">
        <v>23.483000000000001</v>
      </c>
      <c r="CG17" s="9">
        <v>27.151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v>0</v>
      </c>
      <c r="CN17" s="9">
        <v>360.93299999999999</v>
      </c>
      <c r="CO17" s="9">
        <v>230.83799999999999</v>
      </c>
      <c r="CP17" s="9">
        <v>175.17400000000001</v>
      </c>
      <c r="CQ17" s="9">
        <v>766.94500000000005</v>
      </c>
      <c r="CR17" s="9">
        <v>149.77099999999999</v>
      </c>
      <c r="CS17" s="9">
        <v>916.71600000000001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14.964</v>
      </c>
      <c r="DA17" s="9">
        <v>1.0549999999999999</v>
      </c>
      <c r="DB17" s="9">
        <v>0</v>
      </c>
      <c r="DC17" s="9">
        <v>16.018999999999998</v>
      </c>
      <c r="DD17" s="9">
        <v>0</v>
      </c>
      <c r="DE17" s="9">
        <v>16.018999999999998</v>
      </c>
      <c r="DF17" s="9">
        <v>310.29199999999997</v>
      </c>
      <c r="DG17" s="9">
        <v>58.926000000000002</v>
      </c>
      <c r="DH17" s="9">
        <v>11.002000000000001</v>
      </c>
      <c r="DI17" s="9">
        <v>380.22</v>
      </c>
      <c r="DJ17" s="9">
        <v>2.0089999999999999</v>
      </c>
      <c r="DK17" s="9">
        <v>382.22899999999998</v>
      </c>
      <c r="DL17" s="9">
        <v>257.16699999999997</v>
      </c>
      <c r="DM17" s="9">
        <v>257.55500000000001</v>
      </c>
      <c r="DN17" s="9">
        <v>159</v>
      </c>
      <c r="DO17" s="9">
        <v>673.72299999999996</v>
      </c>
      <c r="DP17" s="9">
        <v>50.405000000000001</v>
      </c>
      <c r="DQ17" s="9">
        <v>724.12800000000004</v>
      </c>
      <c r="DR17" s="9">
        <v>10.122</v>
      </c>
      <c r="DS17" s="9">
        <v>75.462000000000003</v>
      </c>
      <c r="DT17" s="9">
        <v>179.31800000000001</v>
      </c>
      <c r="DU17" s="9">
        <v>264.90300000000002</v>
      </c>
      <c r="DV17" s="9">
        <v>247.53299999999999</v>
      </c>
      <c r="DW17" s="9">
        <v>512.43600000000004</v>
      </c>
      <c r="DX17" s="9">
        <v>0.58199999999999996</v>
      </c>
      <c r="DY17" s="9">
        <v>1.546</v>
      </c>
      <c r="DZ17" s="9">
        <v>4.47</v>
      </c>
      <c r="EA17" s="9">
        <v>6.5979999999999999</v>
      </c>
      <c r="EB17" s="9">
        <v>48.915999999999997</v>
      </c>
      <c r="EC17" s="9">
        <v>55.515000000000001</v>
      </c>
      <c r="ED17" s="9">
        <v>0</v>
      </c>
      <c r="EE17" s="9">
        <v>0.40400000000000003</v>
      </c>
      <c r="EF17" s="9">
        <v>0</v>
      </c>
      <c r="EG17" s="9">
        <v>0.40400000000000003</v>
      </c>
      <c r="EH17" s="9">
        <v>0</v>
      </c>
      <c r="EI17" s="9">
        <v>0.40400000000000003</v>
      </c>
      <c r="EJ17" s="9">
        <v>593.12699999999995</v>
      </c>
      <c r="EK17" s="9">
        <v>394.94900000000001</v>
      </c>
      <c r="EL17" s="9">
        <v>353.791</v>
      </c>
      <c r="EM17" s="9">
        <v>1341.867</v>
      </c>
      <c r="EN17" s="9">
        <v>348.86399999999998</v>
      </c>
      <c r="EO17" s="9">
        <v>1690.731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2.3370000000000002</v>
      </c>
      <c r="EW17" s="9">
        <v>0</v>
      </c>
      <c r="EX17" s="9">
        <v>0</v>
      </c>
      <c r="EY17" s="9">
        <v>2.3370000000000002</v>
      </c>
      <c r="EZ17" s="9">
        <v>0</v>
      </c>
      <c r="FA17" s="9">
        <v>2.3370000000000002</v>
      </c>
      <c r="FB17" s="9">
        <v>13.823</v>
      </c>
      <c r="FC17" s="9">
        <v>4.8639999999999999</v>
      </c>
      <c r="FD17" s="9">
        <v>0.40100000000000002</v>
      </c>
      <c r="FE17" s="9">
        <v>19.087</v>
      </c>
      <c r="FF17" s="9">
        <v>0</v>
      </c>
      <c r="FG17" s="9">
        <v>19.087</v>
      </c>
      <c r="FH17" s="9">
        <v>9.6760000000000002</v>
      </c>
      <c r="FI17" s="9">
        <v>12.208</v>
      </c>
      <c r="FJ17" s="9">
        <v>8.8049999999999997</v>
      </c>
      <c r="FK17" s="9">
        <v>30.69</v>
      </c>
      <c r="FL17" s="9">
        <v>1.0169999999999999</v>
      </c>
      <c r="FM17" s="9">
        <v>31.707000000000001</v>
      </c>
      <c r="FN17" s="9">
        <v>0.22900000000000001</v>
      </c>
      <c r="FO17" s="9">
        <v>4.9089999999999998</v>
      </c>
      <c r="FP17" s="9">
        <v>6.0119999999999996</v>
      </c>
      <c r="FQ17" s="9">
        <v>11.15</v>
      </c>
      <c r="FR17" s="9">
        <v>4.9960000000000004</v>
      </c>
      <c r="FS17" s="9">
        <v>16.146000000000001</v>
      </c>
      <c r="FT17" s="9">
        <v>0</v>
      </c>
      <c r="FU17" s="9">
        <v>0.48699999999999999</v>
      </c>
      <c r="FV17" s="9">
        <v>0.39100000000000001</v>
      </c>
      <c r="FW17" s="9">
        <v>0.877</v>
      </c>
      <c r="FX17" s="9">
        <v>0.441</v>
      </c>
      <c r="FY17" s="9">
        <v>1.3180000000000001</v>
      </c>
      <c r="FZ17" s="9">
        <v>0</v>
      </c>
      <c r="GA17" s="9">
        <v>0</v>
      </c>
      <c r="GB17" s="9">
        <v>0</v>
      </c>
      <c r="GC17" s="9">
        <v>0</v>
      </c>
      <c r="GD17" s="9">
        <v>0</v>
      </c>
      <c r="GE17" s="9">
        <v>0</v>
      </c>
      <c r="GF17" s="9">
        <v>26.065999999999999</v>
      </c>
      <c r="GG17" s="9">
        <v>22.466999999999999</v>
      </c>
      <c r="GH17" s="9">
        <v>15.608000000000001</v>
      </c>
      <c r="GI17" s="9">
        <v>64.141000000000005</v>
      </c>
      <c r="GJ17" s="9">
        <v>6.4550000000000001</v>
      </c>
      <c r="GK17" s="9">
        <v>70.596000000000004</v>
      </c>
      <c r="GL17" s="9">
        <v>0.83699999999999997</v>
      </c>
      <c r="GM17" s="9">
        <v>0</v>
      </c>
      <c r="GN17" s="9">
        <v>0</v>
      </c>
      <c r="GO17" s="9">
        <v>0.83699999999999997</v>
      </c>
      <c r="GP17" s="9">
        <v>0</v>
      </c>
      <c r="GQ17" s="9">
        <v>0.83699999999999997</v>
      </c>
      <c r="GR17" s="9">
        <v>30.994</v>
      </c>
      <c r="GS17" s="9">
        <v>1.0860000000000001</v>
      </c>
      <c r="GT17" s="9">
        <v>0.40300000000000002</v>
      </c>
      <c r="GU17" s="9">
        <v>32.482999999999997</v>
      </c>
      <c r="GV17" s="9">
        <v>0</v>
      </c>
      <c r="GW17" s="9">
        <v>32.482999999999997</v>
      </c>
      <c r="GX17" s="9">
        <v>202.501</v>
      </c>
      <c r="GY17" s="9">
        <v>21.724</v>
      </c>
      <c r="GZ17" s="9">
        <v>2.5939999999999999</v>
      </c>
      <c r="HA17" s="9">
        <v>226.81899999999999</v>
      </c>
      <c r="HB17" s="9">
        <v>0</v>
      </c>
      <c r="HC17" s="9">
        <v>226.81899999999999</v>
      </c>
      <c r="HD17" s="9">
        <v>137.631</v>
      </c>
      <c r="HE17" s="9">
        <v>70.528999999999996</v>
      </c>
      <c r="HF17" s="9">
        <v>35.848999999999997</v>
      </c>
      <c r="HG17" s="9">
        <v>244.00899999999999</v>
      </c>
      <c r="HH17" s="9">
        <v>13.837999999999999</v>
      </c>
      <c r="HI17" s="9">
        <v>257.84699999999998</v>
      </c>
      <c r="HJ17" s="9">
        <v>11.093</v>
      </c>
      <c r="HK17" s="9">
        <v>23.391999999999999</v>
      </c>
      <c r="HL17" s="9">
        <v>44.832999999999998</v>
      </c>
      <c r="HM17" s="9">
        <v>79.319000000000003</v>
      </c>
      <c r="HN17" s="9">
        <v>53.088000000000001</v>
      </c>
      <c r="HO17" s="9">
        <v>132.40700000000001</v>
      </c>
      <c r="HP17" s="9">
        <v>0.58099999999999996</v>
      </c>
      <c r="HQ17" s="9">
        <v>2.8679999999999999</v>
      </c>
      <c r="HR17" s="9">
        <v>5.0540000000000003</v>
      </c>
      <c r="HS17" s="9">
        <v>8.5030000000000001</v>
      </c>
      <c r="HT17" s="9">
        <v>23.896000000000001</v>
      </c>
      <c r="HU17" s="9">
        <v>32.398000000000003</v>
      </c>
      <c r="HV17" s="9">
        <v>0</v>
      </c>
      <c r="HW17" s="9">
        <v>1.5189999999999999</v>
      </c>
      <c r="HX17" s="9">
        <v>1.2430000000000001</v>
      </c>
      <c r="HY17" s="9">
        <v>2.762</v>
      </c>
      <c r="HZ17" s="9">
        <v>0.41499999999999998</v>
      </c>
      <c r="IA17" s="9">
        <v>3.177</v>
      </c>
      <c r="IB17" s="9">
        <v>383.63799999999998</v>
      </c>
      <c r="IC17" s="9">
        <v>121.117</v>
      </c>
      <c r="ID17" s="9">
        <v>89.975999999999999</v>
      </c>
      <c r="IE17" s="9">
        <v>594.73099999999999</v>
      </c>
      <c r="IF17" s="9">
        <v>91.236000000000004</v>
      </c>
      <c r="IG17" s="9">
        <v>685.96699999999998</v>
      </c>
      <c r="IH17" s="9">
        <v>0.83699999999999997</v>
      </c>
      <c r="II17" s="9">
        <v>0</v>
      </c>
      <c r="IJ17" s="9">
        <v>0</v>
      </c>
      <c r="IK17" s="9">
        <v>0.83699999999999997</v>
      </c>
      <c r="IL17" s="9">
        <v>0</v>
      </c>
      <c r="IM17" s="9">
        <v>0.83699999999999997</v>
      </c>
      <c r="IN17" s="9">
        <v>49.826999999999998</v>
      </c>
      <c r="IO17" s="9">
        <v>2.14</v>
      </c>
      <c r="IP17" s="9">
        <v>0.40300000000000002</v>
      </c>
      <c r="IQ17" s="9">
        <v>52.371000000000002</v>
      </c>
    </row>
    <row r="18" spans="1:251">
      <c r="A18" s="10">
        <v>42522</v>
      </c>
      <c r="B18" s="9">
        <v>0.30199999999999999</v>
      </c>
      <c r="C18" s="9">
        <v>0</v>
      </c>
      <c r="D18" s="9">
        <v>0</v>
      </c>
      <c r="E18" s="9">
        <v>0.30199999999999999</v>
      </c>
      <c r="F18" s="9">
        <v>0</v>
      </c>
      <c r="G18" s="9">
        <v>0.30199999999999999</v>
      </c>
      <c r="H18" s="9">
        <v>5.1970000000000001</v>
      </c>
      <c r="I18" s="9">
        <v>0.374</v>
      </c>
      <c r="J18" s="9">
        <v>0</v>
      </c>
      <c r="K18" s="9">
        <v>5.57</v>
      </c>
      <c r="L18" s="9">
        <v>0</v>
      </c>
      <c r="M18" s="9">
        <v>5.57</v>
      </c>
      <c r="N18" s="9">
        <v>125.169</v>
      </c>
      <c r="O18" s="9">
        <v>31.614999999999998</v>
      </c>
      <c r="P18" s="9">
        <v>5.7279999999999998</v>
      </c>
      <c r="Q18" s="9">
        <v>162.512</v>
      </c>
      <c r="R18" s="9">
        <v>0.35799999999999998</v>
      </c>
      <c r="S18" s="9">
        <v>162.87</v>
      </c>
      <c r="T18" s="9">
        <v>88.215999999999994</v>
      </c>
      <c r="U18" s="9">
        <v>110.11</v>
      </c>
      <c r="V18" s="9">
        <v>81.585999999999999</v>
      </c>
      <c r="W18" s="9">
        <v>279.91199999999998</v>
      </c>
      <c r="X18" s="9">
        <v>23.364000000000001</v>
      </c>
      <c r="Y18" s="9">
        <v>303.27600000000001</v>
      </c>
      <c r="Z18" s="9">
        <v>5.6029999999999998</v>
      </c>
      <c r="AA18" s="9">
        <v>34.064</v>
      </c>
      <c r="AB18" s="9">
        <v>90.117999999999995</v>
      </c>
      <c r="AC18" s="9">
        <v>129.785</v>
      </c>
      <c r="AD18" s="9">
        <v>133.57599999999999</v>
      </c>
      <c r="AE18" s="9">
        <v>263.36099999999999</v>
      </c>
      <c r="AF18" s="9">
        <v>0.433</v>
      </c>
      <c r="AG18" s="9">
        <v>0</v>
      </c>
      <c r="AH18" s="9">
        <v>5.6619999999999999</v>
      </c>
      <c r="AI18" s="9">
        <v>6.0949999999999998</v>
      </c>
      <c r="AJ18" s="9">
        <v>37.844000000000001</v>
      </c>
      <c r="AK18" s="9">
        <v>43.939</v>
      </c>
      <c r="AL18" s="9">
        <v>0</v>
      </c>
      <c r="AM18" s="9">
        <v>0</v>
      </c>
      <c r="AN18" s="9">
        <v>0</v>
      </c>
      <c r="AO18" s="9">
        <v>0</v>
      </c>
      <c r="AP18" s="9">
        <v>0.53</v>
      </c>
      <c r="AQ18" s="9">
        <v>0.53</v>
      </c>
      <c r="AR18" s="9">
        <v>224.92</v>
      </c>
      <c r="AS18" s="9">
        <v>176.16300000000001</v>
      </c>
      <c r="AT18" s="9">
        <v>183.09399999999999</v>
      </c>
      <c r="AU18" s="9">
        <v>584.17700000000002</v>
      </c>
      <c r="AV18" s="9">
        <v>195.67099999999999</v>
      </c>
      <c r="AW18" s="9">
        <v>779.84799999999996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11.353999999999999</v>
      </c>
      <c r="BE18" s="9">
        <v>0</v>
      </c>
      <c r="BF18" s="9">
        <v>0</v>
      </c>
      <c r="BG18" s="9">
        <v>11.353999999999999</v>
      </c>
      <c r="BH18" s="9">
        <v>0</v>
      </c>
      <c r="BI18" s="9">
        <v>11.353999999999999</v>
      </c>
      <c r="BJ18" s="9">
        <v>191.32599999999999</v>
      </c>
      <c r="BK18" s="9">
        <v>36.036999999999999</v>
      </c>
      <c r="BL18" s="9">
        <v>3.9649999999999999</v>
      </c>
      <c r="BM18" s="9">
        <v>231.328</v>
      </c>
      <c r="BN18" s="9">
        <v>0.74199999999999999</v>
      </c>
      <c r="BO18" s="9">
        <v>232.07</v>
      </c>
      <c r="BP18" s="9">
        <v>168.79400000000001</v>
      </c>
      <c r="BQ18" s="9">
        <v>163.15799999999999</v>
      </c>
      <c r="BR18" s="9">
        <v>74.966999999999999</v>
      </c>
      <c r="BS18" s="9">
        <v>406.91899999999998</v>
      </c>
      <c r="BT18" s="9">
        <v>19.384</v>
      </c>
      <c r="BU18" s="9">
        <v>426.303</v>
      </c>
      <c r="BV18" s="9">
        <v>6.1340000000000003</v>
      </c>
      <c r="BW18" s="9">
        <v>41.533999999999999</v>
      </c>
      <c r="BX18" s="9">
        <v>98.483000000000004</v>
      </c>
      <c r="BY18" s="9">
        <v>146.15100000000001</v>
      </c>
      <c r="BZ18" s="9">
        <v>99.09</v>
      </c>
      <c r="CA18" s="9">
        <v>245.24</v>
      </c>
      <c r="CB18" s="9">
        <v>0</v>
      </c>
      <c r="CC18" s="9">
        <v>0.65300000000000002</v>
      </c>
      <c r="CD18" s="9">
        <v>2.9689999999999999</v>
      </c>
      <c r="CE18" s="9">
        <v>3.621</v>
      </c>
      <c r="CF18" s="9">
        <v>30.806000000000001</v>
      </c>
      <c r="CG18" s="9">
        <v>34.427</v>
      </c>
      <c r="CH18" s="9">
        <v>0.109</v>
      </c>
      <c r="CI18" s="9">
        <v>0</v>
      </c>
      <c r="CJ18" s="9">
        <v>0.436</v>
      </c>
      <c r="CK18" s="9">
        <v>0.54600000000000004</v>
      </c>
      <c r="CL18" s="9">
        <v>0</v>
      </c>
      <c r="CM18" s="9">
        <v>0.54600000000000004</v>
      </c>
      <c r="CN18" s="9">
        <v>377.71800000000002</v>
      </c>
      <c r="CO18" s="9">
        <v>241.381</v>
      </c>
      <c r="CP18" s="9">
        <v>180.82</v>
      </c>
      <c r="CQ18" s="9">
        <v>799.91899999999998</v>
      </c>
      <c r="CR18" s="9">
        <v>150.02099999999999</v>
      </c>
      <c r="CS18" s="9">
        <v>949.94</v>
      </c>
      <c r="CT18" s="9">
        <v>0.30199999999999999</v>
      </c>
      <c r="CU18" s="9">
        <v>0</v>
      </c>
      <c r="CV18" s="9">
        <v>0</v>
      </c>
      <c r="CW18" s="9">
        <v>0.30199999999999999</v>
      </c>
      <c r="CX18" s="9">
        <v>0</v>
      </c>
      <c r="CY18" s="9">
        <v>0.30199999999999999</v>
      </c>
      <c r="CZ18" s="9">
        <v>16.550999999999998</v>
      </c>
      <c r="DA18" s="9">
        <v>0.374</v>
      </c>
      <c r="DB18" s="9">
        <v>0</v>
      </c>
      <c r="DC18" s="9">
        <v>16.925000000000001</v>
      </c>
      <c r="DD18" s="9">
        <v>0</v>
      </c>
      <c r="DE18" s="9">
        <v>16.925000000000001</v>
      </c>
      <c r="DF18" s="9">
        <v>316.495</v>
      </c>
      <c r="DG18" s="9">
        <v>67.652000000000001</v>
      </c>
      <c r="DH18" s="9">
        <v>9.6929999999999996</v>
      </c>
      <c r="DI18" s="9">
        <v>393.84</v>
      </c>
      <c r="DJ18" s="9">
        <v>1.1000000000000001</v>
      </c>
      <c r="DK18" s="9">
        <v>394.93900000000002</v>
      </c>
      <c r="DL18" s="9">
        <v>257.01</v>
      </c>
      <c r="DM18" s="9">
        <v>273.26900000000001</v>
      </c>
      <c r="DN18" s="9">
        <v>156.553</v>
      </c>
      <c r="DO18" s="9">
        <v>686.83199999999999</v>
      </c>
      <c r="DP18" s="9">
        <v>42.747999999999998</v>
      </c>
      <c r="DQ18" s="9">
        <v>729.57899999999995</v>
      </c>
      <c r="DR18" s="9">
        <v>11.737</v>
      </c>
      <c r="DS18" s="9">
        <v>75.597999999999999</v>
      </c>
      <c r="DT18" s="9">
        <v>188.601</v>
      </c>
      <c r="DU18" s="9">
        <v>275.93599999999998</v>
      </c>
      <c r="DV18" s="9">
        <v>232.66499999999999</v>
      </c>
      <c r="DW18" s="9">
        <v>508.601</v>
      </c>
      <c r="DX18" s="9">
        <v>0.433</v>
      </c>
      <c r="DY18" s="9">
        <v>0.65300000000000002</v>
      </c>
      <c r="DZ18" s="9">
        <v>8.6310000000000002</v>
      </c>
      <c r="EA18" s="9">
        <v>9.7159999999999993</v>
      </c>
      <c r="EB18" s="9">
        <v>68.649000000000001</v>
      </c>
      <c r="EC18" s="9">
        <v>78.366</v>
      </c>
      <c r="ED18" s="9">
        <v>0.109</v>
      </c>
      <c r="EE18" s="9">
        <v>0</v>
      </c>
      <c r="EF18" s="9">
        <v>0.436</v>
      </c>
      <c r="EG18" s="9">
        <v>0.54600000000000004</v>
      </c>
      <c r="EH18" s="9">
        <v>0.53</v>
      </c>
      <c r="EI18" s="9">
        <v>1.0760000000000001</v>
      </c>
      <c r="EJ18" s="9">
        <v>602.63800000000003</v>
      </c>
      <c r="EK18" s="9">
        <v>417.54500000000002</v>
      </c>
      <c r="EL18" s="9">
        <v>363.91300000000001</v>
      </c>
      <c r="EM18" s="9">
        <v>1384.096</v>
      </c>
      <c r="EN18" s="9">
        <v>345.69200000000001</v>
      </c>
      <c r="EO18" s="9">
        <v>1729.788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3.5819999999999999</v>
      </c>
      <c r="EW18" s="9">
        <v>0</v>
      </c>
      <c r="EX18" s="9">
        <v>0</v>
      </c>
      <c r="EY18" s="9">
        <v>3.5819999999999999</v>
      </c>
      <c r="EZ18" s="9">
        <v>0</v>
      </c>
      <c r="FA18" s="9">
        <v>3.5819999999999999</v>
      </c>
      <c r="FB18" s="9">
        <v>15.167999999999999</v>
      </c>
      <c r="FC18" s="9">
        <v>4.5019999999999998</v>
      </c>
      <c r="FD18" s="9">
        <v>0.51100000000000001</v>
      </c>
      <c r="FE18" s="9">
        <v>20.181999999999999</v>
      </c>
      <c r="FF18" s="9">
        <v>0</v>
      </c>
      <c r="FG18" s="9">
        <v>20.181999999999999</v>
      </c>
      <c r="FH18" s="9">
        <v>12.278</v>
      </c>
      <c r="FI18" s="9">
        <v>7.8319999999999999</v>
      </c>
      <c r="FJ18" s="9">
        <v>6.4859999999999998</v>
      </c>
      <c r="FK18" s="9">
        <v>26.597000000000001</v>
      </c>
      <c r="FL18" s="9">
        <v>0.97299999999999998</v>
      </c>
      <c r="FM18" s="9">
        <v>27.57</v>
      </c>
      <c r="FN18" s="9">
        <v>0.40699999999999997</v>
      </c>
      <c r="FO18" s="9">
        <v>2.5579999999999998</v>
      </c>
      <c r="FP18" s="9">
        <v>4.9530000000000003</v>
      </c>
      <c r="FQ18" s="9">
        <v>7.9180000000000001</v>
      </c>
      <c r="FR18" s="9">
        <v>6.48</v>
      </c>
      <c r="FS18" s="9">
        <v>14.398</v>
      </c>
      <c r="FT18" s="9">
        <v>0</v>
      </c>
      <c r="FU18" s="9">
        <v>0</v>
      </c>
      <c r="FV18" s="9">
        <v>0.86899999999999999</v>
      </c>
      <c r="FW18" s="9">
        <v>0.86899999999999999</v>
      </c>
      <c r="FX18" s="9">
        <v>2.077</v>
      </c>
      <c r="FY18" s="9">
        <v>2.9460000000000002</v>
      </c>
      <c r="FZ18" s="9">
        <v>0</v>
      </c>
      <c r="GA18" s="9">
        <v>0</v>
      </c>
      <c r="GB18" s="9">
        <v>0</v>
      </c>
      <c r="GC18" s="9">
        <v>0</v>
      </c>
      <c r="GD18" s="9">
        <v>0</v>
      </c>
      <c r="GE18" s="9">
        <v>0</v>
      </c>
      <c r="GF18" s="9">
        <v>31.436</v>
      </c>
      <c r="GG18" s="9">
        <v>14.891999999999999</v>
      </c>
      <c r="GH18" s="9">
        <v>12.82</v>
      </c>
      <c r="GI18" s="9">
        <v>59.146999999999998</v>
      </c>
      <c r="GJ18" s="9">
        <v>9.5299999999999994</v>
      </c>
      <c r="GK18" s="9">
        <v>68.677999999999997</v>
      </c>
      <c r="GL18" s="9">
        <v>1.609</v>
      </c>
      <c r="GM18" s="9">
        <v>0</v>
      </c>
      <c r="GN18" s="9">
        <v>0</v>
      </c>
      <c r="GO18" s="9">
        <v>1.609</v>
      </c>
      <c r="GP18" s="9">
        <v>0</v>
      </c>
      <c r="GQ18" s="9">
        <v>1.609</v>
      </c>
      <c r="GR18" s="9">
        <v>21.655999999999999</v>
      </c>
      <c r="GS18" s="9">
        <v>0</v>
      </c>
      <c r="GT18" s="9">
        <v>0</v>
      </c>
      <c r="GU18" s="9">
        <v>21.655999999999999</v>
      </c>
      <c r="GV18" s="9">
        <v>0</v>
      </c>
      <c r="GW18" s="9">
        <v>21.655999999999999</v>
      </c>
      <c r="GX18" s="9">
        <v>219.06800000000001</v>
      </c>
      <c r="GY18" s="9">
        <v>26.343</v>
      </c>
      <c r="GZ18" s="9">
        <v>2.9529999999999998</v>
      </c>
      <c r="HA18" s="9">
        <v>248.36500000000001</v>
      </c>
      <c r="HB18" s="9">
        <v>0.42599999999999999</v>
      </c>
      <c r="HC18" s="9">
        <v>248.791</v>
      </c>
      <c r="HD18" s="9">
        <v>128.9</v>
      </c>
      <c r="HE18" s="9">
        <v>68.495000000000005</v>
      </c>
      <c r="HF18" s="9">
        <v>31.658999999999999</v>
      </c>
      <c r="HG18" s="9">
        <v>229.05500000000001</v>
      </c>
      <c r="HH18" s="9">
        <v>7.9109999999999996</v>
      </c>
      <c r="HI18" s="9">
        <v>236.965</v>
      </c>
      <c r="HJ18" s="9">
        <v>10.141</v>
      </c>
      <c r="HK18" s="9">
        <v>32.982999999999997</v>
      </c>
      <c r="HL18" s="9">
        <v>40.430999999999997</v>
      </c>
      <c r="HM18" s="9">
        <v>83.555999999999997</v>
      </c>
      <c r="HN18" s="9">
        <v>60.289000000000001</v>
      </c>
      <c r="HO18" s="9">
        <v>143.845</v>
      </c>
      <c r="HP18" s="9">
        <v>0.06</v>
      </c>
      <c r="HQ18" s="9">
        <v>0.873</v>
      </c>
      <c r="HR18" s="9">
        <v>4.4450000000000003</v>
      </c>
      <c r="HS18" s="9">
        <v>5.3780000000000001</v>
      </c>
      <c r="HT18" s="9">
        <v>22.312999999999999</v>
      </c>
      <c r="HU18" s="9">
        <v>27.690999999999999</v>
      </c>
      <c r="HV18" s="9">
        <v>0.748</v>
      </c>
      <c r="HW18" s="9">
        <v>0.97799999999999998</v>
      </c>
      <c r="HX18" s="9">
        <v>0.86099999999999999</v>
      </c>
      <c r="HY18" s="9">
        <v>2.5870000000000002</v>
      </c>
      <c r="HZ18" s="9">
        <v>0.73799999999999999</v>
      </c>
      <c r="IA18" s="9">
        <v>3.3260000000000001</v>
      </c>
      <c r="IB18" s="9">
        <v>382.18299999999999</v>
      </c>
      <c r="IC18" s="9">
        <v>129.672</v>
      </c>
      <c r="ID18" s="9">
        <v>80.349000000000004</v>
      </c>
      <c r="IE18" s="9">
        <v>592.20500000000004</v>
      </c>
      <c r="IF18" s="9">
        <v>91.677000000000007</v>
      </c>
      <c r="IG18" s="9">
        <v>683.88199999999995</v>
      </c>
      <c r="IH18" s="9">
        <v>1.9119999999999999</v>
      </c>
      <c r="II18" s="9">
        <v>0</v>
      </c>
      <c r="IJ18" s="9">
        <v>0</v>
      </c>
      <c r="IK18" s="9">
        <v>1.9119999999999999</v>
      </c>
      <c r="IL18" s="9">
        <v>0</v>
      </c>
      <c r="IM18" s="9">
        <v>1.9119999999999999</v>
      </c>
      <c r="IN18" s="9">
        <v>41.886000000000003</v>
      </c>
      <c r="IO18" s="9">
        <v>0.374</v>
      </c>
      <c r="IP18" s="9">
        <v>0</v>
      </c>
      <c r="IQ18" s="9">
        <v>42.26</v>
      </c>
    </row>
    <row r="19" spans="1:251">
      <c r="A19" s="10">
        <v>42887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5.8689999999999998</v>
      </c>
      <c r="I19" s="9">
        <v>1.089</v>
      </c>
      <c r="J19" s="9">
        <v>0</v>
      </c>
      <c r="K19" s="9">
        <v>6.9580000000000002</v>
      </c>
      <c r="L19" s="9">
        <v>0</v>
      </c>
      <c r="M19" s="9">
        <v>6.9580000000000002</v>
      </c>
      <c r="N19" s="9">
        <v>109.711</v>
      </c>
      <c r="O19" s="9">
        <v>33.948</v>
      </c>
      <c r="P19" s="9">
        <v>7.2350000000000003</v>
      </c>
      <c r="Q19" s="9">
        <v>150.89400000000001</v>
      </c>
      <c r="R19" s="9">
        <v>0.33400000000000002</v>
      </c>
      <c r="S19" s="9">
        <v>151.22800000000001</v>
      </c>
      <c r="T19" s="9">
        <v>110.58199999999999</v>
      </c>
      <c r="U19" s="9">
        <v>140.58600000000001</v>
      </c>
      <c r="V19" s="9">
        <v>76.061999999999998</v>
      </c>
      <c r="W19" s="9">
        <v>327.23</v>
      </c>
      <c r="X19" s="9">
        <v>28.446000000000002</v>
      </c>
      <c r="Y19" s="9">
        <v>355.67599999999999</v>
      </c>
      <c r="Z19" s="9">
        <v>4.6020000000000003</v>
      </c>
      <c r="AA19" s="9">
        <v>33.698</v>
      </c>
      <c r="AB19" s="9">
        <v>95.727999999999994</v>
      </c>
      <c r="AC19" s="9">
        <v>134.02799999999999</v>
      </c>
      <c r="AD19" s="9">
        <v>129.07300000000001</v>
      </c>
      <c r="AE19" s="9">
        <v>263.10000000000002</v>
      </c>
      <c r="AF19" s="9">
        <v>0</v>
      </c>
      <c r="AG19" s="9">
        <v>0.56699999999999995</v>
      </c>
      <c r="AH19" s="9">
        <v>3.8370000000000002</v>
      </c>
      <c r="AI19" s="9">
        <v>4.4050000000000002</v>
      </c>
      <c r="AJ19" s="9">
        <v>30.844999999999999</v>
      </c>
      <c r="AK19" s="9">
        <v>35.25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230.76300000000001</v>
      </c>
      <c r="AS19" s="9">
        <v>209.89</v>
      </c>
      <c r="AT19" s="9">
        <v>182.86199999999999</v>
      </c>
      <c r="AU19" s="9">
        <v>623.51499999999999</v>
      </c>
      <c r="AV19" s="9">
        <v>188.69800000000001</v>
      </c>
      <c r="AW19" s="9">
        <v>812.21299999999997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9.3740000000000006</v>
      </c>
      <c r="BE19" s="9">
        <v>0.80700000000000005</v>
      </c>
      <c r="BF19" s="9">
        <v>0</v>
      </c>
      <c r="BG19" s="9">
        <v>10.180999999999999</v>
      </c>
      <c r="BH19" s="9">
        <v>0</v>
      </c>
      <c r="BI19" s="9">
        <v>10.180999999999999</v>
      </c>
      <c r="BJ19" s="9">
        <v>191.44300000000001</v>
      </c>
      <c r="BK19" s="9">
        <v>22.85</v>
      </c>
      <c r="BL19" s="9">
        <v>1.556</v>
      </c>
      <c r="BM19" s="9">
        <v>215.84899999999999</v>
      </c>
      <c r="BN19" s="9">
        <v>0.39600000000000002</v>
      </c>
      <c r="BO19" s="9">
        <v>216.245</v>
      </c>
      <c r="BP19" s="9">
        <v>181.23699999999999</v>
      </c>
      <c r="BQ19" s="9">
        <v>157.98500000000001</v>
      </c>
      <c r="BR19" s="9">
        <v>74.593999999999994</v>
      </c>
      <c r="BS19" s="9">
        <v>413.81599999999997</v>
      </c>
      <c r="BT19" s="9">
        <v>19.291</v>
      </c>
      <c r="BU19" s="9">
        <v>433.10700000000003</v>
      </c>
      <c r="BV19" s="9">
        <v>5.6420000000000003</v>
      </c>
      <c r="BW19" s="9">
        <v>47.31</v>
      </c>
      <c r="BX19" s="9">
        <v>102.596</v>
      </c>
      <c r="BY19" s="9">
        <v>155.54900000000001</v>
      </c>
      <c r="BZ19" s="9">
        <v>111.411</v>
      </c>
      <c r="CA19" s="9">
        <v>266.959</v>
      </c>
      <c r="CB19" s="9">
        <v>0.39200000000000002</v>
      </c>
      <c r="CC19" s="9">
        <v>0.53</v>
      </c>
      <c r="CD19" s="9">
        <v>3.1160000000000001</v>
      </c>
      <c r="CE19" s="9">
        <v>4.0380000000000003</v>
      </c>
      <c r="CF19" s="9">
        <v>35.56</v>
      </c>
      <c r="CG19" s="9">
        <v>39.597999999999999</v>
      </c>
      <c r="CH19" s="9">
        <v>0</v>
      </c>
      <c r="CI19" s="9">
        <v>0</v>
      </c>
      <c r="CJ19" s="9">
        <v>0.84299999999999997</v>
      </c>
      <c r="CK19" s="9">
        <v>0.84299999999999997</v>
      </c>
      <c r="CL19" s="9">
        <v>0.6</v>
      </c>
      <c r="CM19" s="9">
        <v>1.4430000000000001</v>
      </c>
      <c r="CN19" s="9">
        <v>388.08800000000002</v>
      </c>
      <c r="CO19" s="9">
        <v>229.482</v>
      </c>
      <c r="CP19" s="9">
        <v>182.70599999999999</v>
      </c>
      <c r="CQ19" s="9">
        <v>800.27499999999998</v>
      </c>
      <c r="CR19" s="9">
        <v>167.25800000000001</v>
      </c>
      <c r="CS19" s="9">
        <v>967.53399999999999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15.243</v>
      </c>
      <c r="DA19" s="9">
        <v>1.8959999999999999</v>
      </c>
      <c r="DB19" s="9">
        <v>0</v>
      </c>
      <c r="DC19" s="9">
        <v>17.138999999999999</v>
      </c>
      <c r="DD19" s="9">
        <v>0</v>
      </c>
      <c r="DE19" s="9">
        <v>17.138999999999999</v>
      </c>
      <c r="DF19" s="9">
        <v>301.154</v>
      </c>
      <c r="DG19" s="9">
        <v>56.798000000000002</v>
      </c>
      <c r="DH19" s="9">
        <v>8.7910000000000004</v>
      </c>
      <c r="DI19" s="9">
        <v>366.74299999999999</v>
      </c>
      <c r="DJ19" s="9">
        <v>0.73</v>
      </c>
      <c r="DK19" s="9">
        <v>367.47300000000001</v>
      </c>
      <c r="DL19" s="9">
        <v>291.81900000000002</v>
      </c>
      <c r="DM19" s="9">
        <v>298.57100000000003</v>
      </c>
      <c r="DN19" s="9">
        <v>150.65600000000001</v>
      </c>
      <c r="DO19" s="9">
        <v>741.04600000000005</v>
      </c>
      <c r="DP19" s="9">
        <v>47.737000000000002</v>
      </c>
      <c r="DQ19" s="9">
        <v>788.78300000000002</v>
      </c>
      <c r="DR19" s="9">
        <v>10.244</v>
      </c>
      <c r="DS19" s="9">
        <v>81.009</v>
      </c>
      <c r="DT19" s="9">
        <v>198.32400000000001</v>
      </c>
      <c r="DU19" s="9">
        <v>289.57600000000002</v>
      </c>
      <c r="DV19" s="9">
        <v>240.483</v>
      </c>
      <c r="DW19" s="9">
        <v>530.05899999999997</v>
      </c>
      <c r="DX19" s="9">
        <v>0.39200000000000002</v>
      </c>
      <c r="DY19" s="9">
        <v>1.0980000000000001</v>
      </c>
      <c r="DZ19" s="9">
        <v>6.9530000000000003</v>
      </c>
      <c r="EA19" s="9">
        <v>8.4429999999999996</v>
      </c>
      <c r="EB19" s="9">
        <v>66.405000000000001</v>
      </c>
      <c r="EC19" s="9">
        <v>74.847999999999999</v>
      </c>
      <c r="ED19" s="9">
        <v>0</v>
      </c>
      <c r="EE19" s="9">
        <v>0</v>
      </c>
      <c r="EF19" s="9">
        <v>0.84299999999999997</v>
      </c>
      <c r="EG19" s="9">
        <v>0.84299999999999997</v>
      </c>
      <c r="EH19" s="9">
        <v>0.6</v>
      </c>
      <c r="EI19" s="9">
        <v>1.4430000000000001</v>
      </c>
      <c r="EJ19" s="9">
        <v>618.851</v>
      </c>
      <c r="EK19" s="9">
        <v>439.37099999999998</v>
      </c>
      <c r="EL19" s="9">
        <v>365.56700000000001</v>
      </c>
      <c r="EM19" s="9">
        <v>1423.79</v>
      </c>
      <c r="EN19" s="9">
        <v>355.95600000000002</v>
      </c>
      <c r="EO19" s="9">
        <v>1779.7460000000001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0.92600000000000005</v>
      </c>
      <c r="EW19" s="9">
        <v>0</v>
      </c>
      <c r="EX19" s="9">
        <v>0</v>
      </c>
      <c r="EY19" s="9">
        <v>0.92600000000000005</v>
      </c>
      <c r="EZ19" s="9">
        <v>0</v>
      </c>
      <c r="FA19" s="9">
        <v>0.92600000000000005</v>
      </c>
      <c r="FB19" s="9">
        <v>16.7</v>
      </c>
      <c r="FC19" s="9">
        <v>4.9989999999999997</v>
      </c>
      <c r="FD19" s="9">
        <v>0</v>
      </c>
      <c r="FE19" s="9">
        <v>21.699000000000002</v>
      </c>
      <c r="FF19" s="9">
        <v>0.56499999999999995</v>
      </c>
      <c r="FG19" s="9">
        <v>22.263999999999999</v>
      </c>
      <c r="FH19" s="9">
        <v>9.9169999999999998</v>
      </c>
      <c r="FI19" s="9">
        <v>11.178000000000001</v>
      </c>
      <c r="FJ19" s="9">
        <v>3.9689999999999999</v>
      </c>
      <c r="FK19" s="9">
        <v>25.064</v>
      </c>
      <c r="FL19" s="9">
        <v>3.17</v>
      </c>
      <c r="FM19" s="9">
        <v>28.234000000000002</v>
      </c>
      <c r="FN19" s="9">
        <v>1.583</v>
      </c>
      <c r="FO19" s="9">
        <v>4.53</v>
      </c>
      <c r="FP19" s="9">
        <v>3.819</v>
      </c>
      <c r="FQ19" s="9">
        <v>9.9320000000000004</v>
      </c>
      <c r="FR19" s="9">
        <v>6.8739999999999997</v>
      </c>
      <c r="FS19" s="9">
        <v>16.806000000000001</v>
      </c>
      <c r="FT19" s="9">
        <v>0.32900000000000001</v>
      </c>
      <c r="FU19" s="9">
        <v>0</v>
      </c>
      <c r="FV19" s="9">
        <v>0.60399999999999998</v>
      </c>
      <c r="FW19" s="9">
        <v>0.93300000000000005</v>
      </c>
      <c r="FX19" s="9">
        <v>1.494</v>
      </c>
      <c r="FY19" s="9">
        <v>2.427</v>
      </c>
      <c r="FZ19" s="9">
        <v>0</v>
      </c>
      <c r="GA19" s="9">
        <v>0</v>
      </c>
      <c r="GB19" s="9">
        <v>0</v>
      </c>
      <c r="GC19" s="9">
        <v>0</v>
      </c>
      <c r="GD19" s="9">
        <v>0</v>
      </c>
      <c r="GE19" s="9">
        <v>0</v>
      </c>
      <c r="GF19" s="9">
        <v>29.454999999999998</v>
      </c>
      <c r="GG19" s="9">
        <v>20.707000000000001</v>
      </c>
      <c r="GH19" s="9">
        <v>8.391</v>
      </c>
      <c r="GI19" s="9">
        <v>58.554000000000002</v>
      </c>
      <c r="GJ19" s="9">
        <v>12.103</v>
      </c>
      <c r="GK19" s="9">
        <v>70.656999999999996</v>
      </c>
      <c r="GL19" s="9">
        <v>1.4550000000000001</v>
      </c>
      <c r="GM19" s="9">
        <v>0</v>
      </c>
      <c r="GN19" s="9">
        <v>0</v>
      </c>
      <c r="GO19" s="9">
        <v>1.4550000000000001</v>
      </c>
      <c r="GP19" s="9">
        <v>0</v>
      </c>
      <c r="GQ19" s="9">
        <v>1.4550000000000001</v>
      </c>
      <c r="GR19" s="9">
        <v>34.636000000000003</v>
      </c>
      <c r="GS19" s="9">
        <v>0.69899999999999995</v>
      </c>
      <c r="GT19" s="9">
        <v>0</v>
      </c>
      <c r="GU19" s="9">
        <v>35.335000000000001</v>
      </c>
      <c r="GV19" s="9">
        <v>0</v>
      </c>
      <c r="GW19" s="9">
        <v>35.335000000000001</v>
      </c>
      <c r="GX19" s="9">
        <v>207.15700000000001</v>
      </c>
      <c r="GY19" s="9">
        <v>22.684000000000001</v>
      </c>
      <c r="GZ19" s="9">
        <v>3.7829999999999999</v>
      </c>
      <c r="HA19" s="9">
        <v>233.62299999999999</v>
      </c>
      <c r="HB19" s="9">
        <v>0</v>
      </c>
      <c r="HC19" s="9">
        <v>233.62299999999999</v>
      </c>
      <c r="HD19" s="9">
        <v>116.548</v>
      </c>
      <c r="HE19" s="9">
        <v>68.331999999999994</v>
      </c>
      <c r="HF19" s="9">
        <v>28.283000000000001</v>
      </c>
      <c r="HG19" s="9">
        <v>213.16200000000001</v>
      </c>
      <c r="HH19" s="9">
        <v>10.805</v>
      </c>
      <c r="HI19" s="9">
        <v>223.96700000000001</v>
      </c>
      <c r="HJ19" s="9">
        <v>7.0060000000000002</v>
      </c>
      <c r="HK19" s="9">
        <v>23.065000000000001</v>
      </c>
      <c r="HL19" s="9">
        <v>49.353999999999999</v>
      </c>
      <c r="HM19" s="9">
        <v>79.424999999999997</v>
      </c>
      <c r="HN19" s="9">
        <v>52.228000000000002</v>
      </c>
      <c r="HO19" s="9">
        <v>131.654</v>
      </c>
      <c r="HP19" s="9">
        <v>1.3919999999999999</v>
      </c>
      <c r="HQ19" s="9">
        <v>1.1910000000000001</v>
      </c>
      <c r="HR19" s="9">
        <v>4.0810000000000004</v>
      </c>
      <c r="HS19" s="9">
        <v>6.6639999999999997</v>
      </c>
      <c r="HT19" s="9">
        <v>23.826000000000001</v>
      </c>
      <c r="HU19" s="9">
        <v>30.49</v>
      </c>
      <c r="HV19" s="9">
        <v>0.26400000000000001</v>
      </c>
      <c r="HW19" s="9">
        <v>0.104</v>
      </c>
      <c r="HX19" s="9">
        <v>1.1459999999999999</v>
      </c>
      <c r="HY19" s="9">
        <v>1.5149999999999999</v>
      </c>
      <c r="HZ19" s="9">
        <v>0.875</v>
      </c>
      <c r="IA19" s="9">
        <v>2.39</v>
      </c>
      <c r="IB19" s="9">
        <v>368.45800000000003</v>
      </c>
      <c r="IC19" s="9">
        <v>116.075</v>
      </c>
      <c r="ID19" s="9">
        <v>86.647000000000006</v>
      </c>
      <c r="IE19" s="9">
        <v>571.17899999999997</v>
      </c>
      <c r="IF19" s="9">
        <v>87.733999999999995</v>
      </c>
      <c r="IG19" s="9">
        <v>658.91300000000001</v>
      </c>
      <c r="IH19" s="9">
        <v>1.4550000000000001</v>
      </c>
      <c r="II19" s="9">
        <v>0</v>
      </c>
      <c r="IJ19" s="9">
        <v>0</v>
      </c>
      <c r="IK19" s="9">
        <v>1.4550000000000001</v>
      </c>
      <c r="IL19" s="9">
        <v>0</v>
      </c>
      <c r="IM19" s="9">
        <v>1.4550000000000001</v>
      </c>
      <c r="IN19" s="9">
        <v>51.783999999999999</v>
      </c>
      <c r="IO19" s="9">
        <v>2.5950000000000002</v>
      </c>
      <c r="IP19" s="9">
        <v>0</v>
      </c>
      <c r="IQ19" s="9">
        <v>54.378999999999998</v>
      </c>
    </row>
    <row r="20" spans="1:251">
      <c r="A20" s="10">
        <v>43252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8.4890000000000008</v>
      </c>
      <c r="I20" s="9">
        <v>0.89400000000000002</v>
      </c>
      <c r="J20" s="9">
        <v>0</v>
      </c>
      <c r="K20" s="9">
        <v>9.3829999999999991</v>
      </c>
      <c r="L20" s="9">
        <v>0</v>
      </c>
      <c r="M20" s="9">
        <v>9.3829999999999991</v>
      </c>
      <c r="N20" s="9">
        <v>118.03700000000001</v>
      </c>
      <c r="O20" s="9">
        <v>28.437999999999999</v>
      </c>
      <c r="P20" s="9">
        <v>4.9939999999999998</v>
      </c>
      <c r="Q20" s="9">
        <v>151.46899999999999</v>
      </c>
      <c r="R20" s="9">
        <v>1.234</v>
      </c>
      <c r="S20" s="9">
        <v>152.703</v>
      </c>
      <c r="T20" s="9">
        <v>120.53400000000001</v>
      </c>
      <c r="U20" s="9">
        <v>130.99700000000001</v>
      </c>
      <c r="V20" s="9">
        <v>82.875</v>
      </c>
      <c r="W20" s="9">
        <v>334.40499999999997</v>
      </c>
      <c r="X20" s="9">
        <v>29.004000000000001</v>
      </c>
      <c r="Y20" s="9">
        <v>363.41</v>
      </c>
      <c r="Z20" s="9">
        <v>3.7519999999999998</v>
      </c>
      <c r="AA20" s="9">
        <v>43.627000000000002</v>
      </c>
      <c r="AB20" s="9">
        <v>104.67400000000001</v>
      </c>
      <c r="AC20" s="9">
        <v>152.053</v>
      </c>
      <c r="AD20" s="9">
        <v>141.56299999999999</v>
      </c>
      <c r="AE20" s="9">
        <v>293.61700000000002</v>
      </c>
      <c r="AF20" s="9">
        <v>0.24099999999999999</v>
      </c>
      <c r="AG20" s="9">
        <v>0.35599999999999998</v>
      </c>
      <c r="AH20" s="9">
        <v>4.9640000000000004</v>
      </c>
      <c r="AI20" s="9">
        <v>5.5609999999999999</v>
      </c>
      <c r="AJ20" s="9">
        <v>29.068000000000001</v>
      </c>
      <c r="AK20" s="9">
        <v>34.628999999999998</v>
      </c>
      <c r="AL20" s="9">
        <v>0</v>
      </c>
      <c r="AM20" s="9">
        <v>0</v>
      </c>
      <c r="AN20" s="9">
        <v>1.3220000000000001</v>
      </c>
      <c r="AO20" s="9">
        <v>1.3220000000000001</v>
      </c>
      <c r="AP20" s="9">
        <v>0.56599999999999995</v>
      </c>
      <c r="AQ20" s="9">
        <v>1.8879999999999999</v>
      </c>
      <c r="AR20" s="9">
        <v>251.054</v>
      </c>
      <c r="AS20" s="9">
        <v>204.31200000000001</v>
      </c>
      <c r="AT20" s="9">
        <v>198.82900000000001</v>
      </c>
      <c r="AU20" s="9">
        <v>654.19399999999996</v>
      </c>
      <c r="AV20" s="9">
        <v>201.435</v>
      </c>
      <c r="AW20" s="9">
        <v>855.62900000000002</v>
      </c>
      <c r="AX20" s="9">
        <v>0.34</v>
      </c>
      <c r="AY20" s="9">
        <v>0</v>
      </c>
      <c r="AZ20" s="9">
        <v>0.44400000000000001</v>
      </c>
      <c r="BA20" s="9">
        <v>0.78400000000000003</v>
      </c>
      <c r="BB20" s="9">
        <v>0</v>
      </c>
      <c r="BC20" s="9">
        <v>0.78400000000000003</v>
      </c>
      <c r="BD20" s="9">
        <v>9.2270000000000003</v>
      </c>
      <c r="BE20" s="9">
        <v>0.111</v>
      </c>
      <c r="BF20" s="9">
        <v>0</v>
      </c>
      <c r="BG20" s="9">
        <v>9.3369999999999997</v>
      </c>
      <c r="BH20" s="9">
        <v>0</v>
      </c>
      <c r="BI20" s="9">
        <v>9.3369999999999997</v>
      </c>
      <c r="BJ20" s="9">
        <v>211.792</v>
      </c>
      <c r="BK20" s="9">
        <v>34.134</v>
      </c>
      <c r="BL20" s="9">
        <v>4.8029999999999999</v>
      </c>
      <c r="BM20" s="9">
        <v>250.72900000000001</v>
      </c>
      <c r="BN20" s="9">
        <v>1.0980000000000001</v>
      </c>
      <c r="BO20" s="9">
        <v>251.827</v>
      </c>
      <c r="BP20" s="9">
        <v>173.92</v>
      </c>
      <c r="BQ20" s="9">
        <v>157.25299999999999</v>
      </c>
      <c r="BR20" s="9">
        <v>75.703000000000003</v>
      </c>
      <c r="BS20" s="9">
        <v>406.87599999999998</v>
      </c>
      <c r="BT20" s="9">
        <v>15.605</v>
      </c>
      <c r="BU20" s="9">
        <v>422.48099999999999</v>
      </c>
      <c r="BV20" s="9">
        <v>5.4080000000000004</v>
      </c>
      <c r="BW20" s="9">
        <v>47.652999999999999</v>
      </c>
      <c r="BX20" s="9">
        <v>97.984999999999999</v>
      </c>
      <c r="BY20" s="9">
        <v>151.04599999999999</v>
      </c>
      <c r="BZ20" s="9">
        <v>112.744</v>
      </c>
      <c r="CA20" s="9">
        <v>263.79000000000002</v>
      </c>
      <c r="CB20" s="9">
        <v>0.98</v>
      </c>
      <c r="CC20" s="9">
        <v>0</v>
      </c>
      <c r="CD20" s="9">
        <v>2.427</v>
      </c>
      <c r="CE20" s="9">
        <v>3.407</v>
      </c>
      <c r="CF20" s="9">
        <v>33.314</v>
      </c>
      <c r="CG20" s="9">
        <v>36.720999999999997</v>
      </c>
      <c r="CH20" s="9">
        <v>0</v>
      </c>
      <c r="CI20" s="9">
        <v>0</v>
      </c>
      <c r="CJ20" s="9">
        <v>0.40600000000000003</v>
      </c>
      <c r="CK20" s="9">
        <v>0.40600000000000003</v>
      </c>
      <c r="CL20" s="9">
        <v>0.56200000000000006</v>
      </c>
      <c r="CM20" s="9">
        <v>0.96899999999999997</v>
      </c>
      <c r="CN20" s="9">
        <v>401.66699999999997</v>
      </c>
      <c r="CO20" s="9">
        <v>239.15100000000001</v>
      </c>
      <c r="CP20" s="9">
        <v>181.76900000000001</v>
      </c>
      <c r="CQ20" s="9">
        <v>822.58600000000001</v>
      </c>
      <c r="CR20" s="9">
        <v>163.32300000000001</v>
      </c>
      <c r="CS20" s="9">
        <v>985.90899999999999</v>
      </c>
      <c r="CT20" s="9">
        <v>0.34</v>
      </c>
      <c r="CU20" s="9">
        <v>0</v>
      </c>
      <c r="CV20" s="9">
        <v>0.44400000000000001</v>
      </c>
      <c r="CW20" s="9">
        <v>0.78400000000000003</v>
      </c>
      <c r="CX20" s="9">
        <v>0</v>
      </c>
      <c r="CY20" s="9">
        <v>0.78400000000000003</v>
      </c>
      <c r="CZ20" s="9">
        <v>17.716000000000001</v>
      </c>
      <c r="DA20" s="9">
        <v>1.0049999999999999</v>
      </c>
      <c r="DB20" s="9">
        <v>0</v>
      </c>
      <c r="DC20" s="9">
        <v>18.721</v>
      </c>
      <c r="DD20" s="9">
        <v>0</v>
      </c>
      <c r="DE20" s="9">
        <v>18.721</v>
      </c>
      <c r="DF20" s="9">
        <v>329.83</v>
      </c>
      <c r="DG20" s="9">
        <v>62.572000000000003</v>
      </c>
      <c r="DH20" s="9">
        <v>9.7970000000000006</v>
      </c>
      <c r="DI20" s="9">
        <v>402.19799999999998</v>
      </c>
      <c r="DJ20" s="9">
        <v>2.3319999999999999</v>
      </c>
      <c r="DK20" s="9">
        <v>404.53</v>
      </c>
      <c r="DL20" s="9">
        <v>294.45400000000001</v>
      </c>
      <c r="DM20" s="9">
        <v>288.25</v>
      </c>
      <c r="DN20" s="9">
        <v>158.578</v>
      </c>
      <c r="DO20" s="9">
        <v>741.28099999999995</v>
      </c>
      <c r="DP20" s="9">
        <v>44.609000000000002</v>
      </c>
      <c r="DQ20" s="9">
        <v>785.89099999999996</v>
      </c>
      <c r="DR20" s="9">
        <v>9.16</v>
      </c>
      <c r="DS20" s="9">
        <v>91.28</v>
      </c>
      <c r="DT20" s="9">
        <v>202.65899999999999</v>
      </c>
      <c r="DU20" s="9">
        <v>303.10000000000002</v>
      </c>
      <c r="DV20" s="9">
        <v>254.30799999999999</v>
      </c>
      <c r="DW20" s="9">
        <v>557.40700000000004</v>
      </c>
      <c r="DX20" s="9">
        <v>1.2210000000000001</v>
      </c>
      <c r="DY20" s="9">
        <v>0.35599999999999998</v>
      </c>
      <c r="DZ20" s="9">
        <v>7.391</v>
      </c>
      <c r="EA20" s="9">
        <v>8.968</v>
      </c>
      <c r="EB20" s="9">
        <v>62.381999999999998</v>
      </c>
      <c r="EC20" s="9">
        <v>71.349000000000004</v>
      </c>
      <c r="ED20" s="9">
        <v>0</v>
      </c>
      <c r="EE20" s="9">
        <v>0</v>
      </c>
      <c r="EF20" s="9">
        <v>1.728</v>
      </c>
      <c r="EG20" s="9">
        <v>1.728</v>
      </c>
      <c r="EH20" s="9">
        <v>1.1279999999999999</v>
      </c>
      <c r="EI20" s="9">
        <v>2.8559999999999999</v>
      </c>
      <c r="EJ20" s="9">
        <v>652.72</v>
      </c>
      <c r="EK20" s="9">
        <v>443.46199999999999</v>
      </c>
      <c r="EL20" s="9">
        <v>380.59699999999998</v>
      </c>
      <c r="EM20" s="9">
        <v>1476.78</v>
      </c>
      <c r="EN20" s="9">
        <v>364.75799999999998</v>
      </c>
      <c r="EO20" s="9">
        <v>1841.538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2.883</v>
      </c>
      <c r="EW20" s="9">
        <v>0</v>
      </c>
      <c r="EX20" s="9">
        <v>0.45900000000000002</v>
      </c>
      <c r="EY20" s="9">
        <v>3.3420000000000001</v>
      </c>
      <c r="EZ20" s="9">
        <v>0</v>
      </c>
      <c r="FA20" s="9">
        <v>3.3420000000000001</v>
      </c>
      <c r="FB20" s="9">
        <v>16.754999999999999</v>
      </c>
      <c r="FC20" s="9">
        <v>3.9990000000000001</v>
      </c>
      <c r="FD20" s="9">
        <v>1.4710000000000001</v>
      </c>
      <c r="FE20" s="9">
        <v>22.225000000000001</v>
      </c>
      <c r="FF20" s="9">
        <v>0.57299999999999995</v>
      </c>
      <c r="FG20" s="9">
        <v>22.798999999999999</v>
      </c>
      <c r="FH20" s="9">
        <v>7.766</v>
      </c>
      <c r="FI20" s="9">
        <v>8.0359999999999996</v>
      </c>
      <c r="FJ20" s="9">
        <v>6.8719999999999999</v>
      </c>
      <c r="FK20" s="9">
        <v>22.673999999999999</v>
      </c>
      <c r="FL20" s="9">
        <v>2.59</v>
      </c>
      <c r="FM20" s="9">
        <v>25.263999999999999</v>
      </c>
      <c r="FN20" s="9">
        <v>0</v>
      </c>
      <c r="FO20" s="9">
        <v>4.95</v>
      </c>
      <c r="FP20" s="9">
        <v>5.6580000000000004</v>
      </c>
      <c r="FQ20" s="9">
        <v>10.608000000000001</v>
      </c>
      <c r="FR20" s="9">
        <v>7.4980000000000002</v>
      </c>
      <c r="FS20" s="9">
        <v>18.105</v>
      </c>
      <c r="FT20" s="9">
        <v>0</v>
      </c>
      <c r="FU20" s="9">
        <v>0</v>
      </c>
      <c r="FV20" s="9">
        <v>0</v>
      </c>
      <c r="FW20" s="9">
        <v>0</v>
      </c>
      <c r="FX20" s="9">
        <v>2.3140000000000001</v>
      </c>
      <c r="FY20" s="9">
        <v>2.3140000000000001</v>
      </c>
      <c r="FZ20" s="9">
        <v>0</v>
      </c>
      <c r="GA20" s="9">
        <v>0</v>
      </c>
      <c r="GB20" s="9">
        <v>0</v>
      </c>
      <c r="GC20" s="9">
        <v>0</v>
      </c>
      <c r="GD20" s="9">
        <v>0</v>
      </c>
      <c r="GE20" s="9">
        <v>0</v>
      </c>
      <c r="GF20" s="9">
        <v>27.405000000000001</v>
      </c>
      <c r="GG20" s="9">
        <v>16.984999999999999</v>
      </c>
      <c r="GH20" s="9">
        <v>14.46</v>
      </c>
      <c r="GI20" s="9">
        <v>58.848999999999997</v>
      </c>
      <c r="GJ20" s="9">
        <v>12.975</v>
      </c>
      <c r="GK20" s="9">
        <v>71.825000000000003</v>
      </c>
      <c r="GL20" s="9">
        <v>0.49</v>
      </c>
      <c r="GM20" s="9">
        <v>0</v>
      </c>
      <c r="GN20" s="9">
        <v>0</v>
      </c>
      <c r="GO20" s="9">
        <v>0.49</v>
      </c>
      <c r="GP20" s="9">
        <v>0</v>
      </c>
      <c r="GQ20" s="9">
        <v>0.49</v>
      </c>
      <c r="GR20" s="9">
        <v>28.895</v>
      </c>
      <c r="GS20" s="9">
        <v>0.32</v>
      </c>
      <c r="GT20" s="9">
        <v>0</v>
      </c>
      <c r="GU20" s="9">
        <v>29.215</v>
      </c>
      <c r="GV20" s="9">
        <v>0</v>
      </c>
      <c r="GW20" s="9">
        <v>29.215</v>
      </c>
      <c r="GX20" s="9">
        <v>195.71199999999999</v>
      </c>
      <c r="GY20" s="9">
        <v>25.908000000000001</v>
      </c>
      <c r="GZ20" s="9">
        <v>2.6989999999999998</v>
      </c>
      <c r="HA20" s="9">
        <v>224.31899999999999</v>
      </c>
      <c r="HB20" s="9">
        <v>0</v>
      </c>
      <c r="HC20" s="9">
        <v>224.31899999999999</v>
      </c>
      <c r="HD20" s="9">
        <v>118.319</v>
      </c>
      <c r="HE20" s="9">
        <v>66.322000000000003</v>
      </c>
      <c r="HF20" s="9">
        <v>26.484000000000002</v>
      </c>
      <c r="HG20" s="9">
        <v>211.125</v>
      </c>
      <c r="HH20" s="9">
        <v>8.6969999999999992</v>
      </c>
      <c r="HI20" s="9">
        <v>219.822</v>
      </c>
      <c r="HJ20" s="9">
        <v>9.0109999999999992</v>
      </c>
      <c r="HK20" s="9">
        <v>27.044</v>
      </c>
      <c r="HL20" s="9">
        <v>41.081000000000003</v>
      </c>
      <c r="HM20" s="9">
        <v>77.135999999999996</v>
      </c>
      <c r="HN20" s="9">
        <v>46.412999999999997</v>
      </c>
      <c r="HO20" s="9">
        <v>123.55</v>
      </c>
      <c r="HP20" s="9">
        <v>0.64700000000000002</v>
      </c>
      <c r="HQ20" s="9">
        <v>1.609</v>
      </c>
      <c r="HR20" s="9">
        <v>2.3330000000000002</v>
      </c>
      <c r="HS20" s="9">
        <v>4.59</v>
      </c>
      <c r="HT20" s="9">
        <v>20.64</v>
      </c>
      <c r="HU20" s="9">
        <v>25.228999999999999</v>
      </c>
      <c r="HV20" s="9">
        <v>0.40899999999999997</v>
      </c>
      <c r="HW20" s="9">
        <v>0</v>
      </c>
      <c r="HX20" s="9">
        <v>4.2249999999999996</v>
      </c>
      <c r="HY20" s="9">
        <v>4.6340000000000003</v>
      </c>
      <c r="HZ20" s="9">
        <v>2.5529999999999999</v>
      </c>
      <c r="IA20" s="9">
        <v>7.1870000000000003</v>
      </c>
      <c r="IB20" s="9">
        <v>353.48200000000003</v>
      </c>
      <c r="IC20" s="9">
        <v>121.203</v>
      </c>
      <c r="ID20" s="9">
        <v>76.822999999999993</v>
      </c>
      <c r="IE20" s="9">
        <v>551.50800000000004</v>
      </c>
      <c r="IF20" s="9">
        <v>78.304000000000002</v>
      </c>
      <c r="IG20" s="9">
        <v>629.81100000000004</v>
      </c>
      <c r="IH20" s="9">
        <v>0.83</v>
      </c>
      <c r="II20" s="9">
        <v>0</v>
      </c>
      <c r="IJ20" s="9">
        <v>0.44400000000000001</v>
      </c>
      <c r="IK20" s="9">
        <v>1.274</v>
      </c>
      <c r="IL20" s="9">
        <v>0</v>
      </c>
      <c r="IM20" s="9">
        <v>1.274</v>
      </c>
      <c r="IN20" s="9">
        <v>49.494</v>
      </c>
      <c r="IO20" s="9">
        <v>1.325</v>
      </c>
      <c r="IP20" s="9">
        <v>0.45900000000000002</v>
      </c>
      <c r="IQ20" s="9">
        <v>51.277999999999999</v>
      </c>
    </row>
    <row r="21" spans="1:251">
      <c r="A21" s="10">
        <v>43525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6.306</v>
      </c>
      <c r="I21" s="9">
        <v>0.90600000000000003</v>
      </c>
      <c r="J21" s="9">
        <v>0</v>
      </c>
      <c r="K21" s="9">
        <v>7.2119999999999997</v>
      </c>
      <c r="L21" s="9">
        <v>0</v>
      </c>
      <c r="M21" s="9">
        <v>7.2119999999999997</v>
      </c>
      <c r="N21" s="9">
        <v>131.17099999999999</v>
      </c>
      <c r="O21" s="9">
        <v>31.681000000000001</v>
      </c>
      <c r="P21" s="9">
        <v>4.5119999999999996</v>
      </c>
      <c r="Q21" s="9">
        <v>167.364</v>
      </c>
      <c r="R21" s="9">
        <v>0.13</v>
      </c>
      <c r="S21" s="9">
        <v>167.495</v>
      </c>
      <c r="T21" s="9">
        <v>112.53400000000001</v>
      </c>
      <c r="U21" s="9">
        <v>138.87200000000001</v>
      </c>
      <c r="V21" s="9">
        <v>86.049000000000007</v>
      </c>
      <c r="W21" s="9">
        <v>337.45499999999998</v>
      </c>
      <c r="X21" s="9">
        <v>27.413</v>
      </c>
      <c r="Y21" s="9">
        <v>364.86799999999999</v>
      </c>
      <c r="Z21" s="9">
        <v>8.6229999999999993</v>
      </c>
      <c r="AA21" s="9">
        <v>37.704000000000001</v>
      </c>
      <c r="AB21" s="9">
        <v>109.89700000000001</v>
      </c>
      <c r="AC21" s="9">
        <v>156.22399999999999</v>
      </c>
      <c r="AD21" s="9">
        <v>130.52600000000001</v>
      </c>
      <c r="AE21" s="9">
        <v>286.75099999999998</v>
      </c>
      <c r="AF21" s="9">
        <v>0</v>
      </c>
      <c r="AG21" s="9">
        <v>1.2230000000000001</v>
      </c>
      <c r="AH21" s="9">
        <v>4.9809999999999999</v>
      </c>
      <c r="AI21" s="9">
        <v>6.2039999999999997</v>
      </c>
      <c r="AJ21" s="9">
        <v>36.895000000000003</v>
      </c>
      <c r="AK21" s="9">
        <v>43.098999999999997</v>
      </c>
      <c r="AL21" s="9">
        <v>0.17599999999999999</v>
      </c>
      <c r="AM21" s="9">
        <v>0</v>
      </c>
      <c r="AN21" s="9">
        <v>0</v>
      </c>
      <c r="AO21" s="9">
        <v>0.17599999999999999</v>
      </c>
      <c r="AP21" s="9">
        <v>0.316</v>
      </c>
      <c r="AQ21" s="9">
        <v>0.49199999999999999</v>
      </c>
      <c r="AR21" s="9">
        <v>258.81099999999998</v>
      </c>
      <c r="AS21" s="9">
        <v>210.387</v>
      </c>
      <c r="AT21" s="9">
        <v>205.43899999999999</v>
      </c>
      <c r="AU21" s="9">
        <v>674.63599999999997</v>
      </c>
      <c r="AV21" s="9">
        <v>195.28</v>
      </c>
      <c r="AW21" s="9">
        <v>869.91700000000003</v>
      </c>
      <c r="AX21" s="9">
        <v>0.45500000000000002</v>
      </c>
      <c r="AY21" s="9">
        <v>0</v>
      </c>
      <c r="AZ21" s="9">
        <v>0</v>
      </c>
      <c r="BA21" s="9">
        <v>0.45500000000000002</v>
      </c>
      <c r="BB21" s="9">
        <v>0</v>
      </c>
      <c r="BC21" s="9">
        <v>0.45500000000000002</v>
      </c>
      <c r="BD21" s="9">
        <v>6.5010000000000003</v>
      </c>
      <c r="BE21" s="9">
        <v>0</v>
      </c>
      <c r="BF21" s="9">
        <v>0.72899999999999998</v>
      </c>
      <c r="BG21" s="9">
        <v>7.23</v>
      </c>
      <c r="BH21" s="9">
        <v>0</v>
      </c>
      <c r="BI21" s="9">
        <v>7.23</v>
      </c>
      <c r="BJ21" s="9">
        <v>196.45500000000001</v>
      </c>
      <c r="BK21" s="9">
        <v>28.356000000000002</v>
      </c>
      <c r="BL21" s="9">
        <v>6.319</v>
      </c>
      <c r="BM21" s="9">
        <v>231.13</v>
      </c>
      <c r="BN21" s="9">
        <v>0</v>
      </c>
      <c r="BO21" s="9">
        <v>231.13</v>
      </c>
      <c r="BP21" s="9">
        <v>188.739</v>
      </c>
      <c r="BQ21" s="9">
        <v>169.16800000000001</v>
      </c>
      <c r="BR21" s="9">
        <v>70.521000000000001</v>
      </c>
      <c r="BS21" s="9">
        <v>428.428</v>
      </c>
      <c r="BT21" s="9">
        <v>15.404</v>
      </c>
      <c r="BU21" s="9">
        <v>443.83199999999999</v>
      </c>
      <c r="BV21" s="9">
        <v>8.57</v>
      </c>
      <c r="BW21" s="9">
        <v>53.161000000000001</v>
      </c>
      <c r="BX21" s="9">
        <v>103.188</v>
      </c>
      <c r="BY21" s="9">
        <v>164.91900000000001</v>
      </c>
      <c r="BZ21" s="9">
        <v>109.788</v>
      </c>
      <c r="CA21" s="9">
        <v>274.70800000000003</v>
      </c>
      <c r="CB21" s="9">
        <v>1.1870000000000001</v>
      </c>
      <c r="CC21" s="9">
        <v>0.47199999999999998</v>
      </c>
      <c r="CD21" s="9">
        <v>3.802</v>
      </c>
      <c r="CE21" s="9">
        <v>5.46</v>
      </c>
      <c r="CF21" s="9">
        <v>31.125</v>
      </c>
      <c r="CG21" s="9">
        <v>36.585000000000001</v>
      </c>
      <c r="CH21" s="9">
        <v>0</v>
      </c>
      <c r="CI21" s="9">
        <v>0.35199999999999998</v>
      </c>
      <c r="CJ21" s="9">
        <v>0</v>
      </c>
      <c r="CK21" s="9">
        <v>0.35199999999999998</v>
      </c>
      <c r="CL21" s="9">
        <v>0.95499999999999996</v>
      </c>
      <c r="CM21" s="9">
        <v>1.3069999999999999</v>
      </c>
      <c r="CN21" s="9">
        <v>401.90600000000001</v>
      </c>
      <c r="CO21" s="9">
        <v>251.50899999999999</v>
      </c>
      <c r="CP21" s="9">
        <v>184.56</v>
      </c>
      <c r="CQ21" s="9">
        <v>837.97500000000002</v>
      </c>
      <c r="CR21" s="9">
        <v>157.273</v>
      </c>
      <c r="CS21" s="9">
        <v>995.24800000000005</v>
      </c>
      <c r="CT21" s="9">
        <v>0.45500000000000002</v>
      </c>
      <c r="CU21" s="9">
        <v>0</v>
      </c>
      <c r="CV21" s="9">
        <v>0</v>
      </c>
      <c r="CW21" s="9">
        <v>0.45500000000000002</v>
      </c>
      <c r="CX21" s="9">
        <v>0</v>
      </c>
      <c r="CY21" s="9">
        <v>0.45500000000000002</v>
      </c>
      <c r="CZ21" s="9">
        <v>12.807</v>
      </c>
      <c r="DA21" s="9">
        <v>0.90600000000000003</v>
      </c>
      <c r="DB21" s="9">
        <v>0.72899999999999998</v>
      </c>
      <c r="DC21" s="9">
        <v>14.442</v>
      </c>
      <c r="DD21" s="9">
        <v>0</v>
      </c>
      <c r="DE21" s="9">
        <v>14.442</v>
      </c>
      <c r="DF21" s="9">
        <v>327.62700000000001</v>
      </c>
      <c r="DG21" s="9">
        <v>60.036999999999999</v>
      </c>
      <c r="DH21" s="9">
        <v>10.831</v>
      </c>
      <c r="DI21" s="9">
        <v>398.49400000000003</v>
      </c>
      <c r="DJ21" s="9">
        <v>0.13</v>
      </c>
      <c r="DK21" s="9">
        <v>398.625</v>
      </c>
      <c r="DL21" s="9">
        <v>301.27300000000002</v>
      </c>
      <c r="DM21" s="9">
        <v>308.04000000000002</v>
      </c>
      <c r="DN21" s="9">
        <v>156.57</v>
      </c>
      <c r="DO21" s="9">
        <v>765.88300000000004</v>
      </c>
      <c r="DP21" s="9">
        <v>42.817</v>
      </c>
      <c r="DQ21" s="9">
        <v>808.70100000000002</v>
      </c>
      <c r="DR21" s="9">
        <v>17.193999999999999</v>
      </c>
      <c r="DS21" s="9">
        <v>90.864999999999995</v>
      </c>
      <c r="DT21" s="9">
        <v>213.08500000000001</v>
      </c>
      <c r="DU21" s="9">
        <v>321.14400000000001</v>
      </c>
      <c r="DV21" s="9">
        <v>240.315</v>
      </c>
      <c r="DW21" s="9">
        <v>561.45799999999997</v>
      </c>
      <c r="DX21" s="9">
        <v>1.1870000000000001</v>
      </c>
      <c r="DY21" s="9">
        <v>1.6950000000000001</v>
      </c>
      <c r="DZ21" s="9">
        <v>8.7829999999999995</v>
      </c>
      <c r="EA21" s="9">
        <v>11.664999999999999</v>
      </c>
      <c r="EB21" s="9">
        <v>68.02</v>
      </c>
      <c r="EC21" s="9">
        <v>79.683999999999997</v>
      </c>
      <c r="ED21" s="9">
        <v>0.17599999999999999</v>
      </c>
      <c r="EE21" s="9">
        <v>0.35199999999999998</v>
      </c>
      <c r="EF21" s="9">
        <v>0</v>
      </c>
      <c r="EG21" s="9">
        <v>0.52800000000000002</v>
      </c>
      <c r="EH21" s="9">
        <v>1.2709999999999999</v>
      </c>
      <c r="EI21" s="9">
        <v>1.7989999999999999</v>
      </c>
      <c r="EJ21" s="9">
        <v>660.71699999999998</v>
      </c>
      <c r="EK21" s="9">
        <v>461.89499999999998</v>
      </c>
      <c r="EL21" s="9">
        <v>389.99799999999999</v>
      </c>
      <c r="EM21" s="9">
        <v>1512.6110000000001</v>
      </c>
      <c r="EN21" s="9">
        <v>352.553</v>
      </c>
      <c r="EO21" s="9">
        <v>1865.164</v>
      </c>
      <c r="EP21" s="9">
        <v>0.51100000000000001</v>
      </c>
      <c r="EQ21" s="9">
        <v>0</v>
      </c>
      <c r="ER21" s="9">
        <v>0</v>
      </c>
      <c r="ES21" s="9">
        <v>0.51100000000000001</v>
      </c>
      <c r="ET21" s="9">
        <v>0</v>
      </c>
      <c r="EU21" s="9">
        <v>0.51100000000000001</v>
      </c>
      <c r="EV21" s="9">
        <v>2.6629999999999998</v>
      </c>
      <c r="EW21" s="9">
        <v>0</v>
      </c>
      <c r="EX21" s="9">
        <v>0</v>
      </c>
      <c r="EY21" s="9">
        <v>2.6629999999999998</v>
      </c>
      <c r="EZ21" s="9">
        <v>0</v>
      </c>
      <c r="FA21" s="9">
        <v>2.6629999999999998</v>
      </c>
      <c r="FB21" s="9">
        <v>18.401</v>
      </c>
      <c r="FC21" s="9">
        <v>6.4859999999999998</v>
      </c>
      <c r="FD21" s="9">
        <v>0</v>
      </c>
      <c r="FE21" s="9">
        <v>24.888000000000002</v>
      </c>
      <c r="FF21" s="9">
        <v>0</v>
      </c>
      <c r="FG21" s="9">
        <v>24.888000000000002</v>
      </c>
      <c r="FH21" s="9">
        <v>7.798</v>
      </c>
      <c r="FI21" s="9">
        <v>7.1470000000000002</v>
      </c>
      <c r="FJ21" s="9">
        <v>4.3979999999999997</v>
      </c>
      <c r="FK21" s="9">
        <v>19.343</v>
      </c>
      <c r="FL21" s="9">
        <v>1.907</v>
      </c>
      <c r="FM21" s="9">
        <v>21.25</v>
      </c>
      <c r="FN21" s="9">
        <v>0.51900000000000002</v>
      </c>
      <c r="FO21" s="9">
        <v>4.0919999999999996</v>
      </c>
      <c r="FP21" s="9">
        <v>9.6709999999999994</v>
      </c>
      <c r="FQ21" s="9">
        <v>14.281000000000001</v>
      </c>
      <c r="FR21" s="9">
        <v>5.0270000000000001</v>
      </c>
      <c r="FS21" s="9">
        <v>19.308</v>
      </c>
      <c r="FT21" s="9">
        <v>0</v>
      </c>
      <c r="FU21" s="9">
        <v>0</v>
      </c>
      <c r="FV21" s="9">
        <v>0.36299999999999999</v>
      </c>
      <c r="FW21" s="9">
        <v>0.36299999999999999</v>
      </c>
      <c r="FX21" s="9">
        <v>2.3460000000000001</v>
      </c>
      <c r="FY21" s="9">
        <v>2.7090000000000001</v>
      </c>
      <c r="FZ21" s="9">
        <v>0</v>
      </c>
      <c r="GA21" s="9">
        <v>0</v>
      </c>
      <c r="GB21" s="9">
        <v>0</v>
      </c>
      <c r="GC21" s="9">
        <v>0</v>
      </c>
      <c r="GD21" s="9">
        <v>0</v>
      </c>
      <c r="GE21" s="9">
        <v>0</v>
      </c>
      <c r="GF21" s="9">
        <v>29.891999999999999</v>
      </c>
      <c r="GG21" s="9">
        <v>17.725000000000001</v>
      </c>
      <c r="GH21" s="9">
        <v>14.433</v>
      </c>
      <c r="GI21" s="9">
        <v>62.05</v>
      </c>
      <c r="GJ21" s="9">
        <v>9.2799999999999994</v>
      </c>
      <c r="GK21" s="9">
        <v>71.328999999999994</v>
      </c>
      <c r="GL21" s="9">
        <v>1.486</v>
      </c>
      <c r="GM21" s="9">
        <v>0</v>
      </c>
      <c r="GN21" s="9">
        <v>0.42899999999999999</v>
      </c>
      <c r="GO21" s="9">
        <v>1.915</v>
      </c>
      <c r="GP21" s="9">
        <v>0</v>
      </c>
      <c r="GQ21" s="9">
        <v>1.915</v>
      </c>
      <c r="GR21" s="9">
        <v>20.094000000000001</v>
      </c>
      <c r="GS21" s="9">
        <v>0.60399999999999998</v>
      </c>
      <c r="GT21" s="9">
        <v>0</v>
      </c>
      <c r="GU21" s="9">
        <v>20.698</v>
      </c>
      <c r="GV21" s="9">
        <v>0</v>
      </c>
      <c r="GW21" s="9">
        <v>20.698</v>
      </c>
      <c r="GX21" s="9">
        <v>188.899</v>
      </c>
      <c r="GY21" s="9">
        <v>27.225000000000001</v>
      </c>
      <c r="GZ21" s="9">
        <v>2.3180000000000001</v>
      </c>
      <c r="HA21" s="9">
        <v>218.44200000000001</v>
      </c>
      <c r="HB21" s="9">
        <v>0.35199999999999998</v>
      </c>
      <c r="HC21" s="9">
        <v>218.79400000000001</v>
      </c>
      <c r="HD21" s="9">
        <v>122.10599999999999</v>
      </c>
      <c r="HE21" s="9">
        <v>68.153000000000006</v>
      </c>
      <c r="HF21" s="9">
        <v>26.73</v>
      </c>
      <c r="HG21" s="9">
        <v>216.99</v>
      </c>
      <c r="HH21" s="9">
        <v>9.1639999999999997</v>
      </c>
      <c r="HI21" s="9">
        <v>226.15299999999999</v>
      </c>
      <c r="HJ21" s="9">
        <v>5.556</v>
      </c>
      <c r="HK21" s="9">
        <v>27.216000000000001</v>
      </c>
      <c r="HL21" s="9">
        <v>37.28</v>
      </c>
      <c r="HM21" s="9">
        <v>70.052000000000007</v>
      </c>
      <c r="HN21" s="9">
        <v>49.893999999999998</v>
      </c>
      <c r="HO21" s="9">
        <v>119.946</v>
      </c>
      <c r="HP21" s="9">
        <v>0.39100000000000001</v>
      </c>
      <c r="HQ21" s="9">
        <v>2.4180000000000001</v>
      </c>
      <c r="HR21" s="9">
        <v>3.387</v>
      </c>
      <c r="HS21" s="9">
        <v>6.1950000000000003</v>
      </c>
      <c r="HT21" s="9">
        <v>26.087</v>
      </c>
      <c r="HU21" s="9">
        <v>32.281999999999996</v>
      </c>
      <c r="HV21" s="9">
        <v>0.55500000000000005</v>
      </c>
      <c r="HW21" s="9">
        <v>0.35199999999999998</v>
      </c>
      <c r="HX21" s="9">
        <v>2.4889999999999999</v>
      </c>
      <c r="HY21" s="9">
        <v>3.3959999999999999</v>
      </c>
      <c r="HZ21" s="9">
        <v>2.3109999999999999</v>
      </c>
      <c r="IA21" s="9">
        <v>5.7069999999999999</v>
      </c>
      <c r="IB21" s="9">
        <v>339.08800000000002</v>
      </c>
      <c r="IC21" s="9">
        <v>125.968</v>
      </c>
      <c r="ID21" s="9">
        <v>72.632000000000005</v>
      </c>
      <c r="IE21" s="9">
        <v>537.68899999999996</v>
      </c>
      <c r="IF21" s="9">
        <v>87.808000000000007</v>
      </c>
      <c r="IG21" s="9">
        <v>625.49699999999996</v>
      </c>
      <c r="IH21" s="9">
        <v>2.452</v>
      </c>
      <c r="II21" s="9">
        <v>0</v>
      </c>
      <c r="IJ21" s="9">
        <v>0.42899999999999999</v>
      </c>
      <c r="IK21" s="9">
        <v>2.8809999999999998</v>
      </c>
      <c r="IL21" s="9">
        <v>0</v>
      </c>
      <c r="IM21" s="9">
        <v>2.8809999999999998</v>
      </c>
      <c r="IN21" s="9">
        <v>36.459000000000003</v>
      </c>
      <c r="IO21" s="9">
        <v>1.51</v>
      </c>
      <c r="IP21" s="9">
        <v>0.72899999999999998</v>
      </c>
      <c r="IQ21" s="9">
        <v>38.698</v>
      </c>
    </row>
    <row r="22" spans="1:251">
      <c r="A22" s="10">
        <v>43617</v>
      </c>
      <c r="B22" s="9">
        <v>0.52100000000000002</v>
      </c>
      <c r="C22" s="9">
        <v>0</v>
      </c>
      <c r="D22" s="9">
        <v>0</v>
      </c>
      <c r="E22" s="9">
        <v>0.52100000000000002</v>
      </c>
      <c r="F22" s="9">
        <v>0</v>
      </c>
      <c r="G22" s="9">
        <v>0.52100000000000002</v>
      </c>
      <c r="H22" s="9">
        <v>8.4990000000000006</v>
      </c>
      <c r="I22" s="9">
        <v>0.95099999999999996</v>
      </c>
      <c r="J22" s="9">
        <v>0</v>
      </c>
      <c r="K22" s="9">
        <v>9.4499999999999993</v>
      </c>
      <c r="L22" s="9">
        <v>0</v>
      </c>
      <c r="M22" s="9">
        <v>9.4499999999999993</v>
      </c>
      <c r="N22" s="9">
        <v>125.20699999999999</v>
      </c>
      <c r="O22" s="9">
        <v>34.235999999999997</v>
      </c>
      <c r="P22" s="9">
        <v>6.22</v>
      </c>
      <c r="Q22" s="9">
        <v>165.66300000000001</v>
      </c>
      <c r="R22" s="9">
        <v>0.152</v>
      </c>
      <c r="S22" s="9">
        <v>165.815</v>
      </c>
      <c r="T22" s="9">
        <v>110.15300000000001</v>
      </c>
      <c r="U22" s="9">
        <v>146.31299999999999</v>
      </c>
      <c r="V22" s="9">
        <v>91.456999999999994</v>
      </c>
      <c r="W22" s="9">
        <v>347.92399999999998</v>
      </c>
      <c r="X22" s="9">
        <v>26.582999999999998</v>
      </c>
      <c r="Y22" s="9">
        <v>374.50700000000001</v>
      </c>
      <c r="Z22" s="9">
        <v>8.8450000000000006</v>
      </c>
      <c r="AA22" s="9">
        <v>42.25</v>
      </c>
      <c r="AB22" s="9">
        <v>112.47</v>
      </c>
      <c r="AC22" s="9">
        <v>163.565</v>
      </c>
      <c r="AD22" s="9">
        <v>140.523</v>
      </c>
      <c r="AE22" s="9">
        <v>304.08800000000002</v>
      </c>
      <c r="AF22" s="9">
        <v>0</v>
      </c>
      <c r="AG22" s="9">
        <v>2.367</v>
      </c>
      <c r="AH22" s="9">
        <v>3.3130000000000002</v>
      </c>
      <c r="AI22" s="9">
        <v>5.68</v>
      </c>
      <c r="AJ22" s="9">
        <v>33.103999999999999</v>
      </c>
      <c r="AK22" s="9">
        <v>38.783999999999999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253.22499999999999</v>
      </c>
      <c r="AS22" s="9">
        <v>226.11699999999999</v>
      </c>
      <c r="AT22" s="9">
        <v>213.46100000000001</v>
      </c>
      <c r="AU22" s="9">
        <v>692.803</v>
      </c>
      <c r="AV22" s="9">
        <v>200.36199999999999</v>
      </c>
      <c r="AW22" s="9">
        <v>893.16499999999996</v>
      </c>
      <c r="AX22" s="9">
        <v>0.40400000000000003</v>
      </c>
      <c r="AY22" s="9">
        <v>0</v>
      </c>
      <c r="AZ22" s="9">
        <v>0</v>
      </c>
      <c r="BA22" s="9">
        <v>0.40400000000000003</v>
      </c>
      <c r="BB22" s="9">
        <v>0</v>
      </c>
      <c r="BC22" s="9">
        <v>0.40400000000000003</v>
      </c>
      <c r="BD22" s="9">
        <v>9.8559999999999999</v>
      </c>
      <c r="BE22" s="9">
        <v>0</v>
      </c>
      <c r="BF22" s="9">
        <v>0</v>
      </c>
      <c r="BG22" s="9">
        <v>9.8559999999999999</v>
      </c>
      <c r="BH22" s="9">
        <v>0</v>
      </c>
      <c r="BI22" s="9">
        <v>9.8559999999999999</v>
      </c>
      <c r="BJ22" s="9">
        <v>196.44900000000001</v>
      </c>
      <c r="BK22" s="9">
        <v>23.379000000000001</v>
      </c>
      <c r="BL22" s="9">
        <v>4.2549999999999999</v>
      </c>
      <c r="BM22" s="9">
        <v>224.083</v>
      </c>
      <c r="BN22" s="9">
        <v>0</v>
      </c>
      <c r="BO22" s="9">
        <v>224.083</v>
      </c>
      <c r="BP22" s="9">
        <v>187.33</v>
      </c>
      <c r="BQ22" s="9">
        <v>157.012</v>
      </c>
      <c r="BR22" s="9">
        <v>70.052000000000007</v>
      </c>
      <c r="BS22" s="9">
        <v>414.39400000000001</v>
      </c>
      <c r="BT22" s="9">
        <v>12.624000000000001</v>
      </c>
      <c r="BU22" s="9">
        <v>427.01799999999997</v>
      </c>
      <c r="BV22" s="9">
        <v>5.7489999999999997</v>
      </c>
      <c r="BW22" s="9">
        <v>58.154000000000003</v>
      </c>
      <c r="BX22" s="9">
        <v>112.358</v>
      </c>
      <c r="BY22" s="9">
        <v>176.261</v>
      </c>
      <c r="BZ22" s="9">
        <v>106.05200000000001</v>
      </c>
      <c r="CA22" s="9">
        <v>282.31299999999999</v>
      </c>
      <c r="CB22" s="9">
        <v>0.99</v>
      </c>
      <c r="CC22" s="9">
        <v>1.9530000000000001</v>
      </c>
      <c r="CD22" s="9">
        <v>5.0490000000000004</v>
      </c>
      <c r="CE22" s="9">
        <v>7.992</v>
      </c>
      <c r="CF22" s="9">
        <v>34.369</v>
      </c>
      <c r="CG22" s="9">
        <v>42.360999999999997</v>
      </c>
      <c r="CH22" s="9">
        <v>0</v>
      </c>
      <c r="CI22" s="9">
        <v>0.443</v>
      </c>
      <c r="CJ22" s="9">
        <v>0</v>
      </c>
      <c r="CK22" s="9">
        <v>0.443</v>
      </c>
      <c r="CL22" s="9">
        <v>0.624</v>
      </c>
      <c r="CM22" s="9">
        <v>1.0660000000000001</v>
      </c>
      <c r="CN22" s="9">
        <v>400.779</v>
      </c>
      <c r="CO22" s="9">
        <v>240.94</v>
      </c>
      <c r="CP22" s="9">
        <v>191.714</v>
      </c>
      <c r="CQ22" s="9">
        <v>833.43299999999999</v>
      </c>
      <c r="CR22" s="9">
        <v>153.66800000000001</v>
      </c>
      <c r="CS22" s="9">
        <v>987.101</v>
      </c>
      <c r="CT22" s="9">
        <v>0.92500000000000004</v>
      </c>
      <c r="CU22" s="9">
        <v>0</v>
      </c>
      <c r="CV22" s="9">
        <v>0</v>
      </c>
      <c r="CW22" s="9">
        <v>0.92500000000000004</v>
      </c>
      <c r="CX22" s="9">
        <v>0</v>
      </c>
      <c r="CY22" s="9">
        <v>0.92500000000000004</v>
      </c>
      <c r="CZ22" s="9">
        <v>18.356000000000002</v>
      </c>
      <c r="DA22" s="9">
        <v>0.95099999999999996</v>
      </c>
      <c r="DB22" s="9">
        <v>0</v>
      </c>
      <c r="DC22" s="9">
        <v>19.306999999999999</v>
      </c>
      <c r="DD22" s="9">
        <v>0</v>
      </c>
      <c r="DE22" s="9">
        <v>19.306999999999999</v>
      </c>
      <c r="DF22" s="9">
        <v>321.65499999999997</v>
      </c>
      <c r="DG22" s="9">
        <v>57.615000000000002</v>
      </c>
      <c r="DH22" s="9">
        <v>10.475</v>
      </c>
      <c r="DI22" s="9">
        <v>389.74599999999998</v>
      </c>
      <c r="DJ22" s="9">
        <v>0.152</v>
      </c>
      <c r="DK22" s="9">
        <v>389.89800000000002</v>
      </c>
      <c r="DL22" s="9">
        <v>297.48399999999998</v>
      </c>
      <c r="DM22" s="9">
        <v>303.32499999999999</v>
      </c>
      <c r="DN22" s="9">
        <v>161.50899999999999</v>
      </c>
      <c r="DO22" s="9">
        <v>762.31700000000001</v>
      </c>
      <c r="DP22" s="9">
        <v>39.207000000000001</v>
      </c>
      <c r="DQ22" s="9">
        <v>801.524</v>
      </c>
      <c r="DR22" s="9">
        <v>14.593999999999999</v>
      </c>
      <c r="DS22" s="9">
        <v>100.404</v>
      </c>
      <c r="DT22" s="9">
        <v>224.828</v>
      </c>
      <c r="DU22" s="9">
        <v>339.82600000000002</v>
      </c>
      <c r="DV22" s="9">
        <v>246.57499999999999</v>
      </c>
      <c r="DW22" s="9">
        <v>586.40099999999995</v>
      </c>
      <c r="DX22" s="9">
        <v>0.99</v>
      </c>
      <c r="DY22" s="9">
        <v>4.32</v>
      </c>
      <c r="DZ22" s="9">
        <v>8.3620000000000001</v>
      </c>
      <c r="EA22" s="9">
        <v>13.672000000000001</v>
      </c>
      <c r="EB22" s="9">
        <v>67.472999999999999</v>
      </c>
      <c r="EC22" s="9">
        <v>81.144999999999996</v>
      </c>
      <c r="ED22" s="9">
        <v>0</v>
      </c>
      <c r="EE22" s="9">
        <v>0.443</v>
      </c>
      <c r="EF22" s="9">
        <v>0</v>
      </c>
      <c r="EG22" s="9">
        <v>0.443</v>
      </c>
      <c r="EH22" s="9">
        <v>0.624</v>
      </c>
      <c r="EI22" s="9">
        <v>1.0660000000000001</v>
      </c>
      <c r="EJ22" s="9">
        <v>654.00400000000002</v>
      </c>
      <c r="EK22" s="9">
        <v>467.05700000000002</v>
      </c>
      <c r="EL22" s="9">
        <v>405.17500000000001</v>
      </c>
      <c r="EM22" s="9">
        <v>1526.2360000000001</v>
      </c>
      <c r="EN22" s="9">
        <v>354.03</v>
      </c>
      <c r="EO22" s="9">
        <v>1880.2660000000001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2.6190000000000002</v>
      </c>
      <c r="EW22" s="9">
        <v>0</v>
      </c>
      <c r="EX22" s="9">
        <v>0</v>
      </c>
      <c r="EY22" s="9">
        <v>2.6190000000000002</v>
      </c>
      <c r="EZ22" s="9">
        <v>0</v>
      </c>
      <c r="FA22" s="9">
        <v>2.6190000000000002</v>
      </c>
      <c r="FB22" s="9">
        <v>11.295</v>
      </c>
      <c r="FC22" s="9">
        <v>6.5190000000000001</v>
      </c>
      <c r="FD22" s="9">
        <v>0</v>
      </c>
      <c r="FE22" s="9">
        <v>17.814</v>
      </c>
      <c r="FF22" s="9">
        <v>0</v>
      </c>
      <c r="FG22" s="9">
        <v>17.814</v>
      </c>
      <c r="FH22" s="9">
        <v>14.837</v>
      </c>
      <c r="FI22" s="9">
        <v>8.9320000000000004</v>
      </c>
      <c r="FJ22" s="9">
        <v>5.0949999999999998</v>
      </c>
      <c r="FK22" s="9">
        <v>28.864000000000001</v>
      </c>
      <c r="FL22" s="9">
        <v>2.653</v>
      </c>
      <c r="FM22" s="9">
        <v>31.516999999999999</v>
      </c>
      <c r="FN22" s="9">
        <v>5.8999999999999997E-2</v>
      </c>
      <c r="FO22" s="9">
        <v>4.2670000000000003</v>
      </c>
      <c r="FP22" s="9">
        <v>7.8150000000000004</v>
      </c>
      <c r="FQ22" s="9">
        <v>12.14</v>
      </c>
      <c r="FR22" s="9">
        <v>7.1559999999999997</v>
      </c>
      <c r="FS22" s="9">
        <v>19.295999999999999</v>
      </c>
      <c r="FT22" s="9">
        <v>0</v>
      </c>
      <c r="FU22" s="9">
        <v>0.314</v>
      </c>
      <c r="FV22" s="9">
        <v>0</v>
      </c>
      <c r="FW22" s="9">
        <v>0.314</v>
      </c>
      <c r="FX22" s="9">
        <v>2.6949999999999998</v>
      </c>
      <c r="FY22" s="9">
        <v>3.0089999999999999</v>
      </c>
      <c r="FZ22" s="9">
        <v>0</v>
      </c>
      <c r="GA22" s="9">
        <v>0</v>
      </c>
      <c r="GB22" s="9">
        <v>0</v>
      </c>
      <c r="GC22" s="9">
        <v>0</v>
      </c>
      <c r="GD22" s="9">
        <v>0</v>
      </c>
      <c r="GE22" s="9">
        <v>0</v>
      </c>
      <c r="GF22" s="9">
        <v>28.809000000000001</v>
      </c>
      <c r="GG22" s="9">
        <v>20.032</v>
      </c>
      <c r="GH22" s="9">
        <v>12.91</v>
      </c>
      <c r="GI22" s="9">
        <v>61.752000000000002</v>
      </c>
      <c r="GJ22" s="9">
        <v>12.504</v>
      </c>
      <c r="GK22" s="9">
        <v>74.254999999999995</v>
      </c>
      <c r="GL22" s="9">
        <v>1.2430000000000001</v>
      </c>
      <c r="GM22" s="9">
        <v>0</v>
      </c>
      <c r="GN22" s="9">
        <v>0</v>
      </c>
      <c r="GO22" s="9">
        <v>1.2430000000000001</v>
      </c>
      <c r="GP22" s="9">
        <v>0</v>
      </c>
      <c r="GQ22" s="9">
        <v>1.2430000000000001</v>
      </c>
      <c r="GR22" s="9">
        <v>21.116</v>
      </c>
      <c r="GS22" s="9">
        <v>0.88700000000000001</v>
      </c>
      <c r="GT22" s="9">
        <v>6.7000000000000004E-2</v>
      </c>
      <c r="GU22" s="9">
        <v>22.07</v>
      </c>
      <c r="GV22" s="9">
        <v>0</v>
      </c>
      <c r="GW22" s="9">
        <v>22.07</v>
      </c>
      <c r="GX22" s="9">
        <v>197.82499999999999</v>
      </c>
      <c r="GY22" s="9">
        <v>27.234000000000002</v>
      </c>
      <c r="GZ22" s="9">
        <v>2.4289999999999998</v>
      </c>
      <c r="HA22" s="9">
        <v>227.488</v>
      </c>
      <c r="HB22" s="9">
        <v>0.18</v>
      </c>
      <c r="HC22" s="9">
        <v>227.66800000000001</v>
      </c>
      <c r="HD22" s="9">
        <v>124.89</v>
      </c>
      <c r="HE22" s="9">
        <v>60.661000000000001</v>
      </c>
      <c r="HF22" s="9">
        <v>30.827000000000002</v>
      </c>
      <c r="HG22" s="9">
        <v>216.37899999999999</v>
      </c>
      <c r="HH22" s="9">
        <v>6.5609999999999999</v>
      </c>
      <c r="HI22" s="9">
        <v>222.93899999999999</v>
      </c>
      <c r="HJ22" s="9">
        <v>5.8179999999999996</v>
      </c>
      <c r="HK22" s="9">
        <v>22.635999999999999</v>
      </c>
      <c r="HL22" s="9">
        <v>40.069000000000003</v>
      </c>
      <c r="HM22" s="9">
        <v>68.522999999999996</v>
      </c>
      <c r="HN22" s="9">
        <v>41.713000000000001</v>
      </c>
      <c r="HO22" s="9">
        <v>110.236</v>
      </c>
      <c r="HP22" s="9">
        <v>0.57699999999999996</v>
      </c>
      <c r="HQ22" s="9">
        <v>2.194</v>
      </c>
      <c r="HR22" s="9">
        <v>3.641</v>
      </c>
      <c r="HS22" s="9">
        <v>6.4119999999999999</v>
      </c>
      <c r="HT22" s="9">
        <v>26.710999999999999</v>
      </c>
      <c r="HU22" s="9">
        <v>33.122999999999998</v>
      </c>
      <c r="HV22" s="9">
        <v>0.56699999999999995</v>
      </c>
      <c r="HW22" s="9">
        <v>0.443</v>
      </c>
      <c r="HX22" s="9">
        <v>3.012</v>
      </c>
      <c r="HY22" s="9">
        <v>4.0220000000000002</v>
      </c>
      <c r="HZ22" s="9">
        <v>2.573</v>
      </c>
      <c r="IA22" s="9">
        <v>6.5949999999999998</v>
      </c>
      <c r="IB22" s="9">
        <v>352.03699999999998</v>
      </c>
      <c r="IC22" s="9">
        <v>114.05500000000001</v>
      </c>
      <c r="ID22" s="9">
        <v>80.045000000000002</v>
      </c>
      <c r="IE22" s="9">
        <v>546.13699999999994</v>
      </c>
      <c r="IF22" s="9">
        <v>77.736999999999995</v>
      </c>
      <c r="IG22" s="9">
        <v>623.87400000000002</v>
      </c>
      <c r="IH22" s="9">
        <v>2.1680000000000001</v>
      </c>
      <c r="II22" s="9">
        <v>0</v>
      </c>
      <c r="IJ22" s="9">
        <v>0</v>
      </c>
      <c r="IK22" s="9">
        <v>2.1680000000000001</v>
      </c>
      <c r="IL22" s="9">
        <v>0</v>
      </c>
      <c r="IM22" s="9">
        <v>2.1680000000000001</v>
      </c>
      <c r="IN22" s="9">
        <v>43.082000000000001</v>
      </c>
      <c r="IO22" s="9">
        <v>1.8380000000000001</v>
      </c>
      <c r="IP22" s="9">
        <v>6.7000000000000004E-2</v>
      </c>
      <c r="IQ22" s="9">
        <v>44.987000000000002</v>
      </c>
    </row>
    <row r="23" spans="1:251">
      <c r="A23" s="10">
        <v>43709</v>
      </c>
      <c r="B23" s="9">
        <v>0.56899999999999995</v>
      </c>
      <c r="C23" s="9">
        <v>0</v>
      </c>
      <c r="D23" s="9">
        <v>0</v>
      </c>
      <c r="E23" s="9">
        <v>0.56899999999999995</v>
      </c>
      <c r="F23" s="9">
        <v>0</v>
      </c>
      <c r="G23" s="9">
        <v>0.56899999999999995</v>
      </c>
      <c r="H23" s="9">
        <v>5.0679999999999996</v>
      </c>
      <c r="I23" s="9">
        <v>0</v>
      </c>
      <c r="J23" s="9">
        <v>0</v>
      </c>
      <c r="K23" s="9">
        <v>5.0679999999999996</v>
      </c>
      <c r="L23" s="9">
        <v>0.27100000000000002</v>
      </c>
      <c r="M23" s="9">
        <v>5.3390000000000004</v>
      </c>
      <c r="N23" s="9">
        <v>133.351</v>
      </c>
      <c r="O23" s="9">
        <v>30.94</v>
      </c>
      <c r="P23" s="9">
        <v>7.9729999999999999</v>
      </c>
      <c r="Q23" s="9">
        <v>172.26400000000001</v>
      </c>
      <c r="R23" s="9">
        <v>0</v>
      </c>
      <c r="S23" s="9">
        <v>172.26400000000001</v>
      </c>
      <c r="T23" s="9">
        <v>125.702</v>
      </c>
      <c r="U23" s="9">
        <v>146.58199999999999</v>
      </c>
      <c r="V23" s="9">
        <v>93.155000000000001</v>
      </c>
      <c r="W23" s="9">
        <v>365.43900000000002</v>
      </c>
      <c r="X23" s="9">
        <v>25.013999999999999</v>
      </c>
      <c r="Y23" s="9">
        <v>390.45299999999997</v>
      </c>
      <c r="Z23" s="9">
        <v>7.5140000000000002</v>
      </c>
      <c r="AA23" s="9">
        <v>41.957999999999998</v>
      </c>
      <c r="AB23" s="9">
        <v>118.47199999999999</v>
      </c>
      <c r="AC23" s="9">
        <v>167.94499999999999</v>
      </c>
      <c r="AD23" s="9">
        <v>136.03200000000001</v>
      </c>
      <c r="AE23" s="9">
        <v>303.97699999999998</v>
      </c>
      <c r="AF23" s="9">
        <v>0.309</v>
      </c>
      <c r="AG23" s="9">
        <v>0.623</v>
      </c>
      <c r="AH23" s="9">
        <v>5.1769999999999996</v>
      </c>
      <c r="AI23" s="9">
        <v>6.109</v>
      </c>
      <c r="AJ23" s="9">
        <v>39.003</v>
      </c>
      <c r="AK23" s="9">
        <v>45.112000000000002</v>
      </c>
      <c r="AL23" s="9">
        <v>0</v>
      </c>
      <c r="AM23" s="9">
        <v>0</v>
      </c>
      <c r="AN23" s="9">
        <v>0</v>
      </c>
      <c r="AO23" s="9">
        <v>0</v>
      </c>
      <c r="AP23" s="9">
        <v>8.8999999999999996E-2</v>
      </c>
      <c r="AQ23" s="9">
        <v>8.8999999999999996E-2</v>
      </c>
      <c r="AR23" s="9">
        <v>272.51299999999998</v>
      </c>
      <c r="AS23" s="9">
        <v>220.10300000000001</v>
      </c>
      <c r="AT23" s="9">
        <v>224.77699999999999</v>
      </c>
      <c r="AU23" s="9">
        <v>717.39400000000001</v>
      </c>
      <c r="AV23" s="9">
        <v>200.40899999999999</v>
      </c>
      <c r="AW23" s="9">
        <v>917.803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10.238</v>
      </c>
      <c r="BE23" s="9">
        <v>0</v>
      </c>
      <c r="BF23" s="9">
        <v>0</v>
      </c>
      <c r="BG23" s="9">
        <v>10.238</v>
      </c>
      <c r="BH23" s="9">
        <v>0</v>
      </c>
      <c r="BI23" s="9">
        <v>10.238</v>
      </c>
      <c r="BJ23" s="9">
        <v>187.047</v>
      </c>
      <c r="BK23" s="9">
        <v>34.508000000000003</v>
      </c>
      <c r="BL23" s="9">
        <v>3.9889999999999999</v>
      </c>
      <c r="BM23" s="9">
        <v>225.54400000000001</v>
      </c>
      <c r="BN23" s="9">
        <v>0.13800000000000001</v>
      </c>
      <c r="BO23" s="9">
        <v>225.68199999999999</v>
      </c>
      <c r="BP23" s="9">
        <v>197.31100000000001</v>
      </c>
      <c r="BQ23" s="9">
        <v>140.17400000000001</v>
      </c>
      <c r="BR23" s="9">
        <v>65.78</v>
      </c>
      <c r="BS23" s="9">
        <v>403.26499999999999</v>
      </c>
      <c r="BT23" s="9">
        <v>16.725000000000001</v>
      </c>
      <c r="BU23" s="9">
        <v>419.99</v>
      </c>
      <c r="BV23" s="9">
        <v>4.8819999999999997</v>
      </c>
      <c r="BW23" s="9">
        <v>49.226999999999997</v>
      </c>
      <c r="BX23" s="9">
        <v>113.736</v>
      </c>
      <c r="BY23" s="9">
        <v>167.845</v>
      </c>
      <c r="BZ23" s="9">
        <v>96.097999999999999</v>
      </c>
      <c r="CA23" s="9">
        <v>263.94400000000002</v>
      </c>
      <c r="CB23" s="9">
        <v>0</v>
      </c>
      <c r="CC23" s="9">
        <v>0</v>
      </c>
      <c r="CD23" s="9">
        <v>3.9620000000000002</v>
      </c>
      <c r="CE23" s="9">
        <v>3.9620000000000002</v>
      </c>
      <c r="CF23" s="9">
        <v>33.478000000000002</v>
      </c>
      <c r="CG23" s="9">
        <v>37.44</v>
      </c>
      <c r="CH23" s="9">
        <v>0</v>
      </c>
      <c r="CI23" s="9">
        <v>0.65100000000000002</v>
      </c>
      <c r="CJ23" s="9">
        <v>0</v>
      </c>
      <c r="CK23" s="9">
        <v>0.65100000000000002</v>
      </c>
      <c r="CL23" s="9">
        <v>0</v>
      </c>
      <c r="CM23" s="9">
        <v>0.65100000000000002</v>
      </c>
      <c r="CN23" s="9">
        <v>399.47800000000001</v>
      </c>
      <c r="CO23" s="9">
        <v>224.56100000000001</v>
      </c>
      <c r="CP23" s="9">
        <v>187.46600000000001</v>
      </c>
      <c r="CQ23" s="9">
        <v>811.505</v>
      </c>
      <c r="CR23" s="9">
        <v>146.43899999999999</v>
      </c>
      <c r="CS23" s="9">
        <v>957.94399999999996</v>
      </c>
      <c r="CT23" s="9">
        <v>0.56899999999999995</v>
      </c>
      <c r="CU23" s="9">
        <v>0</v>
      </c>
      <c r="CV23" s="9">
        <v>0</v>
      </c>
      <c r="CW23" s="9">
        <v>0.56899999999999995</v>
      </c>
      <c r="CX23" s="9">
        <v>0</v>
      </c>
      <c r="CY23" s="9">
        <v>0.56899999999999995</v>
      </c>
      <c r="CZ23" s="9">
        <v>15.307</v>
      </c>
      <c r="DA23" s="9">
        <v>0</v>
      </c>
      <c r="DB23" s="9">
        <v>0</v>
      </c>
      <c r="DC23" s="9">
        <v>15.307</v>
      </c>
      <c r="DD23" s="9">
        <v>0.27100000000000002</v>
      </c>
      <c r="DE23" s="9">
        <v>15.577</v>
      </c>
      <c r="DF23" s="9">
        <v>320.39800000000002</v>
      </c>
      <c r="DG23" s="9">
        <v>65.447999999999993</v>
      </c>
      <c r="DH23" s="9">
        <v>11.962</v>
      </c>
      <c r="DI23" s="9">
        <v>397.80799999999999</v>
      </c>
      <c r="DJ23" s="9">
        <v>0.13800000000000001</v>
      </c>
      <c r="DK23" s="9">
        <v>397.94600000000003</v>
      </c>
      <c r="DL23" s="9">
        <v>323.01299999999998</v>
      </c>
      <c r="DM23" s="9">
        <v>286.75700000000001</v>
      </c>
      <c r="DN23" s="9">
        <v>158.935</v>
      </c>
      <c r="DO23" s="9">
        <v>768.70399999999995</v>
      </c>
      <c r="DP23" s="9">
        <v>41.738999999999997</v>
      </c>
      <c r="DQ23" s="9">
        <v>810.44299999999998</v>
      </c>
      <c r="DR23" s="9">
        <v>12.396000000000001</v>
      </c>
      <c r="DS23" s="9">
        <v>91.185000000000002</v>
      </c>
      <c r="DT23" s="9">
        <v>232.208</v>
      </c>
      <c r="DU23" s="9">
        <v>335.79</v>
      </c>
      <c r="DV23" s="9">
        <v>232.131</v>
      </c>
      <c r="DW23" s="9">
        <v>567.91999999999996</v>
      </c>
      <c r="DX23" s="9">
        <v>0.309</v>
      </c>
      <c r="DY23" s="9">
        <v>0.623</v>
      </c>
      <c r="DZ23" s="9">
        <v>9.1389999999999993</v>
      </c>
      <c r="EA23" s="9">
        <v>10.071</v>
      </c>
      <c r="EB23" s="9">
        <v>72.480999999999995</v>
      </c>
      <c r="EC23" s="9">
        <v>82.552000000000007</v>
      </c>
      <c r="ED23" s="9">
        <v>0</v>
      </c>
      <c r="EE23" s="9">
        <v>0.65100000000000002</v>
      </c>
      <c r="EF23" s="9">
        <v>0</v>
      </c>
      <c r="EG23" s="9">
        <v>0.65100000000000002</v>
      </c>
      <c r="EH23" s="9">
        <v>8.8999999999999996E-2</v>
      </c>
      <c r="EI23" s="9">
        <v>0.74</v>
      </c>
      <c r="EJ23" s="9">
        <v>671.99199999999996</v>
      </c>
      <c r="EK23" s="9">
        <v>444.66399999999999</v>
      </c>
      <c r="EL23" s="9">
        <v>412.24400000000003</v>
      </c>
      <c r="EM23" s="9">
        <v>1528.9</v>
      </c>
      <c r="EN23" s="9">
        <v>346.84800000000001</v>
      </c>
      <c r="EO23" s="9">
        <v>1875.748</v>
      </c>
      <c r="EP23" s="9">
        <v>0.34799999999999998</v>
      </c>
      <c r="EQ23" s="9">
        <v>0</v>
      </c>
      <c r="ER23" s="9">
        <v>0</v>
      </c>
      <c r="ES23" s="9">
        <v>0.34799999999999998</v>
      </c>
      <c r="ET23" s="9">
        <v>0</v>
      </c>
      <c r="EU23" s="9">
        <v>0.34799999999999998</v>
      </c>
      <c r="EV23" s="9">
        <v>2.609</v>
      </c>
      <c r="EW23" s="9">
        <v>0</v>
      </c>
      <c r="EX23" s="9">
        <v>0</v>
      </c>
      <c r="EY23" s="9">
        <v>2.609</v>
      </c>
      <c r="EZ23" s="9">
        <v>0</v>
      </c>
      <c r="FA23" s="9">
        <v>2.609</v>
      </c>
      <c r="FB23" s="9">
        <v>16.052</v>
      </c>
      <c r="FC23" s="9">
        <v>5.4260000000000002</v>
      </c>
      <c r="FD23" s="9">
        <v>0.51800000000000002</v>
      </c>
      <c r="FE23" s="9">
        <v>21.995000000000001</v>
      </c>
      <c r="FF23" s="9">
        <v>0</v>
      </c>
      <c r="FG23" s="9">
        <v>21.995000000000001</v>
      </c>
      <c r="FH23" s="9">
        <v>12.788</v>
      </c>
      <c r="FI23" s="9">
        <v>10.36</v>
      </c>
      <c r="FJ23" s="9">
        <v>5.665</v>
      </c>
      <c r="FK23" s="9">
        <v>28.812999999999999</v>
      </c>
      <c r="FL23" s="9">
        <v>2.9910000000000001</v>
      </c>
      <c r="FM23" s="9">
        <v>31.805</v>
      </c>
      <c r="FN23" s="9">
        <v>1.2170000000000001</v>
      </c>
      <c r="FO23" s="9">
        <v>2.9039999999999999</v>
      </c>
      <c r="FP23" s="9">
        <v>6.1890000000000001</v>
      </c>
      <c r="FQ23" s="9">
        <v>10.308999999999999</v>
      </c>
      <c r="FR23" s="9">
        <v>6.806</v>
      </c>
      <c r="FS23" s="9">
        <v>17.114999999999998</v>
      </c>
      <c r="FT23" s="9">
        <v>0</v>
      </c>
      <c r="FU23" s="9">
        <v>0</v>
      </c>
      <c r="FV23" s="9">
        <v>0</v>
      </c>
      <c r="FW23" s="9">
        <v>0</v>
      </c>
      <c r="FX23" s="9">
        <v>2.843</v>
      </c>
      <c r="FY23" s="9">
        <v>2.843</v>
      </c>
      <c r="FZ23" s="9">
        <v>0</v>
      </c>
      <c r="GA23" s="9">
        <v>0</v>
      </c>
      <c r="GB23" s="9">
        <v>0</v>
      </c>
      <c r="GC23" s="9">
        <v>0</v>
      </c>
      <c r="GD23" s="9">
        <v>0</v>
      </c>
      <c r="GE23" s="9">
        <v>0</v>
      </c>
      <c r="GF23" s="9">
        <v>33.014000000000003</v>
      </c>
      <c r="GG23" s="9">
        <v>18.690000000000001</v>
      </c>
      <c r="GH23" s="9">
        <v>12.372</v>
      </c>
      <c r="GI23" s="9">
        <v>64.075000000000003</v>
      </c>
      <c r="GJ23" s="9">
        <v>12.64</v>
      </c>
      <c r="GK23" s="9">
        <v>76.715999999999994</v>
      </c>
      <c r="GL23" s="9">
        <v>0.18099999999999999</v>
      </c>
      <c r="GM23" s="9">
        <v>0</v>
      </c>
      <c r="GN23" s="9">
        <v>0</v>
      </c>
      <c r="GO23" s="9">
        <v>0.18099999999999999</v>
      </c>
      <c r="GP23" s="9">
        <v>0</v>
      </c>
      <c r="GQ23" s="9">
        <v>0.18099999999999999</v>
      </c>
      <c r="GR23" s="9">
        <v>27.925999999999998</v>
      </c>
      <c r="GS23" s="9">
        <v>5.5E-2</v>
      </c>
      <c r="GT23" s="9">
        <v>0</v>
      </c>
      <c r="GU23" s="9">
        <v>27.981999999999999</v>
      </c>
      <c r="GV23" s="9">
        <v>0</v>
      </c>
      <c r="GW23" s="9">
        <v>27.981999999999999</v>
      </c>
      <c r="GX23" s="9">
        <v>185.13800000000001</v>
      </c>
      <c r="GY23" s="9">
        <v>22.876000000000001</v>
      </c>
      <c r="GZ23" s="9">
        <v>1.7330000000000001</v>
      </c>
      <c r="HA23" s="9">
        <v>209.74700000000001</v>
      </c>
      <c r="HB23" s="9">
        <v>0</v>
      </c>
      <c r="HC23" s="9">
        <v>209.74700000000001</v>
      </c>
      <c r="HD23" s="9">
        <v>127.15900000000001</v>
      </c>
      <c r="HE23" s="9">
        <v>64.59</v>
      </c>
      <c r="HF23" s="9">
        <v>27.370999999999999</v>
      </c>
      <c r="HG23" s="9">
        <v>219.12</v>
      </c>
      <c r="HH23" s="9">
        <v>6.9379999999999997</v>
      </c>
      <c r="HI23" s="9">
        <v>226.05799999999999</v>
      </c>
      <c r="HJ23" s="9">
        <v>7.1749999999999998</v>
      </c>
      <c r="HK23" s="9">
        <v>22.404</v>
      </c>
      <c r="HL23" s="9">
        <v>40.655000000000001</v>
      </c>
      <c r="HM23" s="9">
        <v>70.234999999999999</v>
      </c>
      <c r="HN23" s="9">
        <v>43.543999999999997</v>
      </c>
      <c r="HO23" s="9">
        <v>113.77800000000001</v>
      </c>
      <c r="HP23" s="9">
        <v>5.8999999999999997E-2</v>
      </c>
      <c r="HQ23" s="9">
        <v>1.321</v>
      </c>
      <c r="HR23" s="9">
        <v>4.5199999999999996</v>
      </c>
      <c r="HS23" s="9">
        <v>5.9009999999999998</v>
      </c>
      <c r="HT23" s="9">
        <v>32.613999999999997</v>
      </c>
      <c r="HU23" s="9">
        <v>38.515000000000001</v>
      </c>
      <c r="HV23" s="9">
        <v>0</v>
      </c>
      <c r="HW23" s="9">
        <v>0</v>
      </c>
      <c r="HX23" s="9">
        <v>2.4870000000000001</v>
      </c>
      <c r="HY23" s="9">
        <v>2.4870000000000001</v>
      </c>
      <c r="HZ23" s="9">
        <v>1.4430000000000001</v>
      </c>
      <c r="IA23" s="9">
        <v>3.93</v>
      </c>
      <c r="IB23" s="9">
        <v>347.63900000000001</v>
      </c>
      <c r="IC23" s="9">
        <v>111.247</v>
      </c>
      <c r="ID23" s="9">
        <v>76.766999999999996</v>
      </c>
      <c r="IE23" s="9">
        <v>535.65300000000002</v>
      </c>
      <c r="IF23" s="9">
        <v>84.539000000000001</v>
      </c>
      <c r="IG23" s="9">
        <v>620.19200000000001</v>
      </c>
      <c r="IH23" s="9">
        <v>1.0980000000000001</v>
      </c>
      <c r="II23" s="9">
        <v>0</v>
      </c>
      <c r="IJ23" s="9">
        <v>0</v>
      </c>
      <c r="IK23" s="9">
        <v>1.0980000000000001</v>
      </c>
      <c r="IL23" s="9">
        <v>0</v>
      </c>
      <c r="IM23" s="9">
        <v>1.0980000000000001</v>
      </c>
      <c r="IN23" s="9">
        <v>46.74</v>
      </c>
      <c r="IO23" s="9">
        <v>5.5E-2</v>
      </c>
      <c r="IP23" s="9">
        <v>0</v>
      </c>
      <c r="IQ23" s="9">
        <v>46.795000000000002</v>
      </c>
    </row>
    <row r="24" spans="1:251">
      <c r="A24" s="10">
        <v>43800</v>
      </c>
      <c r="B24" s="9">
        <v>0.59299999999999997</v>
      </c>
      <c r="C24" s="9">
        <v>0</v>
      </c>
      <c r="D24" s="9">
        <v>0</v>
      </c>
      <c r="E24" s="9">
        <v>0.59299999999999997</v>
      </c>
      <c r="F24" s="9">
        <v>0</v>
      </c>
      <c r="G24" s="9">
        <v>0.59299999999999997</v>
      </c>
      <c r="H24" s="9">
        <v>6.1879999999999997</v>
      </c>
      <c r="I24" s="9">
        <v>2.0019999999999998</v>
      </c>
      <c r="J24" s="9">
        <v>0</v>
      </c>
      <c r="K24" s="9">
        <v>8.19</v>
      </c>
      <c r="L24" s="9">
        <v>0</v>
      </c>
      <c r="M24" s="9">
        <v>8.19</v>
      </c>
      <c r="N24" s="9">
        <v>136</v>
      </c>
      <c r="O24" s="9">
        <v>35.299999999999997</v>
      </c>
      <c r="P24" s="9">
        <v>7.4109999999999996</v>
      </c>
      <c r="Q24" s="9">
        <v>178.71100000000001</v>
      </c>
      <c r="R24" s="9">
        <v>1.54</v>
      </c>
      <c r="S24" s="9">
        <v>180.251</v>
      </c>
      <c r="T24" s="9">
        <v>118.621</v>
      </c>
      <c r="U24" s="9">
        <v>137.78899999999999</v>
      </c>
      <c r="V24" s="9">
        <v>85.311000000000007</v>
      </c>
      <c r="W24" s="9">
        <v>341.721</v>
      </c>
      <c r="X24" s="9">
        <v>25.266999999999999</v>
      </c>
      <c r="Y24" s="9">
        <v>366.988</v>
      </c>
      <c r="Z24" s="9">
        <v>5.4550000000000001</v>
      </c>
      <c r="AA24" s="9">
        <v>38.179000000000002</v>
      </c>
      <c r="AB24" s="9">
        <v>113.673</v>
      </c>
      <c r="AC24" s="9">
        <v>157.30699999999999</v>
      </c>
      <c r="AD24" s="9">
        <v>128.15</v>
      </c>
      <c r="AE24" s="9">
        <v>285.45699999999999</v>
      </c>
      <c r="AF24" s="9">
        <v>0</v>
      </c>
      <c r="AG24" s="9">
        <v>0.58099999999999996</v>
      </c>
      <c r="AH24" s="9">
        <v>4.2850000000000001</v>
      </c>
      <c r="AI24" s="9">
        <v>4.8659999999999997</v>
      </c>
      <c r="AJ24" s="9">
        <v>41.524999999999999</v>
      </c>
      <c r="AK24" s="9">
        <v>46.390999999999998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266.85700000000003</v>
      </c>
      <c r="AS24" s="9">
        <v>213.851</v>
      </c>
      <c r="AT24" s="9">
        <v>210.679</v>
      </c>
      <c r="AU24" s="9">
        <v>691.38699999999994</v>
      </c>
      <c r="AV24" s="9">
        <v>196.483</v>
      </c>
      <c r="AW24" s="9">
        <v>887.87</v>
      </c>
      <c r="AX24" s="9">
        <v>0.64900000000000002</v>
      </c>
      <c r="AY24" s="9">
        <v>0</v>
      </c>
      <c r="AZ24" s="9">
        <v>0</v>
      </c>
      <c r="BA24" s="9">
        <v>0.64900000000000002</v>
      </c>
      <c r="BB24" s="9">
        <v>0</v>
      </c>
      <c r="BC24" s="9">
        <v>0.64900000000000002</v>
      </c>
      <c r="BD24" s="9">
        <v>8.1560000000000006</v>
      </c>
      <c r="BE24" s="9">
        <v>0.68100000000000005</v>
      </c>
      <c r="BF24" s="9">
        <v>0</v>
      </c>
      <c r="BG24" s="9">
        <v>8.8369999999999997</v>
      </c>
      <c r="BH24" s="9">
        <v>0</v>
      </c>
      <c r="BI24" s="9">
        <v>8.8369999999999997</v>
      </c>
      <c r="BJ24" s="9">
        <v>192.28899999999999</v>
      </c>
      <c r="BK24" s="9">
        <v>30.614000000000001</v>
      </c>
      <c r="BL24" s="9">
        <v>3.9279999999999999</v>
      </c>
      <c r="BM24" s="9">
        <v>226.83099999999999</v>
      </c>
      <c r="BN24" s="9">
        <v>0.68200000000000005</v>
      </c>
      <c r="BO24" s="9">
        <v>227.51300000000001</v>
      </c>
      <c r="BP24" s="9">
        <v>192.83099999999999</v>
      </c>
      <c r="BQ24" s="9">
        <v>164.83600000000001</v>
      </c>
      <c r="BR24" s="9">
        <v>72.319999999999993</v>
      </c>
      <c r="BS24" s="9">
        <v>429.98700000000002</v>
      </c>
      <c r="BT24" s="9">
        <v>13.978</v>
      </c>
      <c r="BU24" s="9">
        <v>443.96499999999997</v>
      </c>
      <c r="BV24" s="9">
        <v>4.7</v>
      </c>
      <c r="BW24" s="9">
        <v>47.018000000000001</v>
      </c>
      <c r="BX24" s="9">
        <v>105.092</v>
      </c>
      <c r="BY24" s="9">
        <v>156.81</v>
      </c>
      <c r="BZ24" s="9">
        <v>93.923000000000002</v>
      </c>
      <c r="CA24" s="9">
        <v>250.732</v>
      </c>
      <c r="CB24" s="9">
        <v>0</v>
      </c>
      <c r="CC24" s="9">
        <v>1.135</v>
      </c>
      <c r="CD24" s="9">
        <v>6.35</v>
      </c>
      <c r="CE24" s="9">
        <v>7.4850000000000003</v>
      </c>
      <c r="CF24" s="9">
        <v>36.793999999999997</v>
      </c>
      <c r="CG24" s="9">
        <v>44.28</v>
      </c>
      <c r="CH24" s="9">
        <v>0</v>
      </c>
      <c r="CI24" s="9">
        <v>0</v>
      </c>
      <c r="CJ24" s="9">
        <v>0.182</v>
      </c>
      <c r="CK24" s="9">
        <v>0.182</v>
      </c>
      <c r="CL24" s="9">
        <v>0</v>
      </c>
      <c r="CM24" s="9">
        <v>0.182</v>
      </c>
      <c r="CN24" s="9">
        <v>398.62599999999998</v>
      </c>
      <c r="CO24" s="9">
        <v>244.28399999999999</v>
      </c>
      <c r="CP24" s="9">
        <v>187.87299999999999</v>
      </c>
      <c r="CQ24" s="9">
        <v>830.78200000000004</v>
      </c>
      <c r="CR24" s="9">
        <v>145.376</v>
      </c>
      <c r="CS24" s="9">
        <v>976.15800000000002</v>
      </c>
      <c r="CT24" s="9">
        <v>1.242</v>
      </c>
      <c r="CU24" s="9">
        <v>0</v>
      </c>
      <c r="CV24" s="9">
        <v>0</v>
      </c>
      <c r="CW24" s="9">
        <v>1.242</v>
      </c>
      <c r="CX24" s="9">
        <v>0</v>
      </c>
      <c r="CY24" s="9">
        <v>1.242</v>
      </c>
      <c r="CZ24" s="9">
        <v>14.343</v>
      </c>
      <c r="DA24" s="9">
        <v>2.6829999999999998</v>
      </c>
      <c r="DB24" s="9">
        <v>0</v>
      </c>
      <c r="DC24" s="9">
        <v>17.027000000000001</v>
      </c>
      <c r="DD24" s="9">
        <v>0</v>
      </c>
      <c r="DE24" s="9">
        <v>17.027000000000001</v>
      </c>
      <c r="DF24" s="9">
        <v>328.29</v>
      </c>
      <c r="DG24" s="9">
        <v>65.912999999999997</v>
      </c>
      <c r="DH24" s="9">
        <v>11.339</v>
      </c>
      <c r="DI24" s="9">
        <v>405.54199999999997</v>
      </c>
      <c r="DJ24" s="9">
        <v>2.222</v>
      </c>
      <c r="DK24" s="9">
        <v>407.76400000000001</v>
      </c>
      <c r="DL24" s="9">
        <v>311.452</v>
      </c>
      <c r="DM24" s="9">
        <v>302.625</v>
      </c>
      <c r="DN24" s="9">
        <v>157.631</v>
      </c>
      <c r="DO24" s="9">
        <v>771.70799999999997</v>
      </c>
      <c r="DP24" s="9">
        <v>39.244999999999997</v>
      </c>
      <c r="DQ24" s="9">
        <v>810.95299999999997</v>
      </c>
      <c r="DR24" s="9">
        <v>10.154999999999999</v>
      </c>
      <c r="DS24" s="9">
        <v>85.197000000000003</v>
      </c>
      <c r="DT24" s="9">
        <v>218.76400000000001</v>
      </c>
      <c r="DU24" s="9">
        <v>314.11599999999999</v>
      </c>
      <c r="DV24" s="9">
        <v>222.07300000000001</v>
      </c>
      <c r="DW24" s="9">
        <v>536.18899999999996</v>
      </c>
      <c r="DX24" s="9">
        <v>0</v>
      </c>
      <c r="DY24" s="9">
        <v>1.716</v>
      </c>
      <c r="DZ24" s="9">
        <v>10.635</v>
      </c>
      <c r="EA24" s="9">
        <v>12.351000000000001</v>
      </c>
      <c r="EB24" s="9">
        <v>78.319999999999993</v>
      </c>
      <c r="EC24" s="9">
        <v>90.671000000000006</v>
      </c>
      <c r="ED24" s="9">
        <v>0</v>
      </c>
      <c r="EE24" s="9">
        <v>0</v>
      </c>
      <c r="EF24" s="9">
        <v>0.182</v>
      </c>
      <c r="EG24" s="9">
        <v>0.182</v>
      </c>
      <c r="EH24" s="9">
        <v>0</v>
      </c>
      <c r="EI24" s="9">
        <v>0.182</v>
      </c>
      <c r="EJ24" s="9">
        <v>665.48299999999995</v>
      </c>
      <c r="EK24" s="9">
        <v>458.13400000000001</v>
      </c>
      <c r="EL24" s="9">
        <v>398.55200000000002</v>
      </c>
      <c r="EM24" s="9">
        <v>1522.1690000000001</v>
      </c>
      <c r="EN24" s="9">
        <v>341.85899999999998</v>
      </c>
      <c r="EO24" s="9">
        <v>1864.028</v>
      </c>
      <c r="EP24" s="9">
        <v>0.44</v>
      </c>
      <c r="EQ24" s="9">
        <v>0</v>
      </c>
      <c r="ER24" s="9">
        <v>0</v>
      </c>
      <c r="ES24" s="9">
        <v>0.44</v>
      </c>
      <c r="ET24" s="9">
        <v>0</v>
      </c>
      <c r="EU24" s="9">
        <v>0.44</v>
      </c>
      <c r="EV24" s="9">
        <v>0.872</v>
      </c>
      <c r="EW24" s="9">
        <v>0</v>
      </c>
      <c r="EX24" s="9">
        <v>0</v>
      </c>
      <c r="EY24" s="9">
        <v>0.872</v>
      </c>
      <c r="EZ24" s="9">
        <v>0</v>
      </c>
      <c r="FA24" s="9">
        <v>0.872</v>
      </c>
      <c r="FB24" s="9">
        <v>13.568</v>
      </c>
      <c r="FC24" s="9">
        <v>4.3129999999999997</v>
      </c>
      <c r="FD24" s="9">
        <v>0</v>
      </c>
      <c r="FE24" s="9">
        <v>17.88</v>
      </c>
      <c r="FF24" s="9">
        <v>0</v>
      </c>
      <c r="FG24" s="9">
        <v>17.88</v>
      </c>
      <c r="FH24" s="9">
        <v>11.64</v>
      </c>
      <c r="FI24" s="9">
        <v>7.1029999999999998</v>
      </c>
      <c r="FJ24" s="9">
        <v>3.3540000000000001</v>
      </c>
      <c r="FK24" s="9">
        <v>22.096</v>
      </c>
      <c r="FL24" s="9">
        <v>2.3170000000000002</v>
      </c>
      <c r="FM24" s="9">
        <v>24.413</v>
      </c>
      <c r="FN24" s="9">
        <v>0.97599999999999998</v>
      </c>
      <c r="FO24" s="9">
        <v>4.0469999999999997</v>
      </c>
      <c r="FP24" s="9">
        <v>4.0519999999999996</v>
      </c>
      <c r="FQ24" s="9">
        <v>9.0749999999999993</v>
      </c>
      <c r="FR24" s="9">
        <v>2.8050000000000002</v>
      </c>
      <c r="FS24" s="9">
        <v>11.88</v>
      </c>
      <c r="FT24" s="9">
        <v>0</v>
      </c>
      <c r="FU24" s="9">
        <v>0</v>
      </c>
      <c r="FV24" s="9">
        <v>0</v>
      </c>
      <c r="FW24" s="9">
        <v>0</v>
      </c>
      <c r="FX24" s="9">
        <v>2.6139999999999999</v>
      </c>
      <c r="FY24" s="9">
        <v>2.6139999999999999</v>
      </c>
      <c r="FZ24" s="9">
        <v>0</v>
      </c>
      <c r="GA24" s="9">
        <v>0</v>
      </c>
      <c r="GB24" s="9">
        <v>0</v>
      </c>
      <c r="GC24" s="9">
        <v>0</v>
      </c>
      <c r="GD24" s="9">
        <v>0</v>
      </c>
      <c r="GE24" s="9">
        <v>0</v>
      </c>
      <c r="GF24" s="9">
        <v>27.495000000000001</v>
      </c>
      <c r="GG24" s="9">
        <v>15.462999999999999</v>
      </c>
      <c r="GH24" s="9">
        <v>7.4050000000000002</v>
      </c>
      <c r="GI24" s="9">
        <v>50.363</v>
      </c>
      <c r="GJ24" s="9">
        <v>7.7359999999999998</v>
      </c>
      <c r="GK24" s="9">
        <v>58.098999999999997</v>
      </c>
      <c r="GL24" s="9">
        <v>0.124</v>
      </c>
      <c r="GM24" s="9">
        <v>0</v>
      </c>
      <c r="GN24" s="9">
        <v>0</v>
      </c>
      <c r="GO24" s="9">
        <v>0.124</v>
      </c>
      <c r="GP24" s="9">
        <v>0</v>
      </c>
      <c r="GQ24" s="9">
        <v>0.124</v>
      </c>
      <c r="GR24" s="9">
        <v>23.145</v>
      </c>
      <c r="GS24" s="9">
        <v>0.13</v>
      </c>
      <c r="GT24" s="9">
        <v>0</v>
      </c>
      <c r="GU24" s="9">
        <v>23.274000000000001</v>
      </c>
      <c r="GV24" s="9">
        <v>0</v>
      </c>
      <c r="GW24" s="9">
        <v>23.274000000000001</v>
      </c>
      <c r="GX24" s="9">
        <v>180.02799999999999</v>
      </c>
      <c r="GY24" s="9">
        <v>19.027000000000001</v>
      </c>
      <c r="GZ24" s="9">
        <v>2.1240000000000001</v>
      </c>
      <c r="HA24" s="9">
        <v>201.18</v>
      </c>
      <c r="HB24" s="9">
        <v>0</v>
      </c>
      <c r="HC24" s="9">
        <v>201.18</v>
      </c>
      <c r="HD24" s="9">
        <v>138.798</v>
      </c>
      <c r="HE24" s="9">
        <v>69.241</v>
      </c>
      <c r="HF24" s="9">
        <v>33.357999999999997</v>
      </c>
      <c r="HG24" s="9">
        <v>241.398</v>
      </c>
      <c r="HH24" s="9">
        <v>8.1790000000000003</v>
      </c>
      <c r="HI24" s="9">
        <v>249.57599999999999</v>
      </c>
      <c r="HJ24" s="9">
        <v>5.3390000000000004</v>
      </c>
      <c r="HK24" s="9">
        <v>24.47</v>
      </c>
      <c r="HL24" s="9">
        <v>43.720999999999997</v>
      </c>
      <c r="HM24" s="9">
        <v>73.53</v>
      </c>
      <c r="HN24" s="9">
        <v>47.725000000000001</v>
      </c>
      <c r="HO24" s="9">
        <v>121.255</v>
      </c>
      <c r="HP24" s="9">
        <v>0.36499999999999999</v>
      </c>
      <c r="HQ24" s="9">
        <v>1.238</v>
      </c>
      <c r="HR24" s="9">
        <v>2.9580000000000002</v>
      </c>
      <c r="HS24" s="9">
        <v>4.5620000000000003</v>
      </c>
      <c r="HT24" s="9">
        <v>30.245999999999999</v>
      </c>
      <c r="HU24" s="9">
        <v>34.807000000000002</v>
      </c>
      <c r="HV24" s="9">
        <v>0</v>
      </c>
      <c r="HW24" s="9">
        <v>0.53800000000000003</v>
      </c>
      <c r="HX24" s="9">
        <v>2.496</v>
      </c>
      <c r="HY24" s="9">
        <v>3.0339999999999998</v>
      </c>
      <c r="HZ24" s="9">
        <v>0.22</v>
      </c>
      <c r="IA24" s="9">
        <v>3.254</v>
      </c>
      <c r="IB24" s="9">
        <v>347.79899999999998</v>
      </c>
      <c r="IC24" s="9">
        <v>114.645</v>
      </c>
      <c r="ID24" s="9">
        <v>84.656999999999996</v>
      </c>
      <c r="IE24" s="9">
        <v>547.10199999999998</v>
      </c>
      <c r="IF24" s="9">
        <v>86.369</v>
      </c>
      <c r="IG24" s="9">
        <v>633.471</v>
      </c>
      <c r="IH24" s="9">
        <v>1.806</v>
      </c>
      <c r="II24" s="9">
        <v>0</v>
      </c>
      <c r="IJ24" s="9">
        <v>0</v>
      </c>
      <c r="IK24" s="9">
        <v>1.806</v>
      </c>
      <c r="IL24" s="9">
        <v>0</v>
      </c>
      <c r="IM24" s="9">
        <v>1.806</v>
      </c>
      <c r="IN24" s="9">
        <v>38.524000000000001</v>
      </c>
      <c r="IO24" s="9">
        <v>2.8130000000000002</v>
      </c>
      <c r="IP24" s="9">
        <v>0</v>
      </c>
      <c r="IQ24" s="9">
        <v>41.337000000000003</v>
      </c>
    </row>
    <row r="25" spans="1:251">
      <c r="A25" s="10">
        <v>43891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4.3029999999999999</v>
      </c>
      <c r="I25" s="9">
        <v>0.86699999999999999</v>
      </c>
      <c r="J25" s="9">
        <v>0</v>
      </c>
      <c r="K25" s="9">
        <v>5.1710000000000003</v>
      </c>
      <c r="L25" s="9">
        <v>0</v>
      </c>
      <c r="M25" s="9">
        <v>5.1710000000000003</v>
      </c>
      <c r="N25" s="9">
        <v>132.15799999999999</v>
      </c>
      <c r="O25" s="9">
        <v>30.693999999999999</v>
      </c>
      <c r="P25" s="9">
        <v>5.7549999999999999</v>
      </c>
      <c r="Q25" s="9">
        <v>168.607</v>
      </c>
      <c r="R25" s="9">
        <v>1.8120000000000001</v>
      </c>
      <c r="S25" s="9">
        <v>170.42</v>
      </c>
      <c r="T25" s="9">
        <v>126.551</v>
      </c>
      <c r="U25" s="9">
        <v>150.13499999999999</v>
      </c>
      <c r="V25" s="9">
        <v>84.477999999999994</v>
      </c>
      <c r="W25" s="9">
        <v>361.16399999999999</v>
      </c>
      <c r="X25" s="9">
        <v>25.849</v>
      </c>
      <c r="Y25" s="9">
        <v>387.01299999999998</v>
      </c>
      <c r="Z25" s="9">
        <v>6.6260000000000003</v>
      </c>
      <c r="AA25" s="9">
        <v>37.534999999999997</v>
      </c>
      <c r="AB25" s="9">
        <v>112.883</v>
      </c>
      <c r="AC25" s="9">
        <v>157.04499999999999</v>
      </c>
      <c r="AD25" s="9">
        <v>131.96100000000001</v>
      </c>
      <c r="AE25" s="9">
        <v>289.00599999999997</v>
      </c>
      <c r="AF25" s="9">
        <v>0.41399999999999998</v>
      </c>
      <c r="AG25" s="9">
        <v>2.1469999999999998</v>
      </c>
      <c r="AH25" s="9">
        <v>6.0060000000000002</v>
      </c>
      <c r="AI25" s="9">
        <v>8.5670000000000002</v>
      </c>
      <c r="AJ25" s="9">
        <v>42.072000000000003</v>
      </c>
      <c r="AK25" s="9">
        <v>50.637999999999998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270.05200000000002</v>
      </c>
      <c r="AS25" s="9">
        <v>221.37799999999999</v>
      </c>
      <c r="AT25" s="9">
        <v>209.12299999999999</v>
      </c>
      <c r="AU25" s="9">
        <v>700.553</v>
      </c>
      <c r="AV25" s="9">
        <v>201.69399999999999</v>
      </c>
      <c r="AW25" s="9">
        <v>902.24699999999996</v>
      </c>
      <c r="AX25" s="9">
        <v>0.64100000000000001</v>
      </c>
      <c r="AY25" s="9">
        <v>0</v>
      </c>
      <c r="AZ25" s="9">
        <v>0</v>
      </c>
      <c r="BA25" s="9">
        <v>0.64100000000000001</v>
      </c>
      <c r="BB25" s="9">
        <v>0</v>
      </c>
      <c r="BC25" s="9">
        <v>0.64100000000000001</v>
      </c>
      <c r="BD25" s="9">
        <v>8.5329999999999995</v>
      </c>
      <c r="BE25" s="9">
        <v>0.71399999999999997</v>
      </c>
      <c r="BF25" s="9">
        <v>0</v>
      </c>
      <c r="BG25" s="9">
        <v>9.2460000000000004</v>
      </c>
      <c r="BH25" s="9">
        <v>0</v>
      </c>
      <c r="BI25" s="9">
        <v>9.2460000000000004</v>
      </c>
      <c r="BJ25" s="9">
        <v>207.26300000000001</v>
      </c>
      <c r="BK25" s="9">
        <v>30.792999999999999</v>
      </c>
      <c r="BL25" s="9">
        <v>2.5880000000000001</v>
      </c>
      <c r="BM25" s="9">
        <v>240.643</v>
      </c>
      <c r="BN25" s="9">
        <v>0.68500000000000005</v>
      </c>
      <c r="BO25" s="9">
        <v>241.32900000000001</v>
      </c>
      <c r="BP25" s="9">
        <v>195.14699999999999</v>
      </c>
      <c r="BQ25" s="9">
        <v>163.69200000000001</v>
      </c>
      <c r="BR25" s="9">
        <v>71.863</v>
      </c>
      <c r="BS25" s="9">
        <v>430.70299999999997</v>
      </c>
      <c r="BT25" s="9">
        <v>10.811</v>
      </c>
      <c r="BU25" s="9">
        <v>441.51400000000001</v>
      </c>
      <c r="BV25" s="9">
        <v>7.593</v>
      </c>
      <c r="BW25" s="9">
        <v>45.061</v>
      </c>
      <c r="BX25" s="9">
        <v>103.276</v>
      </c>
      <c r="BY25" s="9">
        <v>155.93</v>
      </c>
      <c r="BZ25" s="9">
        <v>105.565</v>
      </c>
      <c r="CA25" s="9">
        <v>261.49599999999998</v>
      </c>
      <c r="CB25" s="9">
        <v>0.24099999999999999</v>
      </c>
      <c r="CC25" s="9">
        <v>0.34499999999999997</v>
      </c>
      <c r="CD25" s="9">
        <v>5.024</v>
      </c>
      <c r="CE25" s="9">
        <v>5.61</v>
      </c>
      <c r="CF25" s="9">
        <v>38.255000000000003</v>
      </c>
      <c r="CG25" s="9">
        <v>43.863999999999997</v>
      </c>
      <c r="CH25" s="9">
        <v>0.63400000000000001</v>
      </c>
      <c r="CI25" s="9">
        <v>0</v>
      </c>
      <c r="CJ25" s="9">
        <v>0</v>
      </c>
      <c r="CK25" s="9">
        <v>0.63400000000000001</v>
      </c>
      <c r="CL25" s="9">
        <v>0</v>
      </c>
      <c r="CM25" s="9">
        <v>0.63400000000000001</v>
      </c>
      <c r="CN25" s="9">
        <v>420.05099999999999</v>
      </c>
      <c r="CO25" s="9">
        <v>240.60499999999999</v>
      </c>
      <c r="CP25" s="9">
        <v>182.751</v>
      </c>
      <c r="CQ25" s="9">
        <v>843.40700000000004</v>
      </c>
      <c r="CR25" s="9">
        <v>155.316</v>
      </c>
      <c r="CS25" s="9">
        <v>998.72299999999996</v>
      </c>
      <c r="CT25" s="9">
        <v>0.64100000000000001</v>
      </c>
      <c r="CU25" s="9">
        <v>0</v>
      </c>
      <c r="CV25" s="9">
        <v>0</v>
      </c>
      <c r="CW25" s="9">
        <v>0.64100000000000001</v>
      </c>
      <c r="CX25" s="9">
        <v>0</v>
      </c>
      <c r="CY25" s="9">
        <v>0.64100000000000001</v>
      </c>
      <c r="CZ25" s="9">
        <v>12.836</v>
      </c>
      <c r="DA25" s="9">
        <v>1.581</v>
      </c>
      <c r="DB25" s="9">
        <v>0</v>
      </c>
      <c r="DC25" s="9">
        <v>14.417</v>
      </c>
      <c r="DD25" s="9">
        <v>0</v>
      </c>
      <c r="DE25" s="9">
        <v>14.417</v>
      </c>
      <c r="DF25" s="9">
        <v>339.42099999999999</v>
      </c>
      <c r="DG25" s="9">
        <v>61.485999999999997</v>
      </c>
      <c r="DH25" s="9">
        <v>8.343</v>
      </c>
      <c r="DI25" s="9">
        <v>409.25099999999998</v>
      </c>
      <c r="DJ25" s="9">
        <v>2.4969999999999999</v>
      </c>
      <c r="DK25" s="9">
        <v>411.74799999999999</v>
      </c>
      <c r="DL25" s="9">
        <v>321.69799999999998</v>
      </c>
      <c r="DM25" s="9">
        <v>313.82799999999997</v>
      </c>
      <c r="DN25" s="9">
        <v>156.34100000000001</v>
      </c>
      <c r="DO25" s="9">
        <v>791.86699999999996</v>
      </c>
      <c r="DP25" s="9">
        <v>36.659999999999997</v>
      </c>
      <c r="DQ25" s="9">
        <v>828.52599999999995</v>
      </c>
      <c r="DR25" s="9">
        <v>14.22</v>
      </c>
      <c r="DS25" s="9">
        <v>82.596999999999994</v>
      </c>
      <c r="DT25" s="9">
        <v>216.15899999999999</v>
      </c>
      <c r="DU25" s="9">
        <v>312.97500000000002</v>
      </c>
      <c r="DV25" s="9">
        <v>237.52600000000001</v>
      </c>
      <c r="DW25" s="9">
        <v>550.50099999999998</v>
      </c>
      <c r="DX25" s="9">
        <v>0.65400000000000003</v>
      </c>
      <c r="DY25" s="9">
        <v>2.492</v>
      </c>
      <c r="DZ25" s="9">
        <v>11.03</v>
      </c>
      <c r="EA25" s="9">
        <v>14.176</v>
      </c>
      <c r="EB25" s="9">
        <v>80.325999999999993</v>
      </c>
      <c r="EC25" s="9">
        <v>94.503</v>
      </c>
      <c r="ED25" s="9">
        <v>0.63400000000000001</v>
      </c>
      <c r="EE25" s="9">
        <v>0</v>
      </c>
      <c r="EF25" s="9">
        <v>0</v>
      </c>
      <c r="EG25" s="9">
        <v>0.63400000000000001</v>
      </c>
      <c r="EH25" s="9">
        <v>0</v>
      </c>
      <c r="EI25" s="9">
        <v>0.63400000000000001</v>
      </c>
      <c r="EJ25" s="9">
        <v>690.10400000000004</v>
      </c>
      <c r="EK25" s="9">
        <v>461.983</v>
      </c>
      <c r="EL25" s="9">
        <v>391.87400000000002</v>
      </c>
      <c r="EM25" s="9">
        <v>1543.961</v>
      </c>
      <c r="EN25" s="9">
        <v>357.01</v>
      </c>
      <c r="EO25" s="9">
        <v>1900.97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3.2770000000000001</v>
      </c>
      <c r="EW25" s="9">
        <v>0</v>
      </c>
      <c r="EX25" s="9">
        <v>0</v>
      </c>
      <c r="EY25" s="9">
        <v>3.2770000000000001</v>
      </c>
      <c r="EZ25" s="9">
        <v>0</v>
      </c>
      <c r="FA25" s="9">
        <v>3.2770000000000001</v>
      </c>
      <c r="FB25" s="9">
        <v>11.814</v>
      </c>
      <c r="FC25" s="9">
        <v>5.7619999999999996</v>
      </c>
      <c r="FD25" s="9">
        <v>1.073</v>
      </c>
      <c r="FE25" s="9">
        <v>18.649999999999999</v>
      </c>
      <c r="FF25" s="9">
        <v>0</v>
      </c>
      <c r="FG25" s="9">
        <v>18.649999999999999</v>
      </c>
      <c r="FH25" s="9">
        <v>13.7</v>
      </c>
      <c r="FI25" s="9">
        <v>9.6709999999999994</v>
      </c>
      <c r="FJ25" s="9">
        <v>3.6019999999999999</v>
      </c>
      <c r="FK25" s="9">
        <v>26.972999999999999</v>
      </c>
      <c r="FL25" s="9">
        <v>1.2669999999999999</v>
      </c>
      <c r="FM25" s="9">
        <v>28.24</v>
      </c>
      <c r="FN25" s="9">
        <v>0</v>
      </c>
      <c r="FO25" s="9">
        <v>5.2320000000000002</v>
      </c>
      <c r="FP25" s="9">
        <v>5.9989999999999997</v>
      </c>
      <c r="FQ25" s="9">
        <v>11.231</v>
      </c>
      <c r="FR25" s="9">
        <v>5.1529999999999996</v>
      </c>
      <c r="FS25" s="9">
        <v>16.382999999999999</v>
      </c>
      <c r="FT25" s="9">
        <v>0</v>
      </c>
      <c r="FU25" s="9">
        <v>0</v>
      </c>
      <c r="FV25" s="9">
        <v>1.0209999999999999</v>
      </c>
      <c r="FW25" s="9">
        <v>1.0209999999999999</v>
      </c>
      <c r="FX25" s="9">
        <v>2.278</v>
      </c>
      <c r="FY25" s="9">
        <v>3.2989999999999999</v>
      </c>
      <c r="FZ25" s="9">
        <v>0</v>
      </c>
      <c r="GA25" s="9">
        <v>0</v>
      </c>
      <c r="GB25" s="9">
        <v>0</v>
      </c>
      <c r="GC25" s="9">
        <v>0</v>
      </c>
      <c r="GD25" s="9">
        <v>0</v>
      </c>
      <c r="GE25" s="9">
        <v>0</v>
      </c>
      <c r="GF25" s="9">
        <v>28.791</v>
      </c>
      <c r="GG25" s="9">
        <v>20.664999999999999</v>
      </c>
      <c r="GH25" s="9">
        <v>11.695</v>
      </c>
      <c r="GI25" s="9">
        <v>61.151000000000003</v>
      </c>
      <c r="GJ25" s="9">
        <v>8.6969999999999992</v>
      </c>
      <c r="GK25" s="9">
        <v>69.847999999999999</v>
      </c>
      <c r="GL25" s="9">
        <v>1.056</v>
      </c>
      <c r="GM25" s="9">
        <v>0</v>
      </c>
      <c r="GN25" s="9">
        <v>0</v>
      </c>
      <c r="GO25" s="9">
        <v>1.056</v>
      </c>
      <c r="GP25" s="9">
        <v>0</v>
      </c>
      <c r="GQ25" s="9">
        <v>1.056</v>
      </c>
      <c r="GR25" s="9">
        <v>17.617000000000001</v>
      </c>
      <c r="GS25" s="9">
        <v>0</v>
      </c>
      <c r="GT25" s="9">
        <v>0</v>
      </c>
      <c r="GU25" s="9">
        <v>17.617000000000001</v>
      </c>
      <c r="GV25" s="9">
        <v>0</v>
      </c>
      <c r="GW25" s="9">
        <v>17.617000000000001</v>
      </c>
      <c r="GX25" s="9">
        <v>175.607</v>
      </c>
      <c r="GY25" s="9">
        <v>15.961</v>
      </c>
      <c r="GZ25" s="9">
        <v>2.4420000000000002</v>
      </c>
      <c r="HA25" s="9">
        <v>194.01</v>
      </c>
      <c r="HB25" s="9">
        <v>0</v>
      </c>
      <c r="HC25" s="9">
        <v>194.01</v>
      </c>
      <c r="HD25" s="9">
        <v>116.99</v>
      </c>
      <c r="HE25" s="9">
        <v>73.480999999999995</v>
      </c>
      <c r="HF25" s="9">
        <v>35.625999999999998</v>
      </c>
      <c r="HG25" s="9">
        <v>226.09800000000001</v>
      </c>
      <c r="HH25" s="9">
        <v>7.19</v>
      </c>
      <c r="HI25" s="9">
        <v>233.28700000000001</v>
      </c>
      <c r="HJ25" s="9">
        <v>7.1280000000000001</v>
      </c>
      <c r="HK25" s="9">
        <v>26.491</v>
      </c>
      <c r="HL25" s="9">
        <v>51.71</v>
      </c>
      <c r="HM25" s="9">
        <v>85.328999999999994</v>
      </c>
      <c r="HN25" s="9">
        <v>49.835999999999999</v>
      </c>
      <c r="HO25" s="9">
        <v>135.16499999999999</v>
      </c>
      <c r="HP25" s="9">
        <v>2.3479999999999999</v>
      </c>
      <c r="HQ25" s="9">
        <v>1.361</v>
      </c>
      <c r="HR25" s="9">
        <v>4.2460000000000004</v>
      </c>
      <c r="HS25" s="9">
        <v>7.9550000000000001</v>
      </c>
      <c r="HT25" s="9">
        <v>29.38</v>
      </c>
      <c r="HU25" s="9">
        <v>37.335000000000001</v>
      </c>
      <c r="HV25" s="9">
        <v>0</v>
      </c>
      <c r="HW25" s="9">
        <v>1.3440000000000001</v>
      </c>
      <c r="HX25" s="9">
        <v>1.625</v>
      </c>
      <c r="HY25" s="9">
        <v>2.97</v>
      </c>
      <c r="HZ25" s="9">
        <v>0.84899999999999998</v>
      </c>
      <c r="IA25" s="9">
        <v>3.819</v>
      </c>
      <c r="IB25" s="9">
        <v>320.74599999999998</v>
      </c>
      <c r="IC25" s="9">
        <v>118.63800000000001</v>
      </c>
      <c r="ID25" s="9">
        <v>95.65</v>
      </c>
      <c r="IE25" s="9">
        <v>535.03399999999999</v>
      </c>
      <c r="IF25" s="9">
        <v>87.254999999999995</v>
      </c>
      <c r="IG25" s="9">
        <v>622.28899999999999</v>
      </c>
      <c r="IH25" s="9">
        <v>1.696</v>
      </c>
      <c r="II25" s="9">
        <v>0</v>
      </c>
      <c r="IJ25" s="9">
        <v>0</v>
      </c>
      <c r="IK25" s="9">
        <v>1.696</v>
      </c>
      <c r="IL25" s="9">
        <v>0</v>
      </c>
      <c r="IM25" s="9">
        <v>1.696</v>
      </c>
      <c r="IN25" s="9">
        <v>33.729999999999997</v>
      </c>
      <c r="IO25" s="9">
        <v>2.153</v>
      </c>
      <c r="IP25" s="9">
        <v>0</v>
      </c>
      <c r="IQ25" s="9">
        <v>35.883000000000003</v>
      </c>
    </row>
    <row r="26" spans="1:251">
      <c r="A26" s="10">
        <v>43983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2.2879999999999998</v>
      </c>
      <c r="I26" s="9">
        <v>1.9390000000000001</v>
      </c>
      <c r="J26" s="9">
        <v>0.52200000000000002</v>
      </c>
      <c r="K26" s="9">
        <v>4.7489999999999997</v>
      </c>
      <c r="L26" s="9">
        <v>0</v>
      </c>
      <c r="M26" s="9">
        <v>4.7489999999999997</v>
      </c>
      <c r="N26" s="9">
        <v>120.401</v>
      </c>
      <c r="O26" s="9">
        <v>30.754999999999999</v>
      </c>
      <c r="P26" s="9">
        <v>4.1619999999999999</v>
      </c>
      <c r="Q26" s="9">
        <v>155.31800000000001</v>
      </c>
      <c r="R26" s="9">
        <v>0</v>
      </c>
      <c r="S26" s="9">
        <v>155.31800000000001</v>
      </c>
      <c r="T26" s="9">
        <v>126.327</v>
      </c>
      <c r="U26" s="9">
        <v>143.792</v>
      </c>
      <c r="V26" s="9">
        <v>84.256</v>
      </c>
      <c r="W26" s="9">
        <v>354.375</v>
      </c>
      <c r="X26" s="9">
        <v>25.347000000000001</v>
      </c>
      <c r="Y26" s="9">
        <v>379.72199999999998</v>
      </c>
      <c r="Z26" s="9">
        <v>5.25</v>
      </c>
      <c r="AA26" s="9">
        <v>44.972000000000001</v>
      </c>
      <c r="AB26" s="9">
        <v>118.56100000000001</v>
      </c>
      <c r="AC26" s="9">
        <v>168.78299999999999</v>
      </c>
      <c r="AD26" s="9">
        <v>145.541</v>
      </c>
      <c r="AE26" s="9">
        <v>314.32400000000001</v>
      </c>
      <c r="AF26" s="9">
        <v>0</v>
      </c>
      <c r="AG26" s="9">
        <v>1.3169999999999999</v>
      </c>
      <c r="AH26" s="9">
        <v>5.5970000000000004</v>
      </c>
      <c r="AI26" s="9">
        <v>6.9139999999999997</v>
      </c>
      <c r="AJ26" s="9">
        <v>35.813000000000002</v>
      </c>
      <c r="AK26" s="9">
        <v>42.728000000000002</v>
      </c>
      <c r="AL26" s="9">
        <v>0.65</v>
      </c>
      <c r="AM26" s="9">
        <v>0</v>
      </c>
      <c r="AN26" s="9">
        <v>0.66100000000000003</v>
      </c>
      <c r="AO26" s="9">
        <v>1.3109999999999999</v>
      </c>
      <c r="AP26" s="9">
        <v>0</v>
      </c>
      <c r="AQ26" s="9">
        <v>1.3109999999999999</v>
      </c>
      <c r="AR26" s="9">
        <v>254.91499999999999</v>
      </c>
      <c r="AS26" s="9">
        <v>222.77500000000001</v>
      </c>
      <c r="AT26" s="9">
        <v>213.75899999999999</v>
      </c>
      <c r="AU26" s="9">
        <v>691.45</v>
      </c>
      <c r="AV26" s="9">
        <v>206.70099999999999</v>
      </c>
      <c r="AW26" s="9">
        <v>898.15099999999995</v>
      </c>
      <c r="AX26" s="9">
        <v>0.53800000000000003</v>
      </c>
      <c r="AY26" s="9">
        <v>0</v>
      </c>
      <c r="AZ26" s="9">
        <v>0</v>
      </c>
      <c r="BA26" s="9">
        <v>0.53800000000000003</v>
      </c>
      <c r="BB26" s="9">
        <v>0</v>
      </c>
      <c r="BC26" s="9">
        <v>0.53800000000000003</v>
      </c>
      <c r="BD26" s="9">
        <v>9.7110000000000003</v>
      </c>
      <c r="BE26" s="9">
        <v>0</v>
      </c>
      <c r="BF26" s="9">
        <v>0</v>
      </c>
      <c r="BG26" s="9">
        <v>9.7110000000000003</v>
      </c>
      <c r="BH26" s="9">
        <v>0</v>
      </c>
      <c r="BI26" s="9">
        <v>9.7110000000000003</v>
      </c>
      <c r="BJ26" s="9">
        <v>189.60900000000001</v>
      </c>
      <c r="BK26" s="9">
        <v>30.919</v>
      </c>
      <c r="BL26" s="9">
        <v>4.6379999999999999</v>
      </c>
      <c r="BM26" s="9">
        <v>225.166</v>
      </c>
      <c r="BN26" s="9">
        <v>1.3140000000000001</v>
      </c>
      <c r="BO26" s="9">
        <v>226.48</v>
      </c>
      <c r="BP26" s="9">
        <v>197.15199999999999</v>
      </c>
      <c r="BQ26" s="9">
        <v>182.06200000000001</v>
      </c>
      <c r="BR26" s="9">
        <v>64.078999999999994</v>
      </c>
      <c r="BS26" s="9">
        <v>443.29199999999997</v>
      </c>
      <c r="BT26" s="9">
        <v>10.045999999999999</v>
      </c>
      <c r="BU26" s="9">
        <v>453.33800000000002</v>
      </c>
      <c r="BV26" s="9">
        <v>7.6470000000000002</v>
      </c>
      <c r="BW26" s="9">
        <v>49.204999999999998</v>
      </c>
      <c r="BX26" s="9">
        <v>96.888999999999996</v>
      </c>
      <c r="BY26" s="9">
        <v>153.74</v>
      </c>
      <c r="BZ26" s="9">
        <v>108.03400000000001</v>
      </c>
      <c r="CA26" s="9">
        <v>261.774</v>
      </c>
      <c r="CB26" s="9">
        <v>0</v>
      </c>
      <c r="CC26" s="9">
        <v>0.33500000000000002</v>
      </c>
      <c r="CD26" s="9">
        <v>5.7060000000000004</v>
      </c>
      <c r="CE26" s="9">
        <v>6.0410000000000004</v>
      </c>
      <c r="CF26" s="9">
        <v>27.684999999999999</v>
      </c>
      <c r="CG26" s="9">
        <v>33.725999999999999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404.65699999999998</v>
      </c>
      <c r="CO26" s="9">
        <v>262.52100000000002</v>
      </c>
      <c r="CP26" s="9">
        <v>171.31100000000001</v>
      </c>
      <c r="CQ26" s="9">
        <v>838.48800000000006</v>
      </c>
      <c r="CR26" s="9">
        <v>147.078</v>
      </c>
      <c r="CS26" s="9">
        <v>985.56700000000001</v>
      </c>
      <c r="CT26" s="9">
        <v>0.53800000000000003</v>
      </c>
      <c r="CU26" s="9">
        <v>0</v>
      </c>
      <c r="CV26" s="9">
        <v>0</v>
      </c>
      <c r="CW26" s="9">
        <v>0.53800000000000003</v>
      </c>
      <c r="CX26" s="9">
        <v>0</v>
      </c>
      <c r="CY26" s="9">
        <v>0.53800000000000003</v>
      </c>
      <c r="CZ26" s="9">
        <v>11.999000000000001</v>
      </c>
      <c r="DA26" s="9">
        <v>1.9390000000000001</v>
      </c>
      <c r="DB26" s="9">
        <v>0.52200000000000002</v>
      </c>
      <c r="DC26" s="9">
        <v>14.46</v>
      </c>
      <c r="DD26" s="9">
        <v>0</v>
      </c>
      <c r="DE26" s="9">
        <v>14.46</v>
      </c>
      <c r="DF26" s="9">
        <v>310.01</v>
      </c>
      <c r="DG26" s="9">
        <v>61.673999999999999</v>
      </c>
      <c r="DH26" s="9">
        <v>8.7989999999999995</v>
      </c>
      <c r="DI26" s="9">
        <v>380.48399999999998</v>
      </c>
      <c r="DJ26" s="9">
        <v>1.3140000000000001</v>
      </c>
      <c r="DK26" s="9">
        <v>381.79700000000003</v>
      </c>
      <c r="DL26" s="9">
        <v>323.47899999999998</v>
      </c>
      <c r="DM26" s="9">
        <v>325.85300000000001</v>
      </c>
      <c r="DN26" s="9">
        <v>148.33500000000001</v>
      </c>
      <c r="DO26" s="9">
        <v>797.66700000000003</v>
      </c>
      <c r="DP26" s="9">
        <v>35.393000000000001</v>
      </c>
      <c r="DQ26" s="9">
        <v>833.06</v>
      </c>
      <c r="DR26" s="9">
        <v>12.897</v>
      </c>
      <c r="DS26" s="9">
        <v>94.177000000000007</v>
      </c>
      <c r="DT26" s="9">
        <v>215.44900000000001</v>
      </c>
      <c r="DU26" s="9">
        <v>322.524</v>
      </c>
      <c r="DV26" s="9">
        <v>253.57400000000001</v>
      </c>
      <c r="DW26" s="9">
        <v>576.09799999999996</v>
      </c>
      <c r="DX26" s="9">
        <v>0</v>
      </c>
      <c r="DY26" s="9">
        <v>1.653</v>
      </c>
      <c r="DZ26" s="9">
        <v>11.303000000000001</v>
      </c>
      <c r="EA26" s="9">
        <v>12.955</v>
      </c>
      <c r="EB26" s="9">
        <v>63.497999999999998</v>
      </c>
      <c r="EC26" s="9">
        <v>76.453999999999994</v>
      </c>
      <c r="ED26" s="9">
        <v>0.65</v>
      </c>
      <c r="EE26" s="9">
        <v>0</v>
      </c>
      <c r="EF26" s="9">
        <v>0.66100000000000003</v>
      </c>
      <c r="EG26" s="9">
        <v>1.3109999999999999</v>
      </c>
      <c r="EH26" s="9">
        <v>0</v>
      </c>
      <c r="EI26" s="9">
        <v>1.3109999999999999</v>
      </c>
      <c r="EJ26" s="9">
        <v>659.572</v>
      </c>
      <c r="EK26" s="9">
        <v>485.29599999999999</v>
      </c>
      <c r="EL26" s="9">
        <v>385.07</v>
      </c>
      <c r="EM26" s="9">
        <v>1529.9380000000001</v>
      </c>
      <c r="EN26" s="9">
        <v>353.779</v>
      </c>
      <c r="EO26" s="9">
        <v>1883.7180000000001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2.1840000000000002</v>
      </c>
      <c r="EW26" s="9">
        <v>0</v>
      </c>
      <c r="EX26" s="9">
        <v>0</v>
      </c>
      <c r="EY26" s="9">
        <v>2.1840000000000002</v>
      </c>
      <c r="EZ26" s="9">
        <v>0</v>
      </c>
      <c r="FA26" s="9">
        <v>2.1840000000000002</v>
      </c>
      <c r="FB26" s="9">
        <v>18.498999999999999</v>
      </c>
      <c r="FC26" s="9">
        <v>5.1159999999999997</v>
      </c>
      <c r="FD26" s="9">
        <v>0.99</v>
      </c>
      <c r="FE26" s="9">
        <v>24.605</v>
      </c>
      <c r="FF26" s="9">
        <v>0</v>
      </c>
      <c r="FG26" s="9">
        <v>24.605</v>
      </c>
      <c r="FH26" s="9">
        <v>12.208</v>
      </c>
      <c r="FI26" s="9">
        <v>14.43</v>
      </c>
      <c r="FJ26" s="9">
        <v>6.6609999999999996</v>
      </c>
      <c r="FK26" s="9">
        <v>33.299999999999997</v>
      </c>
      <c r="FL26" s="9">
        <v>2.8730000000000002</v>
      </c>
      <c r="FM26" s="9">
        <v>36.173000000000002</v>
      </c>
      <c r="FN26" s="9">
        <v>0</v>
      </c>
      <c r="FO26" s="9">
        <v>6.4589999999999996</v>
      </c>
      <c r="FP26" s="9">
        <v>10.468999999999999</v>
      </c>
      <c r="FQ26" s="9">
        <v>16.928000000000001</v>
      </c>
      <c r="FR26" s="9">
        <v>10.31</v>
      </c>
      <c r="FS26" s="9">
        <v>27.238</v>
      </c>
      <c r="FT26" s="9">
        <v>0</v>
      </c>
      <c r="FU26" s="9">
        <v>0</v>
      </c>
      <c r="FV26" s="9">
        <v>0.56499999999999995</v>
      </c>
      <c r="FW26" s="9">
        <v>0.56499999999999995</v>
      </c>
      <c r="FX26" s="9">
        <v>3.2360000000000002</v>
      </c>
      <c r="FY26" s="9">
        <v>3.8010000000000002</v>
      </c>
      <c r="FZ26" s="9">
        <v>0</v>
      </c>
      <c r="GA26" s="9">
        <v>0</v>
      </c>
      <c r="GB26" s="9">
        <v>0</v>
      </c>
      <c r="GC26" s="9">
        <v>0</v>
      </c>
      <c r="GD26" s="9">
        <v>0</v>
      </c>
      <c r="GE26" s="9">
        <v>0</v>
      </c>
      <c r="GF26" s="9">
        <v>32.890999999999998</v>
      </c>
      <c r="GG26" s="9">
        <v>26.004999999999999</v>
      </c>
      <c r="GH26" s="9">
        <v>18.686</v>
      </c>
      <c r="GI26" s="9">
        <v>77.581999999999994</v>
      </c>
      <c r="GJ26" s="9">
        <v>16.419</v>
      </c>
      <c r="GK26" s="9">
        <v>94.001000000000005</v>
      </c>
      <c r="GL26" s="9">
        <v>1.516</v>
      </c>
      <c r="GM26" s="9">
        <v>0</v>
      </c>
      <c r="GN26" s="9">
        <v>0</v>
      </c>
      <c r="GO26" s="9">
        <v>1.516</v>
      </c>
      <c r="GP26" s="9">
        <v>0</v>
      </c>
      <c r="GQ26" s="9">
        <v>1.516</v>
      </c>
      <c r="GR26" s="9">
        <v>13.375</v>
      </c>
      <c r="GS26" s="9">
        <v>0.104</v>
      </c>
      <c r="GT26" s="9">
        <v>0</v>
      </c>
      <c r="GU26" s="9">
        <v>13.478999999999999</v>
      </c>
      <c r="GV26" s="9">
        <v>0</v>
      </c>
      <c r="GW26" s="9">
        <v>13.478999999999999</v>
      </c>
      <c r="GX26" s="9">
        <v>175.55</v>
      </c>
      <c r="GY26" s="9">
        <v>16.552</v>
      </c>
      <c r="GZ26" s="9">
        <v>3.8250000000000002</v>
      </c>
      <c r="HA26" s="9">
        <v>195.92699999999999</v>
      </c>
      <c r="HB26" s="9">
        <v>0</v>
      </c>
      <c r="HC26" s="9">
        <v>195.92699999999999</v>
      </c>
      <c r="HD26" s="9">
        <v>134.34100000000001</v>
      </c>
      <c r="HE26" s="9">
        <v>64.149000000000001</v>
      </c>
      <c r="HF26" s="9">
        <v>37.002000000000002</v>
      </c>
      <c r="HG26" s="9">
        <v>235.49299999999999</v>
      </c>
      <c r="HH26" s="9">
        <v>8.9369999999999994</v>
      </c>
      <c r="HI26" s="9">
        <v>244.43</v>
      </c>
      <c r="HJ26" s="9">
        <v>5.9640000000000004</v>
      </c>
      <c r="HK26" s="9">
        <v>24.062999999999999</v>
      </c>
      <c r="HL26" s="9">
        <v>61.194000000000003</v>
      </c>
      <c r="HM26" s="9">
        <v>91.221999999999994</v>
      </c>
      <c r="HN26" s="9">
        <v>57.503</v>
      </c>
      <c r="HO26" s="9">
        <v>148.72499999999999</v>
      </c>
      <c r="HP26" s="9">
        <v>2.2189999999999999</v>
      </c>
      <c r="HQ26" s="9">
        <v>1.2050000000000001</v>
      </c>
      <c r="HR26" s="9">
        <v>4.59</v>
      </c>
      <c r="HS26" s="9">
        <v>8.0139999999999993</v>
      </c>
      <c r="HT26" s="9">
        <v>36.011000000000003</v>
      </c>
      <c r="HU26" s="9">
        <v>44.024000000000001</v>
      </c>
      <c r="HV26" s="9">
        <v>0</v>
      </c>
      <c r="HW26" s="9">
        <v>1.6359999999999999</v>
      </c>
      <c r="HX26" s="9">
        <v>1.986</v>
      </c>
      <c r="HY26" s="9">
        <v>3.6219999999999999</v>
      </c>
      <c r="HZ26" s="9">
        <v>1.7350000000000001</v>
      </c>
      <c r="IA26" s="9">
        <v>5.3570000000000002</v>
      </c>
      <c r="IB26" s="9">
        <v>332.96499999999997</v>
      </c>
      <c r="IC26" s="9">
        <v>107.71</v>
      </c>
      <c r="ID26" s="9">
        <v>108.598</v>
      </c>
      <c r="IE26" s="9">
        <v>549.27200000000005</v>
      </c>
      <c r="IF26" s="9">
        <v>104.185</v>
      </c>
      <c r="IG26" s="9">
        <v>653.45699999999999</v>
      </c>
      <c r="IH26" s="9">
        <v>2.0539999999999998</v>
      </c>
      <c r="II26" s="9">
        <v>0</v>
      </c>
      <c r="IJ26" s="9">
        <v>0</v>
      </c>
      <c r="IK26" s="9">
        <v>2.0539999999999998</v>
      </c>
      <c r="IL26" s="9">
        <v>0</v>
      </c>
      <c r="IM26" s="9">
        <v>2.0539999999999998</v>
      </c>
      <c r="IN26" s="9">
        <v>27.558</v>
      </c>
      <c r="IO26" s="9">
        <v>2.5249999999999999</v>
      </c>
      <c r="IP26" s="9">
        <v>0.52200000000000002</v>
      </c>
      <c r="IQ26" s="9">
        <v>30.605</v>
      </c>
    </row>
    <row r="27" spans="1:251">
      <c r="A27" s="10">
        <v>44075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4.492</v>
      </c>
      <c r="I27" s="9">
        <v>0.43099999999999999</v>
      </c>
      <c r="J27" s="9">
        <v>0</v>
      </c>
      <c r="K27" s="9">
        <v>4.923</v>
      </c>
      <c r="L27" s="9">
        <v>0</v>
      </c>
      <c r="M27" s="9">
        <v>4.923</v>
      </c>
      <c r="N27" s="9">
        <v>119.82299999999999</v>
      </c>
      <c r="O27" s="9">
        <v>21.75</v>
      </c>
      <c r="P27" s="9">
        <v>3.4670000000000001</v>
      </c>
      <c r="Q27" s="9">
        <v>145.04</v>
      </c>
      <c r="R27" s="9">
        <v>1.331</v>
      </c>
      <c r="S27" s="9">
        <v>146.37100000000001</v>
      </c>
      <c r="T27" s="9">
        <v>144.08799999999999</v>
      </c>
      <c r="U27" s="9">
        <v>167.44200000000001</v>
      </c>
      <c r="V27" s="9">
        <v>87.56</v>
      </c>
      <c r="W27" s="9">
        <v>399.089</v>
      </c>
      <c r="X27" s="9">
        <v>25.152999999999999</v>
      </c>
      <c r="Y27" s="9">
        <v>424.24200000000002</v>
      </c>
      <c r="Z27" s="9">
        <v>7.383</v>
      </c>
      <c r="AA27" s="9">
        <v>50.281999999999996</v>
      </c>
      <c r="AB27" s="9">
        <v>108.05200000000001</v>
      </c>
      <c r="AC27" s="9">
        <v>165.71799999999999</v>
      </c>
      <c r="AD27" s="9">
        <v>142.47200000000001</v>
      </c>
      <c r="AE27" s="9">
        <v>308.19</v>
      </c>
      <c r="AF27" s="9">
        <v>0.39700000000000002</v>
      </c>
      <c r="AG27" s="9">
        <v>1.153</v>
      </c>
      <c r="AH27" s="9">
        <v>5.6260000000000003</v>
      </c>
      <c r="AI27" s="9">
        <v>7.1749999999999998</v>
      </c>
      <c r="AJ27" s="9">
        <v>42.277000000000001</v>
      </c>
      <c r="AK27" s="9">
        <v>49.451999999999998</v>
      </c>
      <c r="AL27" s="9">
        <v>0.58399999999999996</v>
      </c>
      <c r="AM27" s="9">
        <v>0</v>
      </c>
      <c r="AN27" s="9">
        <v>0</v>
      </c>
      <c r="AO27" s="9">
        <v>0.58399999999999996</v>
      </c>
      <c r="AP27" s="9">
        <v>0</v>
      </c>
      <c r="AQ27" s="9">
        <v>0.58399999999999996</v>
      </c>
      <c r="AR27" s="9">
        <v>276.76799999999997</v>
      </c>
      <c r="AS27" s="9">
        <v>241.05699999999999</v>
      </c>
      <c r="AT27" s="9">
        <v>204.70400000000001</v>
      </c>
      <c r="AU27" s="9">
        <v>722.529</v>
      </c>
      <c r="AV27" s="9">
        <v>211.233</v>
      </c>
      <c r="AW27" s="9">
        <v>933.76199999999994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7.1159999999999997</v>
      </c>
      <c r="BE27" s="9">
        <v>0.28699999999999998</v>
      </c>
      <c r="BF27" s="9">
        <v>0.246</v>
      </c>
      <c r="BG27" s="9">
        <v>7.649</v>
      </c>
      <c r="BH27" s="9">
        <v>0</v>
      </c>
      <c r="BI27" s="9">
        <v>7.649</v>
      </c>
      <c r="BJ27" s="9">
        <v>196.41900000000001</v>
      </c>
      <c r="BK27" s="9">
        <v>27.523</v>
      </c>
      <c r="BL27" s="9">
        <v>3.605</v>
      </c>
      <c r="BM27" s="9">
        <v>227.548</v>
      </c>
      <c r="BN27" s="9">
        <v>0.11</v>
      </c>
      <c r="BO27" s="9">
        <v>227.65799999999999</v>
      </c>
      <c r="BP27" s="9">
        <v>190.202</v>
      </c>
      <c r="BQ27" s="9">
        <v>150.12700000000001</v>
      </c>
      <c r="BR27" s="9">
        <v>75.498000000000005</v>
      </c>
      <c r="BS27" s="9">
        <v>415.827</v>
      </c>
      <c r="BT27" s="9">
        <v>13.548</v>
      </c>
      <c r="BU27" s="9">
        <v>429.375</v>
      </c>
      <c r="BV27" s="9">
        <v>5.9160000000000004</v>
      </c>
      <c r="BW27" s="9">
        <v>44.354999999999997</v>
      </c>
      <c r="BX27" s="9">
        <v>98.69</v>
      </c>
      <c r="BY27" s="9">
        <v>148.96100000000001</v>
      </c>
      <c r="BZ27" s="9">
        <v>113.392</v>
      </c>
      <c r="CA27" s="9">
        <v>262.35199999999998</v>
      </c>
      <c r="CB27" s="9">
        <v>0</v>
      </c>
      <c r="CC27" s="9">
        <v>0.34399999999999997</v>
      </c>
      <c r="CD27" s="9">
        <v>4.681</v>
      </c>
      <c r="CE27" s="9">
        <v>5.0250000000000004</v>
      </c>
      <c r="CF27" s="9">
        <v>32.276000000000003</v>
      </c>
      <c r="CG27" s="9">
        <v>37.301000000000002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v>0</v>
      </c>
      <c r="CN27" s="9">
        <v>399.65300000000002</v>
      </c>
      <c r="CO27" s="9">
        <v>222.636</v>
      </c>
      <c r="CP27" s="9">
        <v>182.721</v>
      </c>
      <c r="CQ27" s="9">
        <v>805.01</v>
      </c>
      <c r="CR27" s="9">
        <v>159.32599999999999</v>
      </c>
      <c r="CS27" s="9">
        <v>964.33600000000001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11.608000000000001</v>
      </c>
      <c r="DA27" s="9">
        <v>0.71799999999999997</v>
      </c>
      <c r="DB27" s="9">
        <v>0.246</v>
      </c>
      <c r="DC27" s="9">
        <v>12.571999999999999</v>
      </c>
      <c r="DD27" s="9">
        <v>0</v>
      </c>
      <c r="DE27" s="9">
        <v>12.571999999999999</v>
      </c>
      <c r="DF27" s="9">
        <v>316.24200000000002</v>
      </c>
      <c r="DG27" s="9">
        <v>49.273000000000003</v>
      </c>
      <c r="DH27" s="9">
        <v>7.0720000000000001</v>
      </c>
      <c r="DI27" s="9">
        <v>372.58699999999999</v>
      </c>
      <c r="DJ27" s="9">
        <v>1.4419999999999999</v>
      </c>
      <c r="DK27" s="9">
        <v>374.029</v>
      </c>
      <c r="DL27" s="9">
        <v>334.29</v>
      </c>
      <c r="DM27" s="9">
        <v>317.56799999999998</v>
      </c>
      <c r="DN27" s="9">
        <v>163.05799999999999</v>
      </c>
      <c r="DO27" s="9">
        <v>814.91600000000005</v>
      </c>
      <c r="DP27" s="9">
        <v>38.701000000000001</v>
      </c>
      <c r="DQ27" s="9">
        <v>853.61699999999996</v>
      </c>
      <c r="DR27" s="9">
        <v>13.298999999999999</v>
      </c>
      <c r="DS27" s="9">
        <v>94.637</v>
      </c>
      <c r="DT27" s="9">
        <v>206.74199999999999</v>
      </c>
      <c r="DU27" s="9">
        <v>314.67899999999997</v>
      </c>
      <c r="DV27" s="9">
        <v>255.863</v>
      </c>
      <c r="DW27" s="9">
        <v>570.54200000000003</v>
      </c>
      <c r="DX27" s="9">
        <v>0.39700000000000002</v>
      </c>
      <c r="DY27" s="9">
        <v>1.4970000000000001</v>
      </c>
      <c r="DZ27" s="9">
        <v>10.307</v>
      </c>
      <c r="EA27" s="9">
        <v>12.201000000000001</v>
      </c>
      <c r="EB27" s="9">
        <v>74.552999999999997</v>
      </c>
      <c r="EC27" s="9">
        <v>86.753</v>
      </c>
      <c r="ED27" s="9">
        <v>0.58399999999999996</v>
      </c>
      <c r="EE27" s="9">
        <v>0</v>
      </c>
      <c r="EF27" s="9">
        <v>0</v>
      </c>
      <c r="EG27" s="9">
        <v>0.58399999999999996</v>
      </c>
      <c r="EH27" s="9">
        <v>0</v>
      </c>
      <c r="EI27" s="9">
        <v>0.58399999999999996</v>
      </c>
      <c r="EJ27" s="9">
        <v>676.42</v>
      </c>
      <c r="EK27" s="9">
        <v>463.69400000000002</v>
      </c>
      <c r="EL27" s="9">
        <v>387.42500000000001</v>
      </c>
      <c r="EM27" s="9">
        <v>1527.539</v>
      </c>
      <c r="EN27" s="9">
        <v>370.55900000000003</v>
      </c>
      <c r="EO27" s="9">
        <v>1898.098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1.25</v>
      </c>
      <c r="EW27" s="9">
        <v>0</v>
      </c>
      <c r="EX27" s="9">
        <v>0</v>
      </c>
      <c r="EY27" s="9">
        <v>1.25</v>
      </c>
      <c r="EZ27" s="9">
        <v>0</v>
      </c>
      <c r="FA27" s="9">
        <v>1.25</v>
      </c>
      <c r="FB27" s="9">
        <v>14.916</v>
      </c>
      <c r="FC27" s="9">
        <v>4.2720000000000002</v>
      </c>
      <c r="FD27" s="9">
        <v>7.6999999999999999E-2</v>
      </c>
      <c r="FE27" s="9">
        <v>19.265000000000001</v>
      </c>
      <c r="FF27" s="9">
        <v>0.64900000000000002</v>
      </c>
      <c r="FG27" s="9">
        <v>19.913</v>
      </c>
      <c r="FH27" s="9">
        <v>11.948</v>
      </c>
      <c r="FI27" s="9">
        <v>15.021000000000001</v>
      </c>
      <c r="FJ27" s="9">
        <v>5.0369999999999999</v>
      </c>
      <c r="FK27" s="9">
        <v>32.006</v>
      </c>
      <c r="FL27" s="9">
        <v>3.3540000000000001</v>
      </c>
      <c r="FM27" s="9">
        <v>35.36</v>
      </c>
      <c r="FN27" s="9">
        <v>0.35499999999999998</v>
      </c>
      <c r="FO27" s="9">
        <v>2.3759999999999999</v>
      </c>
      <c r="FP27" s="9">
        <v>8.8640000000000008</v>
      </c>
      <c r="FQ27" s="9">
        <v>11.595000000000001</v>
      </c>
      <c r="FR27" s="9">
        <v>8.109</v>
      </c>
      <c r="FS27" s="9">
        <v>19.702999999999999</v>
      </c>
      <c r="FT27" s="9">
        <v>0</v>
      </c>
      <c r="FU27" s="9">
        <v>0</v>
      </c>
      <c r="FV27" s="9">
        <v>0.124</v>
      </c>
      <c r="FW27" s="9">
        <v>0.124</v>
      </c>
      <c r="FX27" s="9">
        <v>1.546</v>
      </c>
      <c r="FY27" s="9">
        <v>1.67</v>
      </c>
      <c r="FZ27" s="9">
        <v>0</v>
      </c>
      <c r="GA27" s="9">
        <v>0</v>
      </c>
      <c r="GB27" s="9">
        <v>0</v>
      </c>
      <c r="GC27" s="9">
        <v>0</v>
      </c>
      <c r="GD27" s="9">
        <v>0</v>
      </c>
      <c r="GE27" s="9">
        <v>0</v>
      </c>
      <c r="GF27" s="9">
        <v>28.469000000000001</v>
      </c>
      <c r="GG27" s="9">
        <v>21.669</v>
      </c>
      <c r="GH27" s="9">
        <v>14.102</v>
      </c>
      <c r="GI27" s="9">
        <v>64.239999999999995</v>
      </c>
      <c r="GJ27" s="9">
        <v>13.657999999999999</v>
      </c>
      <c r="GK27" s="9">
        <v>77.897000000000006</v>
      </c>
      <c r="GL27" s="9">
        <v>1</v>
      </c>
      <c r="GM27" s="9">
        <v>0</v>
      </c>
      <c r="GN27" s="9">
        <v>0</v>
      </c>
      <c r="GO27" s="9">
        <v>1</v>
      </c>
      <c r="GP27" s="9">
        <v>0</v>
      </c>
      <c r="GQ27" s="9">
        <v>1</v>
      </c>
      <c r="GR27" s="9">
        <v>11.417999999999999</v>
      </c>
      <c r="GS27" s="9">
        <v>0</v>
      </c>
      <c r="GT27" s="9">
        <v>0</v>
      </c>
      <c r="GU27" s="9">
        <v>11.417999999999999</v>
      </c>
      <c r="GV27" s="9">
        <v>0</v>
      </c>
      <c r="GW27" s="9">
        <v>11.417999999999999</v>
      </c>
      <c r="GX27" s="9">
        <v>182.137</v>
      </c>
      <c r="GY27" s="9">
        <v>21.763000000000002</v>
      </c>
      <c r="GZ27" s="9">
        <v>5.13</v>
      </c>
      <c r="HA27" s="9">
        <v>209.03</v>
      </c>
      <c r="HB27" s="9">
        <v>0.59099999999999997</v>
      </c>
      <c r="HC27" s="9">
        <v>209.62100000000001</v>
      </c>
      <c r="HD27" s="9">
        <v>127.779</v>
      </c>
      <c r="HE27" s="9">
        <v>68.923000000000002</v>
      </c>
      <c r="HF27" s="9">
        <v>32.164000000000001</v>
      </c>
      <c r="HG27" s="9">
        <v>228.86600000000001</v>
      </c>
      <c r="HH27" s="9">
        <v>8.6430000000000007</v>
      </c>
      <c r="HI27" s="9">
        <v>237.50800000000001</v>
      </c>
      <c r="HJ27" s="9">
        <v>6.4470000000000001</v>
      </c>
      <c r="HK27" s="9">
        <v>28.859000000000002</v>
      </c>
      <c r="HL27" s="9">
        <v>56.640999999999998</v>
      </c>
      <c r="HM27" s="9">
        <v>91.947000000000003</v>
      </c>
      <c r="HN27" s="9">
        <v>50.222000000000001</v>
      </c>
      <c r="HO27" s="9">
        <v>142.16999999999999</v>
      </c>
      <c r="HP27" s="9">
        <v>1.085</v>
      </c>
      <c r="HQ27" s="9">
        <v>1.8779999999999999</v>
      </c>
      <c r="HR27" s="9">
        <v>3.3079999999999998</v>
      </c>
      <c r="HS27" s="9">
        <v>6.2709999999999999</v>
      </c>
      <c r="HT27" s="9">
        <v>31.907</v>
      </c>
      <c r="HU27" s="9">
        <v>38.177999999999997</v>
      </c>
      <c r="HV27" s="9">
        <v>0</v>
      </c>
      <c r="HW27" s="9">
        <v>0.502</v>
      </c>
      <c r="HX27" s="9">
        <v>3.1339999999999999</v>
      </c>
      <c r="HY27" s="9">
        <v>3.637</v>
      </c>
      <c r="HZ27" s="9">
        <v>2.7280000000000002</v>
      </c>
      <c r="IA27" s="9">
        <v>6.3650000000000002</v>
      </c>
      <c r="IB27" s="9">
        <v>329.86500000000001</v>
      </c>
      <c r="IC27" s="9">
        <v>121.925</v>
      </c>
      <c r="ID27" s="9">
        <v>100.378</v>
      </c>
      <c r="IE27" s="9">
        <v>552.16800000000001</v>
      </c>
      <c r="IF27" s="9">
        <v>94.091999999999999</v>
      </c>
      <c r="IG27" s="9">
        <v>646.26</v>
      </c>
      <c r="IH27" s="9">
        <v>1</v>
      </c>
      <c r="II27" s="9">
        <v>0</v>
      </c>
      <c r="IJ27" s="9">
        <v>0</v>
      </c>
      <c r="IK27" s="9">
        <v>1</v>
      </c>
      <c r="IL27" s="9">
        <v>0</v>
      </c>
      <c r="IM27" s="9">
        <v>1</v>
      </c>
      <c r="IN27" s="9">
        <v>24.276</v>
      </c>
      <c r="IO27" s="9">
        <v>0.71799999999999997</v>
      </c>
      <c r="IP27" s="9">
        <v>0.246</v>
      </c>
      <c r="IQ27" s="9">
        <v>25.24</v>
      </c>
    </row>
    <row r="28" spans="1:251">
      <c r="A28" s="10">
        <v>44166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4.6319999999999997</v>
      </c>
      <c r="I28" s="9">
        <v>0</v>
      </c>
      <c r="J28" s="9">
        <v>0</v>
      </c>
      <c r="K28" s="9">
        <v>4.6319999999999997</v>
      </c>
      <c r="L28" s="9">
        <v>0</v>
      </c>
      <c r="M28" s="9">
        <v>4.6319999999999997</v>
      </c>
      <c r="N28" s="9">
        <v>130.83699999999999</v>
      </c>
      <c r="O28" s="9">
        <v>30.93</v>
      </c>
      <c r="P28" s="9">
        <v>4.1790000000000003</v>
      </c>
      <c r="Q28" s="9">
        <v>165.946</v>
      </c>
      <c r="R28" s="9">
        <v>2.0350000000000001</v>
      </c>
      <c r="S28" s="9">
        <v>167.982</v>
      </c>
      <c r="T28" s="9">
        <v>151.42699999999999</v>
      </c>
      <c r="U28" s="9">
        <v>155.62100000000001</v>
      </c>
      <c r="V28" s="9">
        <v>97.272999999999996</v>
      </c>
      <c r="W28" s="9">
        <v>404.32100000000003</v>
      </c>
      <c r="X28" s="9">
        <v>23.911999999999999</v>
      </c>
      <c r="Y28" s="9">
        <v>428.233</v>
      </c>
      <c r="Z28" s="9">
        <v>9.1940000000000008</v>
      </c>
      <c r="AA28" s="9">
        <v>46.930999999999997</v>
      </c>
      <c r="AB28" s="9">
        <v>112.551</v>
      </c>
      <c r="AC28" s="9">
        <v>168.67599999999999</v>
      </c>
      <c r="AD28" s="9">
        <v>155.80500000000001</v>
      </c>
      <c r="AE28" s="9">
        <v>324.48099999999999</v>
      </c>
      <c r="AF28" s="9">
        <v>0.42399999999999999</v>
      </c>
      <c r="AG28" s="9">
        <v>1.1279999999999999</v>
      </c>
      <c r="AH28" s="9">
        <v>4.8710000000000004</v>
      </c>
      <c r="AI28" s="9">
        <v>6.423</v>
      </c>
      <c r="AJ28" s="9">
        <v>43.420999999999999</v>
      </c>
      <c r="AK28" s="9">
        <v>49.844000000000001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0</v>
      </c>
      <c r="AR28" s="9">
        <v>296.51400000000001</v>
      </c>
      <c r="AS28" s="9">
        <v>234.61</v>
      </c>
      <c r="AT28" s="9">
        <v>218.874</v>
      </c>
      <c r="AU28" s="9">
        <v>749.99900000000002</v>
      </c>
      <c r="AV28" s="9">
        <v>225.173</v>
      </c>
      <c r="AW28" s="9">
        <v>975.17200000000003</v>
      </c>
      <c r="AX28" s="9">
        <v>0.22900000000000001</v>
      </c>
      <c r="AY28" s="9">
        <v>0</v>
      </c>
      <c r="AZ28" s="9">
        <v>0</v>
      </c>
      <c r="BA28" s="9">
        <v>0.22900000000000001</v>
      </c>
      <c r="BB28" s="9">
        <v>0</v>
      </c>
      <c r="BC28" s="9">
        <v>0.22900000000000001</v>
      </c>
      <c r="BD28" s="9">
        <v>6.835</v>
      </c>
      <c r="BE28" s="9">
        <v>0</v>
      </c>
      <c r="BF28" s="9">
        <v>0.46700000000000003</v>
      </c>
      <c r="BG28" s="9">
        <v>7.3019999999999996</v>
      </c>
      <c r="BH28" s="9">
        <v>0</v>
      </c>
      <c r="BI28" s="9">
        <v>7.3019999999999996</v>
      </c>
      <c r="BJ28" s="9">
        <v>188.548</v>
      </c>
      <c r="BK28" s="9">
        <v>26.231999999999999</v>
      </c>
      <c r="BL28" s="9">
        <v>1.4930000000000001</v>
      </c>
      <c r="BM28" s="9">
        <v>216.274</v>
      </c>
      <c r="BN28" s="9">
        <v>0.746</v>
      </c>
      <c r="BO28" s="9">
        <v>217.02</v>
      </c>
      <c r="BP28" s="9">
        <v>192.87799999999999</v>
      </c>
      <c r="BQ28" s="9">
        <v>156.459</v>
      </c>
      <c r="BR28" s="9">
        <v>72.183000000000007</v>
      </c>
      <c r="BS28" s="9">
        <v>421.52</v>
      </c>
      <c r="BT28" s="9">
        <v>19.516999999999999</v>
      </c>
      <c r="BU28" s="9">
        <v>441.03699999999998</v>
      </c>
      <c r="BV28" s="9">
        <v>8.8339999999999996</v>
      </c>
      <c r="BW28" s="9">
        <v>48.716999999999999</v>
      </c>
      <c r="BX28" s="9">
        <v>105.69799999999999</v>
      </c>
      <c r="BY28" s="9">
        <v>163.24799999999999</v>
      </c>
      <c r="BZ28" s="9">
        <v>104.39700000000001</v>
      </c>
      <c r="CA28" s="9">
        <v>267.64600000000002</v>
      </c>
      <c r="CB28" s="9">
        <v>0</v>
      </c>
      <c r="CC28" s="9">
        <v>0.90900000000000003</v>
      </c>
      <c r="CD28" s="9">
        <v>3.68</v>
      </c>
      <c r="CE28" s="9">
        <v>4.5890000000000004</v>
      </c>
      <c r="CF28" s="9">
        <v>30.358000000000001</v>
      </c>
      <c r="CG28" s="9">
        <v>34.947000000000003</v>
      </c>
      <c r="CH28" s="9">
        <v>0</v>
      </c>
      <c r="CI28" s="9">
        <v>0</v>
      </c>
      <c r="CJ28" s="9">
        <v>0.51200000000000001</v>
      </c>
      <c r="CK28" s="9">
        <v>0.51200000000000001</v>
      </c>
      <c r="CL28" s="9">
        <v>0.47799999999999998</v>
      </c>
      <c r="CM28" s="9">
        <v>0.99</v>
      </c>
      <c r="CN28" s="9">
        <v>397.32400000000001</v>
      </c>
      <c r="CO28" s="9">
        <v>232.31700000000001</v>
      </c>
      <c r="CP28" s="9">
        <v>184.03299999999999</v>
      </c>
      <c r="CQ28" s="9">
        <v>813.67499999999995</v>
      </c>
      <c r="CR28" s="9">
        <v>155.49600000000001</v>
      </c>
      <c r="CS28" s="9">
        <v>969.17100000000005</v>
      </c>
      <c r="CT28" s="9">
        <v>0.22900000000000001</v>
      </c>
      <c r="CU28" s="9">
        <v>0</v>
      </c>
      <c r="CV28" s="9">
        <v>0</v>
      </c>
      <c r="CW28" s="9">
        <v>0.22900000000000001</v>
      </c>
      <c r="CX28" s="9">
        <v>0</v>
      </c>
      <c r="CY28" s="9">
        <v>0.22900000000000001</v>
      </c>
      <c r="CZ28" s="9">
        <v>11.467000000000001</v>
      </c>
      <c r="DA28" s="9">
        <v>0</v>
      </c>
      <c r="DB28" s="9">
        <v>0.46700000000000003</v>
      </c>
      <c r="DC28" s="9">
        <v>11.933</v>
      </c>
      <c r="DD28" s="9">
        <v>0</v>
      </c>
      <c r="DE28" s="9">
        <v>11.933</v>
      </c>
      <c r="DF28" s="9">
        <v>319.38499999999999</v>
      </c>
      <c r="DG28" s="9">
        <v>57.161999999999999</v>
      </c>
      <c r="DH28" s="9">
        <v>5.673</v>
      </c>
      <c r="DI28" s="9">
        <v>382.22</v>
      </c>
      <c r="DJ28" s="9">
        <v>2.7810000000000001</v>
      </c>
      <c r="DK28" s="9">
        <v>385.00099999999998</v>
      </c>
      <c r="DL28" s="9">
        <v>344.30500000000001</v>
      </c>
      <c r="DM28" s="9">
        <v>312.08</v>
      </c>
      <c r="DN28" s="9">
        <v>169.45599999999999</v>
      </c>
      <c r="DO28" s="9">
        <v>825.84199999999998</v>
      </c>
      <c r="DP28" s="9">
        <v>43.429000000000002</v>
      </c>
      <c r="DQ28" s="9">
        <v>869.27099999999996</v>
      </c>
      <c r="DR28" s="9">
        <v>18.027999999999999</v>
      </c>
      <c r="DS28" s="9">
        <v>95.647999999999996</v>
      </c>
      <c r="DT28" s="9">
        <v>218.249</v>
      </c>
      <c r="DU28" s="9">
        <v>331.92399999999998</v>
      </c>
      <c r="DV28" s="9">
        <v>260.202</v>
      </c>
      <c r="DW28" s="9">
        <v>592.12599999999998</v>
      </c>
      <c r="DX28" s="9">
        <v>0.42399999999999999</v>
      </c>
      <c r="DY28" s="9">
        <v>2.0379999999999998</v>
      </c>
      <c r="DZ28" s="9">
        <v>8.5510000000000002</v>
      </c>
      <c r="EA28" s="9">
        <v>11.013</v>
      </c>
      <c r="EB28" s="9">
        <v>73.778000000000006</v>
      </c>
      <c r="EC28" s="9">
        <v>84.790999999999997</v>
      </c>
      <c r="ED28" s="9">
        <v>0</v>
      </c>
      <c r="EE28" s="9">
        <v>0</v>
      </c>
      <c r="EF28" s="9">
        <v>0.51200000000000001</v>
      </c>
      <c r="EG28" s="9">
        <v>0.51200000000000001</v>
      </c>
      <c r="EH28" s="9">
        <v>0.47799999999999998</v>
      </c>
      <c r="EI28" s="9">
        <v>0.99</v>
      </c>
      <c r="EJ28" s="9">
        <v>693.83799999999997</v>
      </c>
      <c r="EK28" s="9">
        <v>466.928</v>
      </c>
      <c r="EL28" s="9">
        <v>402.90800000000002</v>
      </c>
      <c r="EM28" s="9">
        <v>1563.673</v>
      </c>
      <c r="EN28" s="9">
        <v>380.66899999999998</v>
      </c>
      <c r="EO28" s="9">
        <v>1944.3420000000001</v>
      </c>
      <c r="EP28" s="9">
        <v>0.34899999999999998</v>
      </c>
      <c r="EQ28" s="9">
        <v>0</v>
      </c>
      <c r="ER28" s="9">
        <v>0</v>
      </c>
      <c r="ES28" s="9">
        <v>0.34899999999999998</v>
      </c>
      <c r="ET28" s="9">
        <v>0</v>
      </c>
      <c r="EU28" s="9">
        <v>0.34899999999999998</v>
      </c>
      <c r="EV28" s="9">
        <v>1.1739999999999999</v>
      </c>
      <c r="EW28" s="9">
        <v>0</v>
      </c>
      <c r="EX28" s="9">
        <v>0</v>
      </c>
      <c r="EY28" s="9">
        <v>1.1739999999999999</v>
      </c>
      <c r="EZ28" s="9">
        <v>0</v>
      </c>
      <c r="FA28" s="9">
        <v>1.1739999999999999</v>
      </c>
      <c r="FB28" s="9">
        <v>16.754999999999999</v>
      </c>
      <c r="FC28" s="9">
        <v>3.6520000000000001</v>
      </c>
      <c r="FD28" s="9">
        <v>1.619</v>
      </c>
      <c r="FE28" s="9">
        <v>22.026</v>
      </c>
      <c r="FF28" s="9">
        <v>0.32500000000000001</v>
      </c>
      <c r="FG28" s="9">
        <v>22.350999999999999</v>
      </c>
      <c r="FH28" s="9">
        <v>14.23</v>
      </c>
      <c r="FI28" s="9">
        <v>9.6219999999999999</v>
      </c>
      <c r="FJ28" s="9">
        <v>6.0709999999999997</v>
      </c>
      <c r="FK28" s="9">
        <v>29.922999999999998</v>
      </c>
      <c r="FL28" s="9">
        <v>2.0070000000000001</v>
      </c>
      <c r="FM28" s="9">
        <v>31.928999999999998</v>
      </c>
      <c r="FN28" s="9">
        <v>1.2110000000000001</v>
      </c>
      <c r="FO28" s="9">
        <v>5.3730000000000002</v>
      </c>
      <c r="FP28" s="9">
        <v>7.5839999999999996</v>
      </c>
      <c r="FQ28" s="9">
        <v>14.167999999999999</v>
      </c>
      <c r="FR28" s="9">
        <v>6.7229999999999999</v>
      </c>
      <c r="FS28" s="9">
        <v>20.89</v>
      </c>
      <c r="FT28" s="9">
        <v>0</v>
      </c>
      <c r="FU28" s="9">
        <v>0</v>
      </c>
      <c r="FV28" s="9">
        <v>0.55400000000000005</v>
      </c>
      <c r="FW28" s="9">
        <v>0.55400000000000005</v>
      </c>
      <c r="FX28" s="9">
        <v>5.5869999999999997</v>
      </c>
      <c r="FY28" s="9">
        <v>6.141</v>
      </c>
      <c r="FZ28" s="9">
        <v>0</v>
      </c>
      <c r="GA28" s="9">
        <v>0</v>
      </c>
      <c r="GB28" s="9">
        <v>0</v>
      </c>
      <c r="GC28" s="9">
        <v>0</v>
      </c>
      <c r="GD28" s="9">
        <v>0</v>
      </c>
      <c r="GE28" s="9">
        <v>0</v>
      </c>
      <c r="GF28" s="9">
        <v>33.719000000000001</v>
      </c>
      <c r="GG28" s="9">
        <v>18.646000000000001</v>
      </c>
      <c r="GH28" s="9">
        <v>15.827</v>
      </c>
      <c r="GI28" s="9">
        <v>68.192999999999998</v>
      </c>
      <c r="GJ28" s="9">
        <v>14.641</v>
      </c>
      <c r="GK28" s="9">
        <v>82.834000000000003</v>
      </c>
      <c r="GL28" s="9">
        <v>1.5740000000000001</v>
      </c>
      <c r="GM28" s="9">
        <v>0</v>
      </c>
      <c r="GN28" s="9">
        <v>0</v>
      </c>
      <c r="GO28" s="9">
        <v>1.5740000000000001</v>
      </c>
      <c r="GP28" s="9">
        <v>0</v>
      </c>
      <c r="GQ28" s="9">
        <v>1.5740000000000001</v>
      </c>
      <c r="GR28" s="9">
        <v>15.37</v>
      </c>
      <c r="GS28" s="9">
        <v>0</v>
      </c>
      <c r="GT28" s="9">
        <v>0</v>
      </c>
      <c r="GU28" s="9">
        <v>15.37</v>
      </c>
      <c r="GV28" s="9">
        <v>0</v>
      </c>
      <c r="GW28" s="9">
        <v>15.37</v>
      </c>
      <c r="GX28" s="9">
        <v>167.89</v>
      </c>
      <c r="GY28" s="9">
        <v>18.835999999999999</v>
      </c>
      <c r="GZ28" s="9">
        <v>3.0150000000000001</v>
      </c>
      <c r="HA28" s="9">
        <v>189.74199999999999</v>
      </c>
      <c r="HB28" s="9">
        <v>8.5000000000000006E-2</v>
      </c>
      <c r="HC28" s="9">
        <v>189.827</v>
      </c>
      <c r="HD28" s="9">
        <v>118.937</v>
      </c>
      <c r="HE28" s="9">
        <v>72.12</v>
      </c>
      <c r="HF28" s="9">
        <v>33.613999999999997</v>
      </c>
      <c r="HG28" s="9">
        <v>224.67099999999999</v>
      </c>
      <c r="HH28" s="9">
        <v>6.3609999999999998</v>
      </c>
      <c r="HI28" s="9">
        <v>231.03200000000001</v>
      </c>
      <c r="HJ28" s="9">
        <v>6.1920000000000002</v>
      </c>
      <c r="HK28" s="9">
        <v>24.081</v>
      </c>
      <c r="HL28" s="9">
        <v>47.737000000000002</v>
      </c>
      <c r="HM28" s="9">
        <v>78.009</v>
      </c>
      <c r="HN28" s="9">
        <v>47.637999999999998</v>
      </c>
      <c r="HO28" s="9">
        <v>125.64700000000001</v>
      </c>
      <c r="HP28" s="9">
        <v>0.42599999999999999</v>
      </c>
      <c r="HQ28" s="9">
        <v>1.0449999999999999</v>
      </c>
      <c r="HR28" s="9">
        <v>5.4740000000000002</v>
      </c>
      <c r="HS28" s="9">
        <v>6.944</v>
      </c>
      <c r="HT28" s="9">
        <v>30.003</v>
      </c>
      <c r="HU28" s="9">
        <v>36.947000000000003</v>
      </c>
      <c r="HV28" s="9">
        <v>0</v>
      </c>
      <c r="HW28" s="9">
        <v>0.437</v>
      </c>
      <c r="HX28" s="9">
        <v>2.4510000000000001</v>
      </c>
      <c r="HY28" s="9">
        <v>2.8879999999999999</v>
      </c>
      <c r="HZ28" s="9">
        <v>2.39</v>
      </c>
      <c r="IA28" s="9">
        <v>5.2789999999999999</v>
      </c>
      <c r="IB28" s="9">
        <v>310.38900000000001</v>
      </c>
      <c r="IC28" s="9">
        <v>116.52</v>
      </c>
      <c r="ID28" s="9">
        <v>92.290999999999997</v>
      </c>
      <c r="IE28" s="9">
        <v>519.19899999999996</v>
      </c>
      <c r="IF28" s="9">
        <v>86.477999999999994</v>
      </c>
      <c r="IG28" s="9">
        <v>605.67700000000002</v>
      </c>
      <c r="IH28" s="9">
        <v>2.8090000000000002</v>
      </c>
      <c r="II28" s="9">
        <v>0</v>
      </c>
      <c r="IJ28" s="9">
        <v>0</v>
      </c>
      <c r="IK28" s="9">
        <v>2.8090000000000002</v>
      </c>
      <c r="IL28" s="9">
        <v>0</v>
      </c>
      <c r="IM28" s="9">
        <v>2.8090000000000002</v>
      </c>
      <c r="IN28" s="9">
        <v>28.736999999999998</v>
      </c>
      <c r="IO28" s="9">
        <v>0</v>
      </c>
      <c r="IP28" s="9">
        <v>0.46700000000000003</v>
      </c>
      <c r="IQ28" s="9">
        <v>29.204000000000001</v>
      </c>
    </row>
    <row r="29" spans="1:251">
      <c r="A29" s="10">
        <v>44256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6.8230000000000004</v>
      </c>
      <c r="I29" s="9">
        <v>0.26</v>
      </c>
      <c r="J29" s="9">
        <v>0.371</v>
      </c>
      <c r="K29" s="9">
        <v>7.4539999999999997</v>
      </c>
      <c r="L29" s="9">
        <v>0</v>
      </c>
      <c r="M29" s="9">
        <v>7.4539999999999997</v>
      </c>
      <c r="N29" s="9">
        <v>125.196</v>
      </c>
      <c r="O29" s="9">
        <v>30.882000000000001</v>
      </c>
      <c r="P29" s="9">
        <v>5.782</v>
      </c>
      <c r="Q29" s="9">
        <v>161.86000000000001</v>
      </c>
      <c r="R29" s="9">
        <v>1.333</v>
      </c>
      <c r="S29" s="9">
        <v>163.19300000000001</v>
      </c>
      <c r="T29" s="9">
        <v>142.017</v>
      </c>
      <c r="U29" s="9">
        <v>148.33099999999999</v>
      </c>
      <c r="V29" s="9">
        <v>102.946</v>
      </c>
      <c r="W29" s="9">
        <v>393.29399999999998</v>
      </c>
      <c r="X29" s="9">
        <v>27.587</v>
      </c>
      <c r="Y29" s="9">
        <v>420.88099999999997</v>
      </c>
      <c r="Z29" s="9">
        <v>8.6449999999999996</v>
      </c>
      <c r="AA29" s="9">
        <v>50.966999999999999</v>
      </c>
      <c r="AB29" s="9">
        <v>119.289</v>
      </c>
      <c r="AC29" s="9">
        <v>178.90100000000001</v>
      </c>
      <c r="AD29" s="9">
        <v>148.39400000000001</v>
      </c>
      <c r="AE29" s="9">
        <v>327.29500000000002</v>
      </c>
      <c r="AF29" s="9">
        <v>0.45500000000000002</v>
      </c>
      <c r="AG29" s="9">
        <v>1.2310000000000001</v>
      </c>
      <c r="AH29" s="9">
        <v>5.327</v>
      </c>
      <c r="AI29" s="9">
        <v>7.0129999999999999</v>
      </c>
      <c r="AJ29" s="9">
        <v>45.258000000000003</v>
      </c>
      <c r="AK29" s="9">
        <v>52.271000000000001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283.13600000000002</v>
      </c>
      <c r="AS29" s="9">
        <v>231.67099999999999</v>
      </c>
      <c r="AT29" s="9">
        <v>233.714</v>
      </c>
      <c r="AU29" s="9">
        <v>748.52099999999996</v>
      </c>
      <c r="AV29" s="9">
        <v>222.572</v>
      </c>
      <c r="AW29" s="9">
        <v>971.09299999999996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5.4509999999999996</v>
      </c>
      <c r="BE29" s="9">
        <v>0</v>
      </c>
      <c r="BF29" s="9">
        <v>0.441</v>
      </c>
      <c r="BG29" s="9">
        <v>5.8920000000000003</v>
      </c>
      <c r="BH29" s="9">
        <v>0</v>
      </c>
      <c r="BI29" s="9">
        <v>5.8920000000000003</v>
      </c>
      <c r="BJ29" s="9">
        <v>181.00899999999999</v>
      </c>
      <c r="BK29" s="9">
        <v>28.672999999999998</v>
      </c>
      <c r="BL29" s="9">
        <v>2.9630000000000001</v>
      </c>
      <c r="BM29" s="9">
        <v>212.64400000000001</v>
      </c>
      <c r="BN29" s="9">
        <v>0</v>
      </c>
      <c r="BO29" s="9">
        <v>212.64400000000001</v>
      </c>
      <c r="BP29" s="9">
        <v>191.643</v>
      </c>
      <c r="BQ29" s="9">
        <v>150.83199999999999</v>
      </c>
      <c r="BR29" s="9">
        <v>72.935000000000002</v>
      </c>
      <c r="BS29" s="9">
        <v>415.41</v>
      </c>
      <c r="BT29" s="9">
        <v>17.779</v>
      </c>
      <c r="BU29" s="9">
        <v>433.18900000000002</v>
      </c>
      <c r="BV29" s="9">
        <v>7.0579999999999998</v>
      </c>
      <c r="BW29" s="9">
        <v>55.85</v>
      </c>
      <c r="BX29" s="9">
        <v>107.812</v>
      </c>
      <c r="BY29" s="9">
        <v>170.72</v>
      </c>
      <c r="BZ29" s="9">
        <v>103.65600000000001</v>
      </c>
      <c r="CA29" s="9">
        <v>274.37599999999998</v>
      </c>
      <c r="CB29" s="9">
        <v>0.13900000000000001</v>
      </c>
      <c r="CC29" s="9">
        <v>1.014</v>
      </c>
      <c r="CD29" s="9">
        <v>4.8339999999999996</v>
      </c>
      <c r="CE29" s="9">
        <v>5.9859999999999998</v>
      </c>
      <c r="CF29" s="9">
        <v>36.677999999999997</v>
      </c>
      <c r="CG29" s="9">
        <v>42.664000000000001</v>
      </c>
      <c r="CH29" s="9">
        <v>0</v>
      </c>
      <c r="CI29" s="9">
        <v>0</v>
      </c>
      <c r="CJ29" s="9">
        <v>0.44800000000000001</v>
      </c>
      <c r="CK29" s="9">
        <v>0.44800000000000001</v>
      </c>
      <c r="CL29" s="9">
        <v>0.99399999999999999</v>
      </c>
      <c r="CM29" s="9">
        <v>1.4419999999999999</v>
      </c>
      <c r="CN29" s="9">
        <v>385.3</v>
      </c>
      <c r="CO29" s="9">
        <v>236.36799999999999</v>
      </c>
      <c r="CP29" s="9">
        <v>189.43299999999999</v>
      </c>
      <c r="CQ29" s="9">
        <v>811.101</v>
      </c>
      <c r="CR29" s="9">
        <v>159.107</v>
      </c>
      <c r="CS29" s="9">
        <v>970.20699999999999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12.275</v>
      </c>
      <c r="DA29" s="9">
        <v>0.26</v>
      </c>
      <c r="DB29" s="9">
        <v>0.81100000000000005</v>
      </c>
      <c r="DC29" s="9">
        <v>13.346</v>
      </c>
      <c r="DD29" s="9">
        <v>0</v>
      </c>
      <c r="DE29" s="9">
        <v>13.346</v>
      </c>
      <c r="DF29" s="9">
        <v>306.20400000000001</v>
      </c>
      <c r="DG29" s="9">
        <v>59.555</v>
      </c>
      <c r="DH29" s="9">
        <v>8.7449999999999992</v>
      </c>
      <c r="DI29" s="9">
        <v>374.50400000000002</v>
      </c>
      <c r="DJ29" s="9">
        <v>1.333</v>
      </c>
      <c r="DK29" s="9">
        <v>375.83699999999999</v>
      </c>
      <c r="DL29" s="9">
        <v>333.66</v>
      </c>
      <c r="DM29" s="9">
        <v>299.16300000000001</v>
      </c>
      <c r="DN29" s="9">
        <v>175.881</v>
      </c>
      <c r="DO29" s="9">
        <v>808.70399999999995</v>
      </c>
      <c r="DP29" s="9">
        <v>45.366</v>
      </c>
      <c r="DQ29" s="9">
        <v>854.07</v>
      </c>
      <c r="DR29" s="9">
        <v>15.702999999999999</v>
      </c>
      <c r="DS29" s="9">
        <v>106.81699999999999</v>
      </c>
      <c r="DT29" s="9">
        <v>227.101</v>
      </c>
      <c r="DU29" s="9">
        <v>349.62099999999998</v>
      </c>
      <c r="DV29" s="9">
        <v>252.05</v>
      </c>
      <c r="DW29" s="9">
        <v>601.66999999999996</v>
      </c>
      <c r="DX29" s="9">
        <v>0.59399999999999997</v>
      </c>
      <c r="DY29" s="9">
        <v>2.2450000000000001</v>
      </c>
      <c r="DZ29" s="9">
        <v>10.161</v>
      </c>
      <c r="EA29" s="9">
        <v>13</v>
      </c>
      <c r="EB29" s="9">
        <v>81.935000000000002</v>
      </c>
      <c r="EC29" s="9">
        <v>94.935000000000002</v>
      </c>
      <c r="ED29" s="9">
        <v>0</v>
      </c>
      <c r="EE29" s="9">
        <v>0</v>
      </c>
      <c r="EF29" s="9">
        <v>0.44800000000000001</v>
      </c>
      <c r="EG29" s="9">
        <v>0.44800000000000001</v>
      </c>
      <c r="EH29" s="9">
        <v>0.99399999999999999</v>
      </c>
      <c r="EI29" s="9">
        <v>1.4419999999999999</v>
      </c>
      <c r="EJ29" s="9">
        <v>668.43600000000004</v>
      </c>
      <c r="EK29" s="9">
        <v>468.03899999999999</v>
      </c>
      <c r="EL29" s="9">
        <v>423.14699999999999</v>
      </c>
      <c r="EM29" s="9">
        <v>1559.6220000000001</v>
      </c>
      <c r="EN29" s="9">
        <v>381.678</v>
      </c>
      <c r="EO29" s="9">
        <v>1941.3</v>
      </c>
      <c r="EP29" s="9">
        <v>1.02</v>
      </c>
      <c r="EQ29" s="9">
        <v>0</v>
      </c>
      <c r="ER29" s="9">
        <v>0</v>
      </c>
      <c r="ES29" s="9">
        <v>1.02</v>
      </c>
      <c r="ET29" s="9">
        <v>0</v>
      </c>
      <c r="EU29" s="9">
        <v>1.02</v>
      </c>
      <c r="EV29" s="9">
        <v>1.911</v>
      </c>
      <c r="EW29" s="9">
        <v>0</v>
      </c>
      <c r="EX29" s="9">
        <v>0</v>
      </c>
      <c r="EY29" s="9">
        <v>1.911</v>
      </c>
      <c r="EZ29" s="9">
        <v>0</v>
      </c>
      <c r="FA29" s="9">
        <v>1.911</v>
      </c>
      <c r="FB29" s="9">
        <v>16.773</v>
      </c>
      <c r="FC29" s="9">
        <v>4.391</v>
      </c>
      <c r="FD29" s="9">
        <v>1.4019999999999999</v>
      </c>
      <c r="FE29" s="9">
        <v>22.565000000000001</v>
      </c>
      <c r="FF29" s="9">
        <v>0.125</v>
      </c>
      <c r="FG29" s="9">
        <v>22.690999999999999</v>
      </c>
      <c r="FH29" s="9">
        <v>12.94</v>
      </c>
      <c r="FI29" s="9">
        <v>19.940999999999999</v>
      </c>
      <c r="FJ29" s="9">
        <v>6.3929999999999998</v>
      </c>
      <c r="FK29" s="9">
        <v>39.274999999999999</v>
      </c>
      <c r="FL29" s="9">
        <v>1.7669999999999999</v>
      </c>
      <c r="FM29" s="9">
        <v>41.040999999999997</v>
      </c>
      <c r="FN29" s="9">
        <v>0.73599999999999999</v>
      </c>
      <c r="FO29" s="9">
        <v>3.573</v>
      </c>
      <c r="FP29" s="9">
        <v>6.7869999999999999</v>
      </c>
      <c r="FQ29" s="9">
        <v>11.096</v>
      </c>
      <c r="FR29" s="9">
        <v>8.2989999999999995</v>
      </c>
      <c r="FS29" s="9">
        <v>19.395</v>
      </c>
      <c r="FT29" s="9">
        <v>0</v>
      </c>
      <c r="FU29" s="9">
        <v>0</v>
      </c>
      <c r="FV29" s="9">
        <v>0.48099999999999998</v>
      </c>
      <c r="FW29" s="9">
        <v>0.48099999999999998</v>
      </c>
      <c r="FX29" s="9">
        <v>5.56</v>
      </c>
      <c r="FY29" s="9">
        <v>6.0410000000000004</v>
      </c>
      <c r="FZ29" s="9">
        <v>0</v>
      </c>
      <c r="GA29" s="9">
        <v>0</v>
      </c>
      <c r="GB29" s="9">
        <v>0</v>
      </c>
      <c r="GC29" s="9">
        <v>0</v>
      </c>
      <c r="GD29" s="9">
        <v>0</v>
      </c>
      <c r="GE29" s="9">
        <v>0</v>
      </c>
      <c r="GF29" s="9">
        <v>33.381</v>
      </c>
      <c r="GG29" s="9">
        <v>27.905000000000001</v>
      </c>
      <c r="GH29" s="9">
        <v>15.063000000000001</v>
      </c>
      <c r="GI29" s="9">
        <v>76.349000000000004</v>
      </c>
      <c r="GJ29" s="9">
        <v>15.750999999999999</v>
      </c>
      <c r="GK29" s="9">
        <v>92.1</v>
      </c>
      <c r="GL29" s="9">
        <v>2.637</v>
      </c>
      <c r="GM29" s="9">
        <v>0</v>
      </c>
      <c r="GN29" s="9">
        <v>0</v>
      </c>
      <c r="GO29" s="9">
        <v>2.637</v>
      </c>
      <c r="GP29" s="9">
        <v>0</v>
      </c>
      <c r="GQ29" s="9">
        <v>2.637</v>
      </c>
      <c r="GR29" s="9">
        <v>16.951000000000001</v>
      </c>
      <c r="GS29" s="9">
        <v>0</v>
      </c>
      <c r="GT29" s="9">
        <v>0</v>
      </c>
      <c r="GU29" s="9">
        <v>16.951000000000001</v>
      </c>
      <c r="GV29" s="9">
        <v>0</v>
      </c>
      <c r="GW29" s="9">
        <v>16.951000000000001</v>
      </c>
      <c r="GX29" s="9">
        <v>169.48500000000001</v>
      </c>
      <c r="GY29" s="9">
        <v>21.387</v>
      </c>
      <c r="GZ29" s="9">
        <v>2.0950000000000002</v>
      </c>
      <c r="HA29" s="9">
        <v>192.96700000000001</v>
      </c>
      <c r="HB29" s="9">
        <v>0.34899999999999998</v>
      </c>
      <c r="HC29" s="9">
        <v>193.315</v>
      </c>
      <c r="HD29" s="9">
        <v>114.072</v>
      </c>
      <c r="HE29" s="9">
        <v>66.204999999999998</v>
      </c>
      <c r="HF29" s="9">
        <v>31.663</v>
      </c>
      <c r="HG29" s="9">
        <v>211.94</v>
      </c>
      <c r="HH29" s="9">
        <v>5.8280000000000003</v>
      </c>
      <c r="HI29" s="9">
        <v>217.768</v>
      </c>
      <c r="HJ29" s="9">
        <v>5.7329999999999997</v>
      </c>
      <c r="HK29" s="9">
        <v>21.398</v>
      </c>
      <c r="HL29" s="9">
        <v>37.298999999999999</v>
      </c>
      <c r="HM29" s="9">
        <v>64.430000000000007</v>
      </c>
      <c r="HN29" s="9">
        <v>46.725000000000001</v>
      </c>
      <c r="HO29" s="9">
        <v>111.155</v>
      </c>
      <c r="HP29" s="9">
        <v>1.032</v>
      </c>
      <c r="HQ29" s="9">
        <v>1.1100000000000001</v>
      </c>
      <c r="HR29" s="9">
        <v>6.51</v>
      </c>
      <c r="HS29" s="9">
        <v>8.6519999999999992</v>
      </c>
      <c r="HT29" s="9">
        <v>31.667999999999999</v>
      </c>
      <c r="HU29" s="9">
        <v>40.32</v>
      </c>
      <c r="HV29" s="9">
        <v>0.313</v>
      </c>
      <c r="HW29" s="9">
        <v>0</v>
      </c>
      <c r="HX29" s="9">
        <v>0.49399999999999999</v>
      </c>
      <c r="HY29" s="9">
        <v>0.80800000000000005</v>
      </c>
      <c r="HZ29" s="9">
        <v>0.67400000000000004</v>
      </c>
      <c r="IA29" s="9">
        <v>1.4810000000000001</v>
      </c>
      <c r="IB29" s="9">
        <v>310.22300000000001</v>
      </c>
      <c r="IC29" s="9">
        <v>110.1</v>
      </c>
      <c r="ID29" s="9">
        <v>78.061000000000007</v>
      </c>
      <c r="IE29" s="9">
        <v>498.38400000000001</v>
      </c>
      <c r="IF29" s="9">
        <v>85.242999999999995</v>
      </c>
      <c r="IG29" s="9">
        <v>583.62699999999995</v>
      </c>
      <c r="IH29" s="9">
        <v>3.657</v>
      </c>
      <c r="II29" s="9">
        <v>0</v>
      </c>
      <c r="IJ29" s="9">
        <v>0</v>
      </c>
      <c r="IK29" s="9">
        <v>3.657</v>
      </c>
      <c r="IL29" s="9">
        <v>0</v>
      </c>
      <c r="IM29" s="9">
        <v>3.657</v>
      </c>
      <c r="IN29" s="9">
        <v>31.448</v>
      </c>
      <c r="IO29" s="9">
        <v>0.79600000000000004</v>
      </c>
      <c r="IP29" s="9">
        <v>0.81100000000000005</v>
      </c>
      <c r="IQ29" s="9">
        <v>33.055</v>
      </c>
    </row>
    <row r="30" spans="1:251">
      <c r="A30" s="10">
        <v>44348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4.6470000000000002</v>
      </c>
      <c r="I30" s="9">
        <v>0.82799999999999996</v>
      </c>
      <c r="J30" s="9">
        <v>0</v>
      </c>
      <c r="K30" s="9">
        <v>5.4749999999999996</v>
      </c>
      <c r="L30" s="9">
        <v>0</v>
      </c>
      <c r="M30" s="9">
        <v>5.4749999999999996</v>
      </c>
      <c r="N30" s="9">
        <v>135.79300000000001</v>
      </c>
      <c r="O30" s="9">
        <v>38.109000000000002</v>
      </c>
      <c r="P30" s="9">
        <v>4.84</v>
      </c>
      <c r="Q30" s="9">
        <v>178.74299999999999</v>
      </c>
      <c r="R30" s="9">
        <v>1.1080000000000001</v>
      </c>
      <c r="S30" s="9">
        <v>179.851</v>
      </c>
      <c r="T30" s="9">
        <v>145.77699999999999</v>
      </c>
      <c r="U30" s="9">
        <v>153.06299999999999</v>
      </c>
      <c r="V30" s="9">
        <v>94.903000000000006</v>
      </c>
      <c r="W30" s="9">
        <v>393.74299999999999</v>
      </c>
      <c r="X30" s="9">
        <v>24.617999999999999</v>
      </c>
      <c r="Y30" s="9">
        <v>418.36200000000002</v>
      </c>
      <c r="Z30" s="9">
        <v>6.6710000000000003</v>
      </c>
      <c r="AA30" s="9">
        <v>50.572000000000003</v>
      </c>
      <c r="AB30" s="9">
        <v>122.06399999999999</v>
      </c>
      <c r="AC30" s="9">
        <v>179.30699999999999</v>
      </c>
      <c r="AD30" s="9">
        <v>157.43799999999999</v>
      </c>
      <c r="AE30" s="9">
        <v>336.74599999999998</v>
      </c>
      <c r="AF30" s="9">
        <v>0.52</v>
      </c>
      <c r="AG30" s="9">
        <v>1.893</v>
      </c>
      <c r="AH30" s="9">
        <v>4.7</v>
      </c>
      <c r="AI30" s="9">
        <v>7.1120000000000001</v>
      </c>
      <c r="AJ30" s="9">
        <v>45.499000000000002</v>
      </c>
      <c r="AK30" s="9">
        <v>52.610999999999997</v>
      </c>
      <c r="AL30" s="9">
        <v>0</v>
      </c>
      <c r="AM30" s="9">
        <v>0</v>
      </c>
      <c r="AN30" s="9">
        <v>0.36199999999999999</v>
      </c>
      <c r="AO30" s="9">
        <v>0.36199999999999999</v>
      </c>
      <c r="AP30" s="9">
        <v>0.82799999999999996</v>
      </c>
      <c r="AQ30" s="9">
        <v>1.1910000000000001</v>
      </c>
      <c r="AR30" s="9">
        <v>293.40800000000002</v>
      </c>
      <c r="AS30" s="9">
        <v>244.465</v>
      </c>
      <c r="AT30" s="9">
        <v>226.87</v>
      </c>
      <c r="AU30" s="9">
        <v>764.74300000000005</v>
      </c>
      <c r="AV30" s="9">
        <v>229.49199999999999</v>
      </c>
      <c r="AW30" s="9">
        <v>994.23500000000001</v>
      </c>
      <c r="AX30" s="9">
        <v>0.16</v>
      </c>
      <c r="AY30" s="9">
        <v>0</v>
      </c>
      <c r="AZ30" s="9">
        <v>0</v>
      </c>
      <c r="BA30" s="9">
        <v>0.16</v>
      </c>
      <c r="BB30" s="9">
        <v>0</v>
      </c>
      <c r="BC30" s="9">
        <v>0.16</v>
      </c>
      <c r="BD30" s="9">
        <v>11.689</v>
      </c>
      <c r="BE30" s="9">
        <v>0.96</v>
      </c>
      <c r="BF30" s="9">
        <v>0</v>
      </c>
      <c r="BG30" s="9">
        <v>12.648999999999999</v>
      </c>
      <c r="BH30" s="9">
        <v>0</v>
      </c>
      <c r="BI30" s="9">
        <v>12.648999999999999</v>
      </c>
      <c r="BJ30" s="9">
        <v>178.428</v>
      </c>
      <c r="BK30" s="9">
        <v>27.658999999999999</v>
      </c>
      <c r="BL30" s="9">
        <v>3.9409999999999998</v>
      </c>
      <c r="BM30" s="9">
        <v>210.02799999999999</v>
      </c>
      <c r="BN30" s="9">
        <v>0</v>
      </c>
      <c r="BO30" s="9">
        <v>210.02799999999999</v>
      </c>
      <c r="BP30" s="9">
        <v>196.84</v>
      </c>
      <c r="BQ30" s="9">
        <v>162.47200000000001</v>
      </c>
      <c r="BR30" s="9">
        <v>76.664000000000001</v>
      </c>
      <c r="BS30" s="9">
        <v>435.976</v>
      </c>
      <c r="BT30" s="9">
        <v>18.725000000000001</v>
      </c>
      <c r="BU30" s="9">
        <v>454.70100000000002</v>
      </c>
      <c r="BV30" s="9">
        <v>8.8019999999999996</v>
      </c>
      <c r="BW30" s="9">
        <v>48.24</v>
      </c>
      <c r="BX30" s="9">
        <v>109.687</v>
      </c>
      <c r="BY30" s="9">
        <v>166.72900000000001</v>
      </c>
      <c r="BZ30" s="9">
        <v>106.07299999999999</v>
      </c>
      <c r="CA30" s="9">
        <v>272.80099999999999</v>
      </c>
      <c r="CB30" s="9">
        <v>1.2430000000000001</v>
      </c>
      <c r="CC30" s="9">
        <v>1.2330000000000001</v>
      </c>
      <c r="CD30" s="9">
        <v>5.3730000000000002</v>
      </c>
      <c r="CE30" s="9">
        <v>7.85</v>
      </c>
      <c r="CF30" s="9">
        <v>37.287999999999997</v>
      </c>
      <c r="CG30" s="9">
        <v>45.137999999999998</v>
      </c>
      <c r="CH30" s="9">
        <v>0</v>
      </c>
      <c r="CI30" s="9">
        <v>0</v>
      </c>
      <c r="CJ30" s="9">
        <v>0</v>
      </c>
      <c r="CK30" s="9">
        <v>0</v>
      </c>
      <c r="CL30" s="9">
        <v>0.93300000000000005</v>
      </c>
      <c r="CM30" s="9">
        <v>0.93300000000000005</v>
      </c>
      <c r="CN30" s="9">
        <v>397.16199999999998</v>
      </c>
      <c r="CO30" s="9">
        <v>240.56399999999999</v>
      </c>
      <c r="CP30" s="9">
        <v>195.666</v>
      </c>
      <c r="CQ30" s="9">
        <v>833.39099999999996</v>
      </c>
      <c r="CR30" s="9">
        <v>163.01900000000001</v>
      </c>
      <c r="CS30" s="9">
        <v>996.41</v>
      </c>
      <c r="CT30" s="9">
        <v>0.16</v>
      </c>
      <c r="CU30" s="9">
        <v>0</v>
      </c>
      <c r="CV30" s="9">
        <v>0</v>
      </c>
      <c r="CW30" s="9">
        <v>0.16</v>
      </c>
      <c r="CX30" s="9">
        <v>0</v>
      </c>
      <c r="CY30" s="9">
        <v>0.16</v>
      </c>
      <c r="CZ30" s="9">
        <v>16.335999999999999</v>
      </c>
      <c r="DA30" s="9">
        <v>1.788</v>
      </c>
      <c r="DB30" s="9">
        <v>0</v>
      </c>
      <c r="DC30" s="9">
        <v>18.125</v>
      </c>
      <c r="DD30" s="9">
        <v>0</v>
      </c>
      <c r="DE30" s="9">
        <v>18.125</v>
      </c>
      <c r="DF30" s="9">
        <v>314.221</v>
      </c>
      <c r="DG30" s="9">
        <v>65.768000000000001</v>
      </c>
      <c r="DH30" s="9">
        <v>8.7810000000000006</v>
      </c>
      <c r="DI30" s="9">
        <v>388.77</v>
      </c>
      <c r="DJ30" s="9">
        <v>1.1080000000000001</v>
      </c>
      <c r="DK30" s="9">
        <v>389.87799999999999</v>
      </c>
      <c r="DL30" s="9">
        <v>342.61700000000002</v>
      </c>
      <c r="DM30" s="9">
        <v>315.53500000000003</v>
      </c>
      <c r="DN30" s="9">
        <v>171.56800000000001</v>
      </c>
      <c r="DO30" s="9">
        <v>829.71900000000005</v>
      </c>
      <c r="DP30" s="9">
        <v>43.343000000000004</v>
      </c>
      <c r="DQ30" s="9">
        <v>873.06200000000001</v>
      </c>
      <c r="DR30" s="9">
        <v>15.473000000000001</v>
      </c>
      <c r="DS30" s="9">
        <v>98.811999999999998</v>
      </c>
      <c r="DT30" s="9">
        <v>231.751</v>
      </c>
      <c r="DU30" s="9">
        <v>346.036</v>
      </c>
      <c r="DV30" s="9">
        <v>263.51100000000002</v>
      </c>
      <c r="DW30" s="9">
        <v>609.54700000000003</v>
      </c>
      <c r="DX30" s="9">
        <v>1.7629999999999999</v>
      </c>
      <c r="DY30" s="9">
        <v>3.1259999999999999</v>
      </c>
      <c r="DZ30" s="9">
        <v>10.073</v>
      </c>
      <c r="EA30" s="9">
        <v>14.962</v>
      </c>
      <c r="EB30" s="9">
        <v>82.787000000000006</v>
      </c>
      <c r="EC30" s="9">
        <v>97.748999999999995</v>
      </c>
      <c r="ED30" s="9">
        <v>0</v>
      </c>
      <c r="EE30" s="9">
        <v>0</v>
      </c>
      <c r="EF30" s="9">
        <v>0.36199999999999999</v>
      </c>
      <c r="EG30" s="9">
        <v>0.36199999999999999</v>
      </c>
      <c r="EH30" s="9">
        <v>1.762</v>
      </c>
      <c r="EI30" s="9">
        <v>2.1240000000000001</v>
      </c>
      <c r="EJ30" s="9">
        <v>690.57</v>
      </c>
      <c r="EK30" s="9">
        <v>485.029</v>
      </c>
      <c r="EL30" s="9">
        <v>422.536</v>
      </c>
      <c r="EM30" s="9">
        <v>1598.134</v>
      </c>
      <c r="EN30" s="9">
        <v>392.51100000000002</v>
      </c>
      <c r="EO30" s="9">
        <v>1990.645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3.6320000000000001</v>
      </c>
      <c r="EW30" s="9">
        <v>0</v>
      </c>
      <c r="EX30" s="9">
        <v>0</v>
      </c>
      <c r="EY30" s="9">
        <v>3.6320000000000001</v>
      </c>
      <c r="EZ30" s="9">
        <v>0</v>
      </c>
      <c r="FA30" s="9">
        <v>3.6320000000000001</v>
      </c>
      <c r="FB30" s="9">
        <v>17.245000000000001</v>
      </c>
      <c r="FC30" s="9">
        <v>3.1179999999999999</v>
      </c>
      <c r="FD30" s="9">
        <v>0</v>
      </c>
      <c r="FE30" s="9">
        <v>20.364000000000001</v>
      </c>
      <c r="FF30" s="9">
        <v>0</v>
      </c>
      <c r="FG30" s="9">
        <v>20.364000000000001</v>
      </c>
      <c r="FH30" s="9">
        <v>11.455</v>
      </c>
      <c r="FI30" s="9">
        <v>17.952000000000002</v>
      </c>
      <c r="FJ30" s="9">
        <v>3.7450000000000001</v>
      </c>
      <c r="FK30" s="9">
        <v>33.152999999999999</v>
      </c>
      <c r="FL30" s="9">
        <v>1.9770000000000001</v>
      </c>
      <c r="FM30" s="9">
        <v>35.130000000000003</v>
      </c>
      <c r="FN30" s="9">
        <v>0</v>
      </c>
      <c r="FO30" s="9">
        <v>3.7650000000000001</v>
      </c>
      <c r="FP30" s="9">
        <v>6.8019999999999996</v>
      </c>
      <c r="FQ30" s="9">
        <v>10.567</v>
      </c>
      <c r="FR30" s="9">
        <v>8.7210000000000001</v>
      </c>
      <c r="FS30" s="9">
        <v>19.288</v>
      </c>
      <c r="FT30" s="9">
        <v>0.59499999999999997</v>
      </c>
      <c r="FU30" s="9">
        <v>0</v>
      </c>
      <c r="FV30" s="9">
        <v>0.496</v>
      </c>
      <c r="FW30" s="9">
        <v>1.091</v>
      </c>
      <c r="FX30" s="9">
        <v>2.4649999999999999</v>
      </c>
      <c r="FY30" s="9">
        <v>3.556</v>
      </c>
      <c r="FZ30" s="9">
        <v>0</v>
      </c>
      <c r="GA30" s="9">
        <v>0</v>
      </c>
      <c r="GB30" s="9">
        <v>0</v>
      </c>
      <c r="GC30" s="9">
        <v>0</v>
      </c>
      <c r="GD30" s="9">
        <v>0</v>
      </c>
      <c r="GE30" s="9">
        <v>0</v>
      </c>
      <c r="GF30" s="9">
        <v>32.927999999999997</v>
      </c>
      <c r="GG30" s="9">
        <v>24.835999999999999</v>
      </c>
      <c r="GH30" s="9">
        <v>11.042999999999999</v>
      </c>
      <c r="GI30" s="9">
        <v>68.807000000000002</v>
      </c>
      <c r="GJ30" s="9">
        <v>13.163</v>
      </c>
      <c r="GK30" s="9">
        <v>81.97</v>
      </c>
      <c r="GL30" s="9">
        <v>2.0539999999999998</v>
      </c>
      <c r="GM30" s="9">
        <v>0</v>
      </c>
      <c r="GN30" s="9">
        <v>0</v>
      </c>
      <c r="GO30" s="9">
        <v>2.0539999999999998</v>
      </c>
      <c r="GP30" s="9">
        <v>0</v>
      </c>
      <c r="GQ30" s="9">
        <v>2.0539999999999998</v>
      </c>
      <c r="GR30" s="9">
        <v>14.01</v>
      </c>
      <c r="GS30" s="9">
        <v>9.6000000000000002E-2</v>
      </c>
      <c r="GT30" s="9">
        <v>0</v>
      </c>
      <c r="GU30" s="9">
        <v>14.106</v>
      </c>
      <c r="GV30" s="9">
        <v>0</v>
      </c>
      <c r="GW30" s="9">
        <v>14.106</v>
      </c>
      <c r="GX30" s="9">
        <v>165.26400000000001</v>
      </c>
      <c r="GY30" s="9">
        <v>16.588999999999999</v>
      </c>
      <c r="GZ30" s="9">
        <v>0</v>
      </c>
      <c r="HA30" s="9">
        <v>181.85300000000001</v>
      </c>
      <c r="HB30" s="9">
        <v>0</v>
      </c>
      <c r="HC30" s="9">
        <v>181.85300000000001</v>
      </c>
      <c r="HD30" s="9">
        <v>114.858</v>
      </c>
      <c r="HE30" s="9">
        <v>61.405000000000001</v>
      </c>
      <c r="HF30" s="9">
        <v>33.505000000000003</v>
      </c>
      <c r="HG30" s="9">
        <v>209.768</v>
      </c>
      <c r="HH30" s="9">
        <v>4.2370000000000001</v>
      </c>
      <c r="HI30" s="9">
        <v>214.00399999999999</v>
      </c>
      <c r="HJ30" s="9">
        <v>4.26</v>
      </c>
      <c r="HK30" s="9">
        <v>21.795999999999999</v>
      </c>
      <c r="HL30" s="9">
        <v>41.646000000000001</v>
      </c>
      <c r="HM30" s="9">
        <v>67.701999999999998</v>
      </c>
      <c r="HN30" s="9">
        <v>49.378</v>
      </c>
      <c r="HO30" s="9">
        <v>117.081</v>
      </c>
      <c r="HP30" s="9">
        <v>1.6559999999999999</v>
      </c>
      <c r="HQ30" s="9">
        <v>1.3120000000000001</v>
      </c>
      <c r="HR30" s="9">
        <v>3.1829999999999998</v>
      </c>
      <c r="HS30" s="9">
        <v>6.1509999999999998</v>
      </c>
      <c r="HT30" s="9">
        <v>29.989000000000001</v>
      </c>
      <c r="HU30" s="9">
        <v>36.14</v>
      </c>
      <c r="HV30" s="9">
        <v>0.247</v>
      </c>
      <c r="HW30" s="9">
        <v>0.59299999999999997</v>
      </c>
      <c r="HX30" s="9">
        <v>3.4630000000000001</v>
      </c>
      <c r="HY30" s="9">
        <v>4.3029999999999999</v>
      </c>
      <c r="HZ30" s="9">
        <v>0.60299999999999998</v>
      </c>
      <c r="IA30" s="9">
        <v>4.9050000000000002</v>
      </c>
      <c r="IB30" s="9">
        <v>302.34800000000001</v>
      </c>
      <c r="IC30" s="9">
        <v>101.79</v>
      </c>
      <c r="ID30" s="9">
        <v>81.796999999999997</v>
      </c>
      <c r="IE30" s="9">
        <v>485.93599999999998</v>
      </c>
      <c r="IF30" s="9">
        <v>84.206999999999994</v>
      </c>
      <c r="IG30" s="9">
        <v>570.14300000000003</v>
      </c>
      <c r="IH30" s="9">
        <v>2.214</v>
      </c>
      <c r="II30" s="9">
        <v>0</v>
      </c>
      <c r="IJ30" s="9">
        <v>0</v>
      </c>
      <c r="IK30" s="9">
        <v>2.214</v>
      </c>
      <c r="IL30" s="9">
        <v>0</v>
      </c>
      <c r="IM30" s="9">
        <v>2.214</v>
      </c>
      <c r="IN30" s="9">
        <v>33.978000000000002</v>
      </c>
      <c r="IO30" s="9">
        <v>1.8839999999999999</v>
      </c>
      <c r="IP30" s="9">
        <v>0</v>
      </c>
      <c r="IQ30" s="9">
        <v>35.862000000000002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3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512</v>
      </c>
      <c r="C1" s="3" t="s">
        <v>513</v>
      </c>
      <c r="D1" s="3" t="s">
        <v>514</v>
      </c>
      <c r="E1" s="3" t="s">
        <v>515</v>
      </c>
      <c r="F1" s="3" t="s">
        <v>516</v>
      </c>
      <c r="G1" s="3" t="s">
        <v>517</v>
      </c>
      <c r="H1" s="3" t="s">
        <v>518</v>
      </c>
      <c r="I1" s="3" t="s">
        <v>519</v>
      </c>
      <c r="J1" s="3" t="s">
        <v>520</v>
      </c>
      <c r="K1" s="3" t="s">
        <v>521</v>
      </c>
      <c r="L1" s="3" t="s">
        <v>522</v>
      </c>
      <c r="M1" s="3" t="s">
        <v>523</v>
      </c>
      <c r="N1" s="3" t="s">
        <v>524</v>
      </c>
      <c r="O1" s="3" t="s">
        <v>525</v>
      </c>
      <c r="P1" s="3" t="s">
        <v>526</v>
      </c>
      <c r="Q1" s="3" t="s">
        <v>527</v>
      </c>
      <c r="R1" s="3" t="s">
        <v>528</v>
      </c>
      <c r="S1" s="3" t="s">
        <v>529</v>
      </c>
      <c r="T1" s="3" t="s">
        <v>530</v>
      </c>
      <c r="U1" s="3" t="s">
        <v>531</v>
      </c>
      <c r="V1" s="3" t="s">
        <v>532</v>
      </c>
      <c r="W1" s="3" t="s">
        <v>533</v>
      </c>
      <c r="X1" s="3" t="s">
        <v>534</v>
      </c>
      <c r="Y1" s="3" t="s">
        <v>535</v>
      </c>
      <c r="Z1" s="3" t="s">
        <v>536</v>
      </c>
      <c r="AA1" s="3" t="s">
        <v>537</v>
      </c>
      <c r="AB1" s="3" t="s">
        <v>538</v>
      </c>
      <c r="AC1" s="3" t="s">
        <v>539</v>
      </c>
      <c r="AD1" s="3" t="s">
        <v>540</v>
      </c>
      <c r="AE1" s="3" t="s">
        <v>541</v>
      </c>
      <c r="AF1" s="3" t="s">
        <v>542</v>
      </c>
      <c r="AG1" s="3" t="s">
        <v>543</v>
      </c>
      <c r="AH1" s="3" t="s">
        <v>544</v>
      </c>
      <c r="AI1" s="3" t="s">
        <v>545</v>
      </c>
      <c r="AJ1" s="3" t="s">
        <v>546</v>
      </c>
      <c r="AK1" s="3" t="s">
        <v>547</v>
      </c>
      <c r="AL1" s="3" t="s">
        <v>548</v>
      </c>
      <c r="AM1" s="3" t="s">
        <v>549</v>
      </c>
      <c r="AN1" s="3" t="s">
        <v>550</v>
      </c>
      <c r="AO1" s="3" t="s">
        <v>551</v>
      </c>
      <c r="AP1" s="3" t="s">
        <v>552</v>
      </c>
      <c r="AQ1" s="3" t="s">
        <v>553</v>
      </c>
      <c r="AR1" s="3" t="s">
        <v>554</v>
      </c>
      <c r="AS1" s="3" t="s">
        <v>555</v>
      </c>
      <c r="AT1" s="3" t="s">
        <v>556</v>
      </c>
      <c r="AU1" s="3" t="s">
        <v>557</v>
      </c>
      <c r="AV1" s="3" t="s">
        <v>558</v>
      </c>
      <c r="AW1" s="3" t="s">
        <v>559</v>
      </c>
      <c r="AX1" s="3" t="s">
        <v>560</v>
      </c>
      <c r="AY1" s="3" t="s">
        <v>561</v>
      </c>
      <c r="AZ1" s="3" t="s">
        <v>562</v>
      </c>
      <c r="BA1" s="3" t="s">
        <v>563</v>
      </c>
      <c r="BB1" s="3" t="s">
        <v>564</v>
      </c>
      <c r="BC1" s="3" t="s">
        <v>565</v>
      </c>
      <c r="BD1" s="3" t="s">
        <v>566</v>
      </c>
      <c r="BE1" s="3" t="s">
        <v>567</v>
      </c>
      <c r="BF1" s="3" t="s">
        <v>568</v>
      </c>
      <c r="BG1" s="3" t="s">
        <v>569</v>
      </c>
      <c r="BH1" s="3" t="s">
        <v>570</v>
      </c>
      <c r="BI1" s="3" t="s">
        <v>571</v>
      </c>
      <c r="BJ1" s="3" t="s">
        <v>572</v>
      </c>
      <c r="BK1" s="3" t="s">
        <v>573</v>
      </c>
      <c r="BL1" s="3" t="s">
        <v>574</v>
      </c>
      <c r="BM1" s="3" t="s">
        <v>575</v>
      </c>
      <c r="BN1" s="3" t="s">
        <v>576</v>
      </c>
      <c r="BO1" s="3" t="s">
        <v>577</v>
      </c>
      <c r="BP1" s="3" t="s">
        <v>578</v>
      </c>
      <c r="BQ1" s="3" t="s">
        <v>579</v>
      </c>
      <c r="BR1" s="3" t="s">
        <v>580</v>
      </c>
      <c r="BS1" s="3" t="s">
        <v>581</v>
      </c>
      <c r="BT1" s="3" t="s">
        <v>582</v>
      </c>
      <c r="BU1" s="3" t="s">
        <v>583</v>
      </c>
      <c r="BV1" s="3" t="s">
        <v>584</v>
      </c>
      <c r="BW1" s="3" t="s">
        <v>585</v>
      </c>
      <c r="BX1" s="3" t="s">
        <v>586</v>
      </c>
      <c r="BY1" s="3" t="s">
        <v>587</v>
      </c>
      <c r="BZ1" s="3" t="s">
        <v>588</v>
      </c>
      <c r="CA1" s="3" t="s">
        <v>589</v>
      </c>
      <c r="CB1" s="3" t="s">
        <v>590</v>
      </c>
      <c r="CC1" s="3" t="s">
        <v>591</v>
      </c>
      <c r="CD1" s="3" t="s">
        <v>592</v>
      </c>
      <c r="CE1" s="3" t="s">
        <v>593</v>
      </c>
      <c r="CF1" s="3" t="s">
        <v>594</v>
      </c>
      <c r="CG1" s="3" t="s">
        <v>595</v>
      </c>
      <c r="CH1" s="3" t="s">
        <v>596</v>
      </c>
      <c r="CI1" s="3" t="s">
        <v>597</v>
      </c>
      <c r="CJ1" s="3" t="s">
        <v>598</v>
      </c>
      <c r="CK1" s="3" t="s">
        <v>599</v>
      </c>
      <c r="CL1" s="3" t="s">
        <v>600</v>
      </c>
      <c r="CM1" s="3" t="s">
        <v>601</v>
      </c>
      <c r="CN1" s="3" t="s">
        <v>602</v>
      </c>
      <c r="CO1" s="3" t="s">
        <v>603</v>
      </c>
      <c r="CP1" s="3" t="s">
        <v>604</v>
      </c>
      <c r="CQ1" s="3" t="s">
        <v>605</v>
      </c>
      <c r="CR1" s="3" t="s">
        <v>606</v>
      </c>
      <c r="CS1" s="3" t="s">
        <v>607</v>
      </c>
      <c r="CT1" s="3" t="s">
        <v>608</v>
      </c>
      <c r="CU1" s="3" t="s">
        <v>609</v>
      </c>
      <c r="CV1" s="3" t="s">
        <v>610</v>
      </c>
      <c r="CW1" s="3" t="s">
        <v>611</v>
      </c>
      <c r="CX1" s="3" t="s">
        <v>612</v>
      </c>
      <c r="CY1" s="3" t="s">
        <v>613</v>
      </c>
      <c r="CZ1" s="3" t="s">
        <v>614</v>
      </c>
      <c r="DA1" s="3" t="s">
        <v>615</v>
      </c>
      <c r="DB1" s="3" t="s">
        <v>616</v>
      </c>
      <c r="DC1" s="3" t="s">
        <v>617</v>
      </c>
      <c r="DD1" s="3" t="s">
        <v>618</v>
      </c>
      <c r="DE1" s="3" t="s">
        <v>619</v>
      </c>
      <c r="DF1" s="3" t="s">
        <v>620</v>
      </c>
      <c r="DG1" s="3" t="s">
        <v>621</v>
      </c>
      <c r="DH1" s="3" t="s">
        <v>622</v>
      </c>
      <c r="DI1" s="3" t="s">
        <v>623</v>
      </c>
      <c r="DJ1" s="3" t="s">
        <v>624</v>
      </c>
      <c r="DK1" s="3" t="s">
        <v>625</v>
      </c>
      <c r="DL1" s="3" t="s">
        <v>626</v>
      </c>
      <c r="DM1" s="3" t="s">
        <v>627</v>
      </c>
      <c r="DN1" s="3" t="s">
        <v>628</v>
      </c>
      <c r="DO1" s="3" t="s">
        <v>629</v>
      </c>
      <c r="DP1" s="3" t="s">
        <v>630</v>
      </c>
      <c r="DQ1" s="3" t="s">
        <v>631</v>
      </c>
      <c r="DR1" s="3" t="s">
        <v>632</v>
      </c>
      <c r="DS1" s="3" t="s">
        <v>633</v>
      </c>
      <c r="DT1" s="3" t="s">
        <v>634</v>
      </c>
      <c r="DU1" s="3" t="s">
        <v>635</v>
      </c>
      <c r="DV1" s="3" t="s">
        <v>636</v>
      </c>
      <c r="DW1" s="3" t="s">
        <v>637</v>
      </c>
      <c r="DX1" s="3" t="s">
        <v>638</v>
      </c>
      <c r="DY1" s="3" t="s">
        <v>639</v>
      </c>
      <c r="DZ1" s="3" t="s">
        <v>640</v>
      </c>
      <c r="EA1" s="3" t="s">
        <v>641</v>
      </c>
      <c r="EB1" s="3" t="s">
        <v>642</v>
      </c>
      <c r="EC1" s="3" t="s">
        <v>643</v>
      </c>
      <c r="ED1" s="3" t="s">
        <v>644</v>
      </c>
      <c r="EE1" s="3" t="s">
        <v>645</v>
      </c>
      <c r="EF1" s="3" t="s">
        <v>646</v>
      </c>
      <c r="EG1" s="3" t="s">
        <v>647</v>
      </c>
      <c r="EH1" s="3" t="s">
        <v>648</v>
      </c>
      <c r="EI1" s="3" t="s">
        <v>649</v>
      </c>
      <c r="EJ1" s="3" t="s">
        <v>650</v>
      </c>
      <c r="EK1" s="3" t="s">
        <v>651</v>
      </c>
      <c r="EL1" s="3" t="s">
        <v>652</v>
      </c>
      <c r="EM1" s="3" t="s">
        <v>653</v>
      </c>
      <c r="EN1" s="3" t="s">
        <v>654</v>
      </c>
      <c r="EO1" s="3" t="s">
        <v>655</v>
      </c>
      <c r="EP1" s="3" t="s">
        <v>656</v>
      </c>
      <c r="EQ1" s="3" t="s">
        <v>657</v>
      </c>
      <c r="ER1" s="3" t="s">
        <v>658</v>
      </c>
      <c r="ES1" s="3" t="s">
        <v>659</v>
      </c>
      <c r="ET1" s="3" t="s">
        <v>660</v>
      </c>
      <c r="EU1" s="3" t="s">
        <v>661</v>
      </c>
      <c r="EV1" s="3" t="s">
        <v>662</v>
      </c>
      <c r="EW1" s="3" t="s">
        <v>663</v>
      </c>
      <c r="EX1" s="3" t="s">
        <v>664</v>
      </c>
      <c r="EY1" s="3" t="s">
        <v>665</v>
      </c>
      <c r="EZ1" s="3" t="s">
        <v>666</v>
      </c>
      <c r="FA1" s="3" t="s">
        <v>667</v>
      </c>
      <c r="FB1" s="3" t="s">
        <v>668</v>
      </c>
      <c r="FC1" s="3" t="s">
        <v>669</v>
      </c>
      <c r="FD1" s="3" t="s">
        <v>670</v>
      </c>
      <c r="FE1" s="3" t="s">
        <v>671</v>
      </c>
      <c r="FF1" s="3" t="s">
        <v>672</v>
      </c>
      <c r="FG1" s="3" t="s">
        <v>673</v>
      </c>
      <c r="FH1" s="3" t="s">
        <v>674</v>
      </c>
      <c r="FI1" s="3" t="s">
        <v>675</v>
      </c>
      <c r="FJ1" s="3" t="s">
        <v>676</v>
      </c>
      <c r="FK1" s="3" t="s">
        <v>677</v>
      </c>
      <c r="FL1" s="3" t="s">
        <v>678</v>
      </c>
      <c r="FM1" s="3" t="s">
        <v>679</v>
      </c>
      <c r="FN1" s="3" t="s">
        <v>680</v>
      </c>
      <c r="FO1" s="3" t="s">
        <v>681</v>
      </c>
      <c r="FP1" s="3" t="s">
        <v>682</v>
      </c>
      <c r="FQ1" s="3" t="s">
        <v>683</v>
      </c>
      <c r="FR1" s="3" t="s">
        <v>684</v>
      </c>
      <c r="FS1" s="3" t="s">
        <v>685</v>
      </c>
      <c r="FT1" s="3" t="s">
        <v>686</v>
      </c>
      <c r="FU1" s="3" t="s">
        <v>687</v>
      </c>
      <c r="FV1" s="3" t="s">
        <v>688</v>
      </c>
      <c r="FW1" s="3" t="s">
        <v>689</v>
      </c>
      <c r="FX1" s="3" t="s">
        <v>690</v>
      </c>
      <c r="FY1" s="3" t="s">
        <v>691</v>
      </c>
      <c r="FZ1" s="3" t="s">
        <v>692</v>
      </c>
      <c r="GA1" s="3" t="s">
        <v>693</v>
      </c>
      <c r="GB1" s="3" t="s">
        <v>694</v>
      </c>
      <c r="GC1" s="3" t="s">
        <v>695</v>
      </c>
      <c r="GD1" s="3" t="s">
        <v>696</v>
      </c>
      <c r="GE1" s="3" t="s">
        <v>697</v>
      </c>
      <c r="GF1" s="3" t="s">
        <v>698</v>
      </c>
      <c r="GG1" s="3" t="s">
        <v>699</v>
      </c>
      <c r="GH1" s="3" t="s">
        <v>700</v>
      </c>
      <c r="GI1" s="3" t="s">
        <v>701</v>
      </c>
      <c r="GJ1" s="3" t="s">
        <v>702</v>
      </c>
      <c r="GK1" s="3" t="s">
        <v>703</v>
      </c>
      <c r="GL1" s="3" t="s">
        <v>704</v>
      </c>
      <c r="GM1" s="3" t="s">
        <v>705</v>
      </c>
      <c r="GN1" s="3" t="s">
        <v>706</v>
      </c>
      <c r="GO1" s="3" t="s">
        <v>707</v>
      </c>
      <c r="GP1" s="3" t="s">
        <v>708</v>
      </c>
      <c r="GQ1" s="3" t="s">
        <v>709</v>
      </c>
      <c r="GR1" s="3" t="s">
        <v>710</v>
      </c>
      <c r="GS1" s="3" t="s">
        <v>711</v>
      </c>
      <c r="GT1" s="3" t="s">
        <v>712</v>
      </c>
      <c r="GU1" s="3" t="s">
        <v>713</v>
      </c>
      <c r="GV1" s="3" t="s">
        <v>714</v>
      </c>
      <c r="GW1" s="3" t="s">
        <v>715</v>
      </c>
      <c r="GX1" s="3" t="s">
        <v>716</v>
      </c>
      <c r="GY1" s="3" t="s">
        <v>717</v>
      </c>
      <c r="GZ1" s="3" t="s">
        <v>718</v>
      </c>
      <c r="HA1" s="3" t="s">
        <v>719</v>
      </c>
      <c r="HB1" s="3" t="s">
        <v>720</v>
      </c>
      <c r="HC1" s="3" t="s">
        <v>721</v>
      </c>
      <c r="HD1" s="3" t="s">
        <v>722</v>
      </c>
      <c r="HE1" s="3" t="s">
        <v>723</v>
      </c>
      <c r="HF1" s="3" t="s">
        <v>724</v>
      </c>
      <c r="HG1" s="3" t="s">
        <v>725</v>
      </c>
      <c r="HH1" s="3" t="s">
        <v>726</v>
      </c>
      <c r="HI1" s="3" t="s">
        <v>727</v>
      </c>
      <c r="HJ1" s="3" t="s">
        <v>728</v>
      </c>
      <c r="HK1" s="3" t="s">
        <v>729</v>
      </c>
      <c r="HL1" s="3" t="s">
        <v>730</v>
      </c>
      <c r="HM1" s="3" t="s">
        <v>731</v>
      </c>
      <c r="HN1" s="3" t="s">
        <v>732</v>
      </c>
      <c r="HO1" s="3" t="s">
        <v>733</v>
      </c>
      <c r="HP1" s="3" t="s">
        <v>734</v>
      </c>
      <c r="HQ1" s="3" t="s">
        <v>735</v>
      </c>
      <c r="HR1" s="3" t="s">
        <v>736</v>
      </c>
      <c r="HS1" s="3" t="s">
        <v>737</v>
      </c>
      <c r="HT1" s="3" t="s">
        <v>738</v>
      </c>
      <c r="HU1" s="3" t="s">
        <v>739</v>
      </c>
      <c r="HV1" s="3" t="s">
        <v>740</v>
      </c>
      <c r="HW1" s="3" t="s">
        <v>741</v>
      </c>
      <c r="HX1" s="3" t="s">
        <v>742</v>
      </c>
      <c r="HY1" s="3" t="s">
        <v>743</v>
      </c>
      <c r="HZ1" s="3" t="s">
        <v>744</v>
      </c>
      <c r="IA1" s="3" t="s">
        <v>745</v>
      </c>
      <c r="IB1" s="3" t="s">
        <v>746</v>
      </c>
      <c r="IC1" s="3" t="s">
        <v>747</v>
      </c>
      <c r="ID1" s="3" t="s">
        <v>748</v>
      </c>
      <c r="IE1" s="3" t="s">
        <v>749</v>
      </c>
      <c r="IF1" s="3" t="s">
        <v>750</v>
      </c>
      <c r="IG1" s="3" t="s">
        <v>751</v>
      </c>
      <c r="IH1" s="3" t="s">
        <v>752</v>
      </c>
      <c r="II1" s="3" t="s">
        <v>753</v>
      </c>
      <c r="IJ1" s="3" t="s">
        <v>754</v>
      </c>
      <c r="IK1" s="3" t="s">
        <v>755</v>
      </c>
      <c r="IL1" s="3" t="s">
        <v>756</v>
      </c>
      <c r="IM1" s="3" t="s">
        <v>757</v>
      </c>
      <c r="IN1" s="3" t="s">
        <v>758</v>
      </c>
      <c r="IO1" s="3" t="s">
        <v>759</v>
      </c>
      <c r="IP1" s="3" t="s">
        <v>760</v>
      </c>
      <c r="IQ1" s="3" t="s">
        <v>761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1173</v>
      </c>
      <c r="C5" s="8" t="s">
        <v>1173</v>
      </c>
      <c r="D5" s="8" t="s">
        <v>1173</v>
      </c>
      <c r="E5" s="8" t="s">
        <v>1173</v>
      </c>
      <c r="F5" s="8" t="s">
        <v>1173</v>
      </c>
      <c r="G5" s="8" t="s">
        <v>1173</v>
      </c>
      <c r="H5" s="8" t="s">
        <v>1173</v>
      </c>
      <c r="I5" s="8" t="s">
        <v>1173</v>
      </c>
      <c r="J5" s="8" t="s">
        <v>1173</v>
      </c>
      <c r="K5" s="8" t="s">
        <v>1173</v>
      </c>
      <c r="L5" s="8" t="s">
        <v>1173</v>
      </c>
      <c r="M5" s="8" t="s">
        <v>1173</v>
      </c>
      <c r="N5" s="8" t="s">
        <v>1173</v>
      </c>
      <c r="O5" s="8" t="s">
        <v>1173</v>
      </c>
      <c r="P5" s="8" t="s">
        <v>1173</v>
      </c>
      <c r="Q5" s="8" t="s">
        <v>1173</v>
      </c>
      <c r="R5" s="8" t="s">
        <v>1173</v>
      </c>
      <c r="S5" s="8" t="s">
        <v>1173</v>
      </c>
      <c r="T5" s="8" t="s">
        <v>1173</v>
      </c>
      <c r="U5" s="8" t="s">
        <v>1173</v>
      </c>
      <c r="V5" s="8" t="s">
        <v>1173</v>
      </c>
      <c r="W5" s="8" t="s">
        <v>1173</v>
      </c>
      <c r="X5" s="8" t="s">
        <v>1173</v>
      </c>
      <c r="Y5" s="8" t="s">
        <v>1173</v>
      </c>
      <c r="Z5" s="8" t="s">
        <v>1173</v>
      </c>
      <c r="AA5" s="8" t="s">
        <v>1173</v>
      </c>
      <c r="AB5" s="8" t="s">
        <v>1173</v>
      </c>
      <c r="AC5" s="8" t="s">
        <v>1173</v>
      </c>
      <c r="AD5" s="8" t="s">
        <v>1173</v>
      </c>
      <c r="AE5" s="8" t="s">
        <v>1173</v>
      </c>
      <c r="AF5" s="8" t="s">
        <v>1173</v>
      </c>
      <c r="AG5" s="8" t="s">
        <v>1173</v>
      </c>
      <c r="AH5" s="8" t="s">
        <v>1173</v>
      </c>
      <c r="AI5" s="8" t="s">
        <v>1173</v>
      </c>
      <c r="AJ5" s="8" t="s">
        <v>1173</v>
      </c>
      <c r="AK5" s="8" t="s">
        <v>1173</v>
      </c>
      <c r="AL5" s="8" t="s">
        <v>1173</v>
      </c>
      <c r="AM5" s="8" t="s">
        <v>1173</v>
      </c>
      <c r="AN5" s="8" t="s">
        <v>1173</v>
      </c>
      <c r="AO5" s="8" t="s">
        <v>1173</v>
      </c>
      <c r="AP5" s="8" t="s">
        <v>1173</v>
      </c>
      <c r="AQ5" s="8" t="s">
        <v>1173</v>
      </c>
      <c r="AR5" s="8" t="s">
        <v>1173</v>
      </c>
      <c r="AS5" s="8" t="s">
        <v>1173</v>
      </c>
      <c r="AT5" s="8" t="s">
        <v>1173</v>
      </c>
      <c r="AU5" s="8" t="s">
        <v>1173</v>
      </c>
      <c r="AV5" s="8" t="s">
        <v>1173</v>
      </c>
      <c r="AW5" s="8" t="s">
        <v>1173</v>
      </c>
      <c r="AX5" s="8" t="s">
        <v>1173</v>
      </c>
      <c r="AY5" s="8" t="s">
        <v>1173</v>
      </c>
      <c r="AZ5" s="8" t="s">
        <v>1173</v>
      </c>
      <c r="BA5" s="8" t="s">
        <v>1173</v>
      </c>
      <c r="BB5" s="8" t="s">
        <v>1173</v>
      </c>
      <c r="BC5" s="8" t="s">
        <v>1173</v>
      </c>
      <c r="BD5" s="8" t="s">
        <v>1173</v>
      </c>
      <c r="BE5" s="8" t="s">
        <v>1173</v>
      </c>
      <c r="BF5" s="8" t="s">
        <v>1173</v>
      </c>
      <c r="BG5" s="8" t="s">
        <v>1173</v>
      </c>
      <c r="BH5" s="8" t="s">
        <v>1173</v>
      </c>
      <c r="BI5" s="8" t="s">
        <v>1173</v>
      </c>
      <c r="BJ5" s="8" t="s">
        <v>1173</v>
      </c>
      <c r="BK5" s="8" t="s">
        <v>1173</v>
      </c>
      <c r="BL5" s="8" t="s">
        <v>1173</v>
      </c>
      <c r="BM5" s="8" t="s">
        <v>1173</v>
      </c>
      <c r="BN5" s="8" t="s">
        <v>1173</v>
      </c>
      <c r="BO5" s="8" t="s">
        <v>1173</v>
      </c>
      <c r="BP5" s="8" t="s">
        <v>1173</v>
      </c>
      <c r="BQ5" s="8" t="s">
        <v>1173</v>
      </c>
      <c r="BR5" s="8" t="s">
        <v>1173</v>
      </c>
      <c r="BS5" s="8" t="s">
        <v>1173</v>
      </c>
      <c r="BT5" s="8" t="s">
        <v>1173</v>
      </c>
      <c r="BU5" s="8" t="s">
        <v>1173</v>
      </c>
      <c r="BV5" s="8" t="s">
        <v>1173</v>
      </c>
      <c r="BW5" s="8" t="s">
        <v>1173</v>
      </c>
      <c r="BX5" s="8" t="s">
        <v>1173</v>
      </c>
      <c r="BY5" s="8" t="s">
        <v>1173</v>
      </c>
      <c r="BZ5" s="8" t="s">
        <v>1173</v>
      </c>
      <c r="CA5" s="8" t="s">
        <v>1173</v>
      </c>
      <c r="CB5" s="8" t="s">
        <v>1173</v>
      </c>
      <c r="CC5" s="8" t="s">
        <v>1173</v>
      </c>
      <c r="CD5" s="8" t="s">
        <v>1173</v>
      </c>
      <c r="CE5" s="8" t="s">
        <v>1173</v>
      </c>
      <c r="CF5" s="8" t="s">
        <v>1173</v>
      </c>
      <c r="CG5" s="8" t="s">
        <v>1173</v>
      </c>
      <c r="CH5" s="8" t="s">
        <v>1173</v>
      </c>
      <c r="CI5" s="8" t="s">
        <v>1173</v>
      </c>
      <c r="CJ5" s="8" t="s">
        <v>1173</v>
      </c>
      <c r="CK5" s="8" t="s">
        <v>1173</v>
      </c>
      <c r="CL5" s="8" t="s">
        <v>1173</v>
      </c>
      <c r="CM5" s="8" t="s">
        <v>1173</v>
      </c>
      <c r="CN5" s="8" t="s">
        <v>1173</v>
      </c>
      <c r="CO5" s="8" t="s">
        <v>1173</v>
      </c>
      <c r="CP5" s="8" t="s">
        <v>1173</v>
      </c>
      <c r="CQ5" s="8" t="s">
        <v>1173</v>
      </c>
      <c r="CR5" s="8" t="s">
        <v>1173</v>
      </c>
      <c r="CS5" s="8" t="s">
        <v>1173</v>
      </c>
      <c r="CT5" s="8" t="s">
        <v>1173</v>
      </c>
      <c r="CU5" s="8" t="s">
        <v>1173</v>
      </c>
      <c r="CV5" s="8" t="s">
        <v>1173</v>
      </c>
      <c r="CW5" s="8" t="s">
        <v>1173</v>
      </c>
      <c r="CX5" s="8" t="s">
        <v>1173</v>
      </c>
      <c r="CY5" s="8" t="s">
        <v>1173</v>
      </c>
      <c r="CZ5" s="8" t="s">
        <v>1173</v>
      </c>
      <c r="DA5" s="8" t="s">
        <v>1173</v>
      </c>
      <c r="DB5" s="8" t="s">
        <v>1173</v>
      </c>
      <c r="DC5" s="8" t="s">
        <v>1173</v>
      </c>
      <c r="DD5" s="8" t="s">
        <v>1173</v>
      </c>
      <c r="DE5" s="8" t="s">
        <v>1173</v>
      </c>
      <c r="DF5" s="8" t="s">
        <v>1173</v>
      </c>
      <c r="DG5" s="8" t="s">
        <v>1173</v>
      </c>
      <c r="DH5" s="8" t="s">
        <v>1173</v>
      </c>
      <c r="DI5" s="8" t="s">
        <v>1173</v>
      </c>
      <c r="DJ5" s="8" t="s">
        <v>1173</v>
      </c>
      <c r="DK5" s="8" t="s">
        <v>1173</v>
      </c>
      <c r="DL5" s="8" t="s">
        <v>1173</v>
      </c>
      <c r="DM5" s="8" t="s">
        <v>1173</v>
      </c>
      <c r="DN5" s="8" t="s">
        <v>1173</v>
      </c>
      <c r="DO5" s="8" t="s">
        <v>1173</v>
      </c>
      <c r="DP5" s="8" t="s">
        <v>1173</v>
      </c>
      <c r="DQ5" s="8" t="s">
        <v>1173</v>
      </c>
      <c r="DR5" s="8" t="s">
        <v>1173</v>
      </c>
      <c r="DS5" s="8" t="s">
        <v>1173</v>
      </c>
      <c r="DT5" s="8" t="s">
        <v>1173</v>
      </c>
      <c r="DU5" s="8" t="s">
        <v>1173</v>
      </c>
      <c r="DV5" s="8" t="s">
        <v>1173</v>
      </c>
      <c r="DW5" s="8" t="s">
        <v>1173</v>
      </c>
      <c r="DX5" s="8" t="s">
        <v>1173</v>
      </c>
      <c r="DY5" s="8" t="s">
        <v>1173</v>
      </c>
      <c r="DZ5" s="8" t="s">
        <v>1173</v>
      </c>
      <c r="EA5" s="8" t="s">
        <v>1173</v>
      </c>
      <c r="EB5" s="8" t="s">
        <v>1173</v>
      </c>
      <c r="EC5" s="8" t="s">
        <v>1173</v>
      </c>
      <c r="ED5" s="8" t="s">
        <v>1173</v>
      </c>
      <c r="EE5" s="8" t="s">
        <v>1173</v>
      </c>
      <c r="EF5" s="8" t="s">
        <v>1173</v>
      </c>
      <c r="EG5" s="8" t="s">
        <v>1173</v>
      </c>
      <c r="EH5" s="8" t="s">
        <v>1173</v>
      </c>
      <c r="EI5" s="8" t="s">
        <v>1173</v>
      </c>
      <c r="EJ5" s="8" t="s">
        <v>1173</v>
      </c>
      <c r="EK5" s="8" t="s">
        <v>1173</v>
      </c>
      <c r="EL5" s="8" t="s">
        <v>1173</v>
      </c>
      <c r="EM5" s="8" t="s">
        <v>1173</v>
      </c>
      <c r="EN5" s="8" t="s">
        <v>1173</v>
      </c>
      <c r="EO5" s="8" t="s">
        <v>1173</v>
      </c>
      <c r="EP5" s="8" t="s">
        <v>1173</v>
      </c>
      <c r="EQ5" s="8" t="s">
        <v>1173</v>
      </c>
      <c r="ER5" s="8" t="s">
        <v>1173</v>
      </c>
      <c r="ES5" s="8" t="s">
        <v>1173</v>
      </c>
      <c r="ET5" s="8" t="s">
        <v>1173</v>
      </c>
      <c r="EU5" s="8" t="s">
        <v>1173</v>
      </c>
      <c r="EV5" s="8" t="s">
        <v>1173</v>
      </c>
      <c r="EW5" s="8" t="s">
        <v>1173</v>
      </c>
      <c r="EX5" s="8" t="s">
        <v>1173</v>
      </c>
      <c r="EY5" s="8" t="s">
        <v>1173</v>
      </c>
      <c r="EZ5" s="8" t="s">
        <v>1173</v>
      </c>
      <c r="FA5" s="8" t="s">
        <v>1173</v>
      </c>
      <c r="FB5" s="8" t="s">
        <v>1173</v>
      </c>
      <c r="FC5" s="8" t="s">
        <v>1173</v>
      </c>
      <c r="FD5" s="8" t="s">
        <v>1173</v>
      </c>
      <c r="FE5" s="8" t="s">
        <v>1173</v>
      </c>
      <c r="FF5" s="8" t="s">
        <v>1173</v>
      </c>
      <c r="FG5" s="8" t="s">
        <v>1173</v>
      </c>
      <c r="FH5" s="8" t="s">
        <v>1173</v>
      </c>
      <c r="FI5" s="8" t="s">
        <v>1173</v>
      </c>
      <c r="FJ5" s="8" t="s">
        <v>1173</v>
      </c>
      <c r="FK5" s="8" t="s">
        <v>1173</v>
      </c>
      <c r="FL5" s="8" t="s">
        <v>1173</v>
      </c>
      <c r="FM5" s="8" t="s">
        <v>1173</v>
      </c>
      <c r="FN5" s="8" t="s">
        <v>1173</v>
      </c>
      <c r="FO5" s="8" t="s">
        <v>1173</v>
      </c>
      <c r="FP5" s="8" t="s">
        <v>1173</v>
      </c>
      <c r="FQ5" s="8" t="s">
        <v>1173</v>
      </c>
      <c r="FR5" s="8" t="s">
        <v>1173</v>
      </c>
      <c r="FS5" s="8" t="s">
        <v>1173</v>
      </c>
      <c r="FT5" s="8" t="s">
        <v>1173</v>
      </c>
      <c r="FU5" s="8" t="s">
        <v>1173</v>
      </c>
      <c r="FV5" s="8" t="s">
        <v>1173</v>
      </c>
      <c r="FW5" s="8" t="s">
        <v>1173</v>
      </c>
      <c r="FX5" s="8" t="s">
        <v>1173</v>
      </c>
      <c r="FY5" s="8" t="s">
        <v>1173</v>
      </c>
      <c r="FZ5" s="8" t="s">
        <v>1173</v>
      </c>
      <c r="GA5" s="8" t="s">
        <v>1173</v>
      </c>
      <c r="GB5" s="8" t="s">
        <v>1173</v>
      </c>
      <c r="GC5" s="8" t="s">
        <v>1173</v>
      </c>
      <c r="GD5" s="8" t="s">
        <v>1173</v>
      </c>
      <c r="GE5" s="8" t="s">
        <v>1173</v>
      </c>
      <c r="GF5" s="8" t="s">
        <v>1173</v>
      </c>
      <c r="GG5" s="8" t="s">
        <v>1173</v>
      </c>
      <c r="GH5" s="8" t="s">
        <v>1173</v>
      </c>
      <c r="GI5" s="8" t="s">
        <v>1173</v>
      </c>
      <c r="GJ5" s="8" t="s">
        <v>1173</v>
      </c>
      <c r="GK5" s="8" t="s">
        <v>1173</v>
      </c>
      <c r="GL5" s="8" t="s">
        <v>1173</v>
      </c>
      <c r="GM5" s="8" t="s">
        <v>1173</v>
      </c>
      <c r="GN5" s="8" t="s">
        <v>1173</v>
      </c>
      <c r="GO5" s="8" t="s">
        <v>1173</v>
      </c>
      <c r="GP5" s="8" t="s">
        <v>1173</v>
      </c>
      <c r="GQ5" s="8" t="s">
        <v>1173</v>
      </c>
      <c r="GR5" s="8" t="s">
        <v>1173</v>
      </c>
      <c r="GS5" s="8" t="s">
        <v>1173</v>
      </c>
      <c r="GT5" s="8" t="s">
        <v>1173</v>
      </c>
      <c r="GU5" s="8" t="s">
        <v>1173</v>
      </c>
      <c r="GV5" s="8" t="s">
        <v>1173</v>
      </c>
      <c r="GW5" s="8" t="s">
        <v>1173</v>
      </c>
      <c r="GX5" s="8" t="s">
        <v>1173</v>
      </c>
      <c r="GY5" s="8" t="s">
        <v>1173</v>
      </c>
      <c r="GZ5" s="8" t="s">
        <v>1173</v>
      </c>
      <c r="HA5" s="8" t="s">
        <v>1173</v>
      </c>
      <c r="HB5" s="8" t="s">
        <v>1173</v>
      </c>
      <c r="HC5" s="8" t="s">
        <v>1173</v>
      </c>
      <c r="HD5" s="8" t="s">
        <v>1173</v>
      </c>
      <c r="HE5" s="8" t="s">
        <v>1173</v>
      </c>
      <c r="HF5" s="8" t="s">
        <v>1173</v>
      </c>
      <c r="HG5" s="8" t="s">
        <v>1173</v>
      </c>
      <c r="HH5" s="8" t="s">
        <v>1173</v>
      </c>
      <c r="HI5" s="8" t="s">
        <v>1173</v>
      </c>
      <c r="HJ5" s="8" t="s">
        <v>1173</v>
      </c>
      <c r="HK5" s="8" t="s">
        <v>1173</v>
      </c>
      <c r="HL5" s="8" t="s">
        <v>1173</v>
      </c>
      <c r="HM5" s="8" t="s">
        <v>1173</v>
      </c>
      <c r="HN5" s="8" t="s">
        <v>1173</v>
      </c>
      <c r="HO5" s="8" t="s">
        <v>1173</v>
      </c>
      <c r="HP5" s="8" t="s">
        <v>1173</v>
      </c>
      <c r="HQ5" s="8" t="s">
        <v>1173</v>
      </c>
      <c r="HR5" s="8" t="s">
        <v>1173</v>
      </c>
      <c r="HS5" s="8" t="s">
        <v>1173</v>
      </c>
      <c r="HT5" s="8" t="s">
        <v>1173</v>
      </c>
      <c r="HU5" s="8" t="s">
        <v>1173</v>
      </c>
      <c r="HV5" s="8" t="s">
        <v>1173</v>
      </c>
      <c r="HW5" s="8" t="s">
        <v>1173</v>
      </c>
      <c r="HX5" s="8" t="s">
        <v>1173</v>
      </c>
      <c r="HY5" s="8" t="s">
        <v>1173</v>
      </c>
      <c r="HZ5" s="8" t="s">
        <v>1173</v>
      </c>
      <c r="IA5" s="8" t="s">
        <v>1173</v>
      </c>
      <c r="IB5" s="8" t="s">
        <v>1173</v>
      </c>
      <c r="IC5" s="8" t="s">
        <v>1173</v>
      </c>
      <c r="ID5" s="8" t="s">
        <v>1173</v>
      </c>
      <c r="IE5" s="8" t="s">
        <v>1173</v>
      </c>
      <c r="IF5" s="8" t="s">
        <v>1173</v>
      </c>
      <c r="IG5" s="8" t="s">
        <v>1173</v>
      </c>
      <c r="IH5" s="8" t="s">
        <v>1173</v>
      </c>
      <c r="II5" s="8" t="s">
        <v>1173</v>
      </c>
      <c r="IJ5" s="8" t="s">
        <v>1173</v>
      </c>
      <c r="IK5" s="8" t="s">
        <v>1173</v>
      </c>
      <c r="IL5" s="8" t="s">
        <v>1173</v>
      </c>
      <c r="IM5" s="8" t="s">
        <v>1173</v>
      </c>
      <c r="IN5" s="8" t="s">
        <v>1173</v>
      </c>
      <c r="IO5" s="8" t="s">
        <v>1173</v>
      </c>
      <c r="IP5" s="8" t="s">
        <v>1173</v>
      </c>
      <c r="IQ5" s="8" t="s">
        <v>1173</v>
      </c>
    </row>
    <row r="6" spans="1:251">
      <c r="A6" s="4" t="s">
        <v>254</v>
      </c>
      <c r="B6" s="8" t="s">
        <v>1174</v>
      </c>
      <c r="C6" s="8" t="s">
        <v>1174</v>
      </c>
      <c r="D6" s="8" t="s">
        <v>1174</v>
      </c>
      <c r="E6" s="8" t="s">
        <v>1174</v>
      </c>
      <c r="F6" s="8" t="s">
        <v>1174</v>
      </c>
      <c r="G6" s="8" t="s">
        <v>1174</v>
      </c>
      <c r="H6" s="8" t="s">
        <v>1174</v>
      </c>
      <c r="I6" s="8" t="s">
        <v>1174</v>
      </c>
      <c r="J6" s="8" t="s">
        <v>1174</v>
      </c>
      <c r="K6" s="8" t="s">
        <v>1174</v>
      </c>
      <c r="L6" s="8" t="s">
        <v>1174</v>
      </c>
      <c r="M6" s="8" t="s">
        <v>1174</v>
      </c>
      <c r="N6" s="8" t="s">
        <v>1174</v>
      </c>
      <c r="O6" s="8" t="s">
        <v>1174</v>
      </c>
      <c r="P6" s="8" t="s">
        <v>1174</v>
      </c>
      <c r="Q6" s="8" t="s">
        <v>1174</v>
      </c>
      <c r="R6" s="8" t="s">
        <v>1174</v>
      </c>
      <c r="S6" s="8" t="s">
        <v>1174</v>
      </c>
      <c r="T6" s="8" t="s">
        <v>1174</v>
      </c>
      <c r="U6" s="8" t="s">
        <v>1174</v>
      </c>
      <c r="V6" s="8" t="s">
        <v>1174</v>
      </c>
      <c r="W6" s="8" t="s">
        <v>1174</v>
      </c>
      <c r="X6" s="8" t="s">
        <v>1174</v>
      </c>
      <c r="Y6" s="8" t="s">
        <v>1174</v>
      </c>
      <c r="Z6" s="8" t="s">
        <v>1174</v>
      </c>
      <c r="AA6" s="8" t="s">
        <v>1174</v>
      </c>
      <c r="AB6" s="8" t="s">
        <v>1174</v>
      </c>
      <c r="AC6" s="8" t="s">
        <v>1174</v>
      </c>
      <c r="AD6" s="8" t="s">
        <v>1174</v>
      </c>
      <c r="AE6" s="8" t="s">
        <v>1174</v>
      </c>
      <c r="AF6" s="8" t="s">
        <v>1174</v>
      </c>
      <c r="AG6" s="8" t="s">
        <v>1174</v>
      </c>
      <c r="AH6" s="8" t="s">
        <v>1174</v>
      </c>
      <c r="AI6" s="8" t="s">
        <v>1174</v>
      </c>
      <c r="AJ6" s="8" t="s">
        <v>1174</v>
      </c>
      <c r="AK6" s="8" t="s">
        <v>1174</v>
      </c>
      <c r="AL6" s="8" t="s">
        <v>1174</v>
      </c>
      <c r="AM6" s="8" t="s">
        <v>1174</v>
      </c>
      <c r="AN6" s="8" t="s">
        <v>1174</v>
      </c>
      <c r="AO6" s="8" t="s">
        <v>1174</v>
      </c>
      <c r="AP6" s="8" t="s">
        <v>1174</v>
      </c>
      <c r="AQ6" s="8" t="s">
        <v>1174</v>
      </c>
      <c r="AR6" s="8" t="s">
        <v>1174</v>
      </c>
      <c r="AS6" s="8" t="s">
        <v>1174</v>
      </c>
      <c r="AT6" s="8" t="s">
        <v>1174</v>
      </c>
      <c r="AU6" s="8" t="s">
        <v>1174</v>
      </c>
      <c r="AV6" s="8" t="s">
        <v>1174</v>
      </c>
      <c r="AW6" s="8" t="s">
        <v>1174</v>
      </c>
      <c r="AX6" s="8" t="s">
        <v>1174</v>
      </c>
      <c r="AY6" s="8" t="s">
        <v>1174</v>
      </c>
      <c r="AZ6" s="8" t="s">
        <v>1174</v>
      </c>
      <c r="BA6" s="8" t="s">
        <v>1174</v>
      </c>
      <c r="BB6" s="8" t="s">
        <v>1174</v>
      </c>
      <c r="BC6" s="8" t="s">
        <v>1174</v>
      </c>
      <c r="BD6" s="8" t="s">
        <v>1174</v>
      </c>
      <c r="BE6" s="8" t="s">
        <v>1174</v>
      </c>
      <c r="BF6" s="8" t="s">
        <v>1174</v>
      </c>
      <c r="BG6" s="8" t="s">
        <v>1174</v>
      </c>
      <c r="BH6" s="8" t="s">
        <v>1174</v>
      </c>
      <c r="BI6" s="8" t="s">
        <v>1174</v>
      </c>
      <c r="BJ6" s="8" t="s">
        <v>1174</v>
      </c>
      <c r="BK6" s="8" t="s">
        <v>1174</v>
      </c>
      <c r="BL6" s="8" t="s">
        <v>1174</v>
      </c>
      <c r="BM6" s="8" t="s">
        <v>1174</v>
      </c>
      <c r="BN6" s="8" t="s">
        <v>1174</v>
      </c>
      <c r="BO6" s="8" t="s">
        <v>1174</v>
      </c>
      <c r="BP6" s="8" t="s">
        <v>1174</v>
      </c>
      <c r="BQ6" s="8" t="s">
        <v>1174</v>
      </c>
      <c r="BR6" s="8" t="s">
        <v>1174</v>
      </c>
      <c r="BS6" s="8" t="s">
        <v>1174</v>
      </c>
      <c r="BT6" s="8" t="s">
        <v>1174</v>
      </c>
      <c r="BU6" s="8" t="s">
        <v>1174</v>
      </c>
      <c r="BV6" s="8" t="s">
        <v>1174</v>
      </c>
      <c r="BW6" s="8" t="s">
        <v>1174</v>
      </c>
      <c r="BX6" s="8" t="s">
        <v>1174</v>
      </c>
      <c r="BY6" s="8" t="s">
        <v>1174</v>
      </c>
      <c r="BZ6" s="8" t="s">
        <v>1174</v>
      </c>
      <c r="CA6" s="8" t="s">
        <v>1174</v>
      </c>
      <c r="CB6" s="8" t="s">
        <v>1174</v>
      </c>
      <c r="CC6" s="8" t="s">
        <v>1174</v>
      </c>
      <c r="CD6" s="8" t="s">
        <v>1174</v>
      </c>
      <c r="CE6" s="8" t="s">
        <v>1174</v>
      </c>
      <c r="CF6" s="8" t="s">
        <v>1174</v>
      </c>
      <c r="CG6" s="8" t="s">
        <v>1174</v>
      </c>
      <c r="CH6" s="8" t="s">
        <v>1174</v>
      </c>
      <c r="CI6" s="8" t="s">
        <v>1174</v>
      </c>
      <c r="CJ6" s="8" t="s">
        <v>1174</v>
      </c>
      <c r="CK6" s="8" t="s">
        <v>1174</v>
      </c>
      <c r="CL6" s="8" t="s">
        <v>1174</v>
      </c>
      <c r="CM6" s="8" t="s">
        <v>1174</v>
      </c>
      <c r="CN6" s="8" t="s">
        <v>1174</v>
      </c>
      <c r="CO6" s="8" t="s">
        <v>1174</v>
      </c>
      <c r="CP6" s="8" t="s">
        <v>1174</v>
      </c>
      <c r="CQ6" s="8" t="s">
        <v>1174</v>
      </c>
      <c r="CR6" s="8" t="s">
        <v>1174</v>
      </c>
      <c r="CS6" s="8" t="s">
        <v>1174</v>
      </c>
      <c r="CT6" s="8" t="s">
        <v>1174</v>
      </c>
      <c r="CU6" s="8" t="s">
        <v>1174</v>
      </c>
      <c r="CV6" s="8" t="s">
        <v>1174</v>
      </c>
      <c r="CW6" s="8" t="s">
        <v>1174</v>
      </c>
      <c r="CX6" s="8" t="s">
        <v>1174</v>
      </c>
      <c r="CY6" s="8" t="s">
        <v>1174</v>
      </c>
      <c r="CZ6" s="8" t="s">
        <v>1174</v>
      </c>
      <c r="DA6" s="8" t="s">
        <v>1174</v>
      </c>
      <c r="DB6" s="8" t="s">
        <v>1174</v>
      </c>
      <c r="DC6" s="8" t="s">
        <v>1174</v>
      </c>
      <c r="DD6" s="8" t="s">
        <v>1174</v>
      </c>
      <c r="DE6" s="8" t="s">
        <v>1174</v>
      </c>
      <c r="DF6" s="8" t="s">
        <v>1174</v>
      </c>
      <c r="DG6" s="8" t="s">
        <v>1174</v>
      </c>
      <c r="DH6" s="8" t="s">
        <v>1174</v>
      </c>
      <c r="DI6" s="8" t="s">
        <v>1174</v>
      </c>
      <c r="DJ6" s="8" t="s">
        <v>1174</v>
      </c>
      <c r="DK6" s="8" t="s">
        <v>1174</v>
      </c>
      <c r="DL6" s="8" t="s">
        <v>1174</v>
      </c>
      <c r="DM6" s="8" t="s">
        <v>1174</v>
      </c>
      <c r="DN6" s="8" t="s">
        <v>1174</v>
      </c>
      <c r="DO6" s="8" t="s">
        <v>1174</v>
      </c>
      <c r="DP6" s="8" t="s">
        <v>1174</v>
      </c>
      <c r="DQ6" s="8" t="s">
        <v>1174</v>
      </c>
      <c r="DR6" s="8" t="s">
        <v>1174</v>
      </c>
      <c r="DS6" s="8" t="s">
        <v>1174</v>
      </c>
      <c r="DT6" s="8" t="s">
        <v>1174</v>
      </c>
      <c r="DU6" s="8" t="s">
        <v>1174</v>
      </c>
      <c r="DV6" s="8" t="s">
        <v>1174</v>
      </c>
      <c r="DW6" s="8" t="s">
        <v>1174</v>
      </c>
      <c r="DX6" s="8" t="s">
        <v>1174</v>
      </c>
      <c r="DY6" s="8" t="s">
        <v>1174</v>
      </c>
      <c r="DZ6" s="8" t="s">
        <v>1174</v>
      </c>
      <c r="EA6" s="8" t="s">
        <v>1174</v>
      </c>
      <c r="EB6" s="8" t="s">
        <v>1174</v>
      </c>
      <c r="EC6" s="8" t="s">
        <v>1174</v>
      </c>
      <c r="ED6" s="8" t="s">
        <v>1174</v>
      </c>
      <c r="EE6" s="8" t="s">
        <v>1174</v>
      </c>
      <c r="EF6" s="8" t="s">
        <v>1174</v>
      </c>
      <c r="EG6" s="8" t="s">
        <v>1174</v>
      </c>
      <c r="EH6" s="8" t="s">
        <v>1174</v>
      </c>
      <c r="EI6" s="8" t="s">
        <v>1174</v>
      </c>
      <c r="EJ6" s="8" t="s">
        <v>1174</v>
      </c>
      <c r="EK6" s="8" t="s">
        <v>1174</v>
      </c>
      <c r="EL6" s="8" t="s">
        <v>1174</v>
      </c>
      <c r="EM6" s="8" t="s">
        <v>1174</v>
      </c>
      <c r="EN6" s="8" t="s">
        <v>1174</v>
      </c>
      <c r="EO6" s="8" t="s">
        <v>1174</v>
      </c>
      <c r="EP6" s="8" t="s">
        <v>1174</v>
      </c>
      <c r="EQ6" s="8" t="s">
        <v>1174</v>
      </c>
      <c r="ER6" s="8" t="s">
        <v>1174</v>
      </c>
      <c r="ES6" s="8" t="s">
        <v>1174</v>
      </c>
      <c r="ET6" s="8" t="s">
        <v>1174</v>
      </c>
      <c r="EU6" s="8" t="s">
        <v>1174</v>
      </c>
      <c r="EV6" s="8" t="s">
        <v>1174</v>
      </c>
      <c r="EW6" s="8" t="s">
        <v>1174</v>
      </c>
      <c r="EX6" s="8" t="s">
        <v>1174</v>
      </c>
      <c r="EY6" s="8" t="s">
        <v>1174</v>
      </c>
      <c r="EZ6" s="8" t="s">
        <v>1174</v>
      </c>
      <c r="FA6" s="8" t="s">
        <v>1174</v>
      </c>
      <c r="FB6" s="8" t="s">
        <v>1174</v>
      </c>
      <c r="FC6" s="8" t="s">
        <v>1174</v>
      </c>
      <c r="FD6" s="8" t="s">
        <v>1174</v>
      </c>
      <c r="FE6" s="8" t="s">
        <v>1174</v>
      </c>
      <c r="FF6" s="8" t="s">
        <v>1174</v>
      </c>
      <c r="FG6" s="8" t="s">
        <v>1174</v>
      </c>
      <c r="FH6" s="8" t="s">
        <v>1174</v>
      </c>
      <c r="FI6" s="8" t="s">
        <v>1174</v>
      </c>
      <c r="FJ6" s="8" t="s">
        <v>1174</v>
      </c>
      <c r="FK6" s="8" t="s">
        <v>1174</v>
      </c>
      <c r="FL6" s="8" t="s">
        <v>1174</v>
      </c>
      <c r="FM6" s="8" t="s">
        <v>1174</v>
      </c>
      <c r="FN6" s="8" t="s">
        <v>1174</v>
      </c>
      <c r="FO6" s="8" t="s">
        <v>1174</v>
      </c>
      <c r="FP6" s="8" t="s">
        <v>1174</v>
      </c>
      <c r="FQ6" s="8" t="s">
        <v>1174</v>
      </c>
      <c r="FR6" s="8" t="s">
        <v>1174</v>
      </c>
      <c r="FS6" s="8" t="s">
        <v>1174</v>
      </c>
      <c r="FT6" s="8" t="s">
        <v>1174</v>
      </c>
      <c r="FU6" s="8" t="s">
        <v>1174</v>
      </c>
      <c r="FV6" s="8" t="s">
        <v>1174</v>
      </c>
      <c r="FW6" s="8" t="s">
        <v>1174</v>
      </c>
      <c r="FX6" s="8" t="s">
        <v>1174</v>
      </c>
      <c r="FY6" s="8" t="s">
        <v>1174</v>
      </c>
      <c r="FZ6" s="8" t="s">
        <v>1174</v>
      </c>
      <c r="GA6" s="8" t="s">
        <v>1174</v>
      </c>
      <c r="GB6" s="8" t="s">
        <v>1174</v>
      </c>
      <c r="GC6" s="8" t="s">
        <v>1174</v>
      </c>
      <c r="GD6" s="8" t="s">
        <v>1174</v>
      </c>
      <c r="GE6" s="8" t="s">
        <v>1174</v>
      </c>
      <c r="GF6" s="8" t="s">
        <v>1174</v>
      </c>
      <c r="GG6" s="8" t="s">
        <v>1174</v>
      </c>
      <c r="GH6" s="8" t="s">
        <v>1174</v>
      </c>
      <c r="GI6" s="8" t="s">
        <v>1174</v>
      </c>
      <c r="GJ6" s="8" t="s">
        <v>1174</v>
      </c>
      <c r="GK6" s="8" t="s">
        <v>1174</v>
      </c>
      <c r="GL6" s="8" t="s">
        <v>1174</v>
      </c>
      <c r="GM6" s="8" t="s">
        <v>1174</v>
      </c>
      <c r="GN6" s="8" t="s">
        <v>1174</v>
      </c>
      <c r="GO6" s="8" t="s">
        <v>1174</v>
      </c>
      <c r="GP6" s="8" t="s">
        <v>1174</v>
      </c>
      <c r="GQ6" s="8" t="s">
        <v>1174</v>
      </c>
      <c r="GR6" s="8" t="s">
        <v>1174</v>
      </c>
      <c r="GS6" s="8" t="s">
        <v>1174</v>
      </c>
      <c r="GT6" s="8" t="s">
        <v>1174</v>
      </c>
      <c r="GU6" s="8" t="s">
        <v>1174</v>
      </c>
      <c r="GV6" s="8" t="s">
        <v>1174</v>
      </c>
      <c r="GW6" s="8" t="s">
        <v>1174</v>
      </c>
      <c r="GX6" s="8" t="s">
        <v>1174</v>
      </c>
      <c r="GY6" s="8" t="s">
        <v>1174</v>
      </c>
      <c r="GZ6" s="8" t="s">
        <v>1174</v>
      </c>
      <c r="HA6" s="8" t="s">
        <v>1174</v>
      </c>
      <c r="HB6" s="8" t="s">
        <v>1174</v>
      </c>
      <c r="HC6" s="8" t="s">
        <v>1174</v>
      </c>
      <c r="HD6" s="8" t="s">
        <v>1174</v>
      </c>
      <c r="HE6" s="8" t="s">
        <v>1174</v>
      </c>
      <c r="HF6" s="8" t="s">
        <v>1174</v>
      </c>
      <c r="HG6" s="8" t="s">
        <v>1174</v>
      </c>
      <c r="HH6" s="8" t="s">
        <v>1174</v>
      </c>
      <c r="HI6" s="8" t="s">
        <v>1174</v>
      </c>
      <c r="HJ6" s="8" t="s">
        <v>1174</v>
      </c>
      <c r="HK6" s="8" t="s">
        <v>1174</v>
      </c>
      <c r="HL6" s="8" t="s">
        <v>1174</v>
      </c>
      <c r="HM6" s="8" t="s">
        <v>1174</v>
      </c>
      <c r="HN6" s="8" t="s">
        <v>1174</v>
      </c>
      <c r="HO6" s="8" t="s">
        <v>1174</v>
      </c>
      <c r="HP6" s="8" t="s">
        <v>1174</v>
      </c>
      <c r="HQ6" s="8" t="s">
        <v>1174</v>
      </c>
      <c r="HR6" s="8" t="s">
        <v>1174</v>
      </c>
      <c r="HS6" s="8" t="s">
        <v>1174</v>
      </c>
      <c r="HT6" s="8" t="s">
        <v>1174</v>
      </c>
      <c r="HU6" s="8" t="s">
        <v>1174</v>
      </c>
      <c r="HV6" s="8" t="s">
        <v>1174</v>
      </c>
      <c r="HW6" s="8" t="s">
        <v>1174</v>
      </c>
      <c r="HX6" s="8" t="s">
        <v>1174</v>
      </c>
      <c r="HY6" s="8" t="s">
        <v>1174</v>
      </c>
      <c r="HZ6" s="8" t="s">
        <v>1174</v>
      </c>
      <c r="IA6" s="8" t="s">
        <v>1174</v>
      </c>
      <c r="IB6" s="8" t="s">
        <v>1174</v>
      </c>
      <c r="IC6" s="8" t="s">
        <v>1174</v>
      </c>
      <c r="ID6" s="8" t="s">
        <v>1174</v>
      </c>
      <c r="IE6" s="8" t="s">
        <v>1174</v>
      </c>
      <c r="IF6" s="8" t="s">
        <v>1174</v>
      </c>
      <c r="IG6" s="8" t="s">
        <v>1174</v>
      </c>
      <c r="IH6" s="8" t="s">
        <v>1174</v>
      </c>
      <c r="II6" s="8" t="s">
        <v>1174</v>
      </c>
      <c r="IJ6" s="8" t="s">
        <v>1174</v>
      </c>
      <c r="IK6" s="8" t="s">
        <v>1174</v>
      </c>
      <c r="IL6" s="8" t="s">
        <v>1174</v>
      </c>
      <c r="IM6" s="8" t="s">
        <v>1174</v>
      </c>
      <c r="IN6" s="8" t="s">
        <v>1174</v>
      </c>
      <c r="IO6" s="8" t="s">
        <v>1174</v>
      </c>
      <c r="IP6" s="8" t="s">
        <v>1174</v>
      </c>
      <c r="IQ6" s="8" t="s">
        <v>1174</v>
      </c>
    </row>
    <row r="7" spans="1:251" s="6" customFormat="1">
      <c r="A7" s="5" t="s">
        <v>255</v>
      </c>
      <c r="B7" s="6">
        <v>39965</v>
      </c>
      <c r="C7" s="6">
        <v>39965</v>
      </c>
      <c r="D7" s="6">
        <v>39965</v>
      </c>
      <c r="E7" s="6">
        <v>39965</v>
      </c>
      <c r="F7" s="6">
        <v>39965</v>
      </c>
      <c r="G7" s="6">
        <v>39965</v>
      </c>
      <c r="H7" s="6">
        <v>39965</v>
      </c>
      <c r="I7" s="6">
        <v>39965</v>
      </c>
      <c r="J7" s="6">
        <v>39965</v>
      </c>
      <c r="K7" s="6">
        <v>39965</v>
      </c>
      <c r="L7" s="6">
        <v>39965</v>
      </c>
      <c r="M7" s="6">
        <v>39965</v>
      </c>
      <c r="N7" s="6">
        <v>39965</v>
      </c>
      <c r="O7" s="6">
        <v>39965</v>
      </c>
      <c r="P7" s="6">
        <v>39965</v>
      </c>
      <c r="Q7" s="6">
        <v>39965</v>
      </c>
      <c r="R7" s="6">
        <v>39965</v>
      </c>
      <c r="S7" s="6">
        <v>39965</v>
      </c>
      <c r="T7" s="6">
        <v>39965</v>
      </c>
      <c r="U7" s="6">
        <v>39965</v>
      </c>
      <c r="V7" s="6">
        <v>39965</v>
      </c>
      <c r="W7" s="6">
        <v>39965</v>
      </c>
      <c r="X7" s="6">
        <v>39965</v>
      </c>
      <c r="Y7" s="6">
        <v>39965</v>
      </c>
      <c r="Z7" s="6">
        <v>39965</v>
      </c>
      <c r="AA7" s="6">
        <v>39965</v>
      </c>
      <c r="AB7" s="6">
        <v>39965</v>
      </c>
      <c r="AC7" s="6">
        <v>39965</v>
      </c>
      <c r="AD7" s="6">
        <v>39965</v>
      </c>
      <c r="AE7" s="6">
        <v>39965</v>
      </c>
      <c r="AF7" s="6">
        <v>39965</v>
      </c>
      <c r="AG7" s="6">
        <v>39965</v>
      </c>
      <c r="AH7" s="6">
        <v>39965</v>
      </c>
      <c r="AI7" s="6">
        <v>39965</v>
      </c>
      <c r="AJ7" s="6">
        <v>39965</v>
      </c>
      <c r="AK7" s="6">
        <v>39965</v>
      </c>
      <c r="AL7" s="6">
        <v>39965</v>
      </c>
      <c r="AM7" s="6">
        <v>39965</v>
      </c>
      <c r="AN7" s="6">
        <v>39965</v>
      </c>
      <c r="AO7" s="6">
        <v>39965</v>
      </c>
      <c r="AP7" s="6">
        <v>39965</v>
      </c>
      <c r="AQ7" s="6">
        <v>39965</v>
      </c>
      <c r="AR7" s="6">
        <v>39965</v>
      </c>
      <c r="AS7" s="6">
        <v>39965</v>
      </c>
      <c r="AT7" s="6">
        <v>39965</v>
      </c>
      <c r="AU7" s="6">
        <v>39965</v>
      </c>
      <c r="AV7" s="6">
        <v>39965</v>
      </c>
      <c r="AW7" s="6">
        <v>39965</v>
      </c>
      <c r="AX7" s="6">
        <v>39965</v>
      </c>
      <c r="AY7" s="6">
        <v>39965</v>
      </c>
      <c r="AZ7" s="6">
        <v>39965</v>
      </c>
      <c r="BA7" s="6">
        <v>39965</v>
      </c>
      <c r="BB7" s="6">
        <v>39965</v>
      </c>
      <c r="BC7" s="6">
        <v>39965</v>
      </c>
      <c r="BD7" s="6">
        <v>39965</v>
      </c>
      <c r="BE7" s="6">
        <v>39965</v>
      </c>
      <c r="BF7" s="6">
        <v>39965</v>
      </c>
      <c r="BG7" s="6">
        <v>39965</v>
      </c>
      <c r="BH7" s="6">
        <v>39965</v>
      </c>
      <c r="BI7" s="6">
        <v>39965</v>
      </c>
      <c r="BJ7" s="6">
        <v>39965</v>
      </c>
      <c r="BK7" s="6">
        <v>39965</v>
      </c>
      <c r="BL7" s="6">
        <v>39965</v>
      </c>
      <c r="BM7" s="6">
        <v>39965</v>
      </c>
      <c r="BN7" s="6">
        <v>39965</v>
      </c>
      <c r="BO7" s="6">
        <v>39965</v>
      </c>
      <c r="BP7" s="6">
        <v>39965</v>
      </c>
      <c r="BQ7" s="6">
        <v>39965</v>
      </c>
      <c r="BR7" s="6">
        <v>39965</v>
      </c>
      <c r="BS7" s="6">
        <v>39965</v>
      </c>
      <c r="BT7" s="6">
        <v>39965</v>
      </c>
      <c r="BU7" s="6">
        <v>39965</v>
      </c>
      <c r="BV7" s="6">
        <v>39965</v>
      </c>
      <c r="BW7" s="6">
        <v>39965</v>
      </c>
      <c r="BX7" s="6">
        <v>39965</v>
      </c>
      <c r="BY7" s="6">
        <v>39965</v>
      </c>
      <c r="BZ7" s="6">
        <v>39965</v>
      </c>
      <c r="CA7" s="6">
        <v>39965</v>
      </c>
      <c r="CB7" s="6">
        <v>39965</v>
      </c>
      <c r="CC7" s="6">
        <v>39965</v>
      </c>
      <c r="CD7" s="6">
        <v>39965</v>
      </c>
      <c r="CE7" s="6">
        <v>39965</v>
      </c>
      <c r="CF7" s="6">
        <v>39965</v>
      </c>
      <c r="CG7" s="6">
        <v>39965</v>
      </c>
      <c r="CH7" s="6">
        <v>39965</v>
      </c>
      <c r="CI7" s="6">
        <v>39965</v>
      </c>
      <c r="CJ7" s="6">
        <v>39965</v>
      </c>
      <c r="CK7" s="6">
        <v>39965</v>
      </c>
      <c r="CL7" s="6">
        <v>39965</v>
      </c>
      <c r="CM7" s="6">
        <v>39965</v>
      </c>
      <c r="CN7" s="6">
        <v>39965</v>
      </c>
      <c r="CO7" s="6">
        <v>39965</v>
      </c>
      <c r="CP7" s="6">
        <v>39965</v>
      </c>
      <c r="CQ7" s="6">
        <v>39965</v>
      </c>
      <c r="CR7" s="6">
        <v>39965</v>
      </c>
      <c r="CS7" s="6">
        <v>39965</v>
      </c>
      <c r="CT7" s="6">
        <v>39965</v>
      </c>
      <c r="CU7" s="6">
        <v>39965</v>
      </c>
      <c r="CV7" s="6">
        <v>39965</v>
      </c>
      <c r="CW7" s="6">
        <v>39965</v>
      </c>
      <c r="CX7" s="6">
        <v>39965</v>
      </c>
      <c r="CY7" s="6">
        <v>39965</v>
      </c>
      <c r="CZ7" s="6">
        <v>39965</v>
      </c>
      <c r="DA7" s="6">
        <v>39965</v>
      </c>
      <c r="DB7" s="6">
        <v>39965</v>
      </c>
      <c r="DC7" s="6">
        <v>39965</v>
      </c>
      <c r="DD7" s="6">
        <v>39965</v>
      </c>
      <c r="DE7" s="6">
        <v>39965</v>
      </c>
      <c r="DF7" s="6">
        <v>39965</v>
      </c>
      <c r="DG7" s="6">
        <v>39965</v>
      </c>
      <c r="DH7" s="6">
        <v>39965</v>
      </c>
      <c r="DI7" s="6">
        <v>39965</v>
      </c>
      <c r="DJ7" s="6">
        <v>39965</v>
      </c>
      <c r="DK7" s="6">
        <v>39965</v>
      </c>
      <c r="DL7" s="6">
        <v>39965</v>
      </c>
      <c r="DM7" s="6">
        <v>39965</v>
      </c>
      <c r="DN7" s="6">
        <v>39965</v>
      </c>
      <c r="DO7" s="6">
        <v>39965</v>
      </c>
      <c r="DP7" s="6">
        <v>39965</v>
      </c>
      <c r="DQ7" s="6">
        <v>39965</v>
      </c>
      <c r="DR7" s="6">
        <v>39965</v>
      </c>
      <c r="DS7" s="6">
        <v>39965</v>
      </c>
      <c r="DT7" s="6">
        <v>39965</v>
      </c>
      <c r="DU7" s="6">
        <v>39965</v>
      </c>
      <c r="DV7" s="6">
        <v>39965</v>
      </c>
      <c r="DW7" s="6">
        <v>39965</v>
      </c>
      <c r="DX7" s="6">
        <v>39965</v>
      </c>
      <c r="DY7" s="6">
        <v>39965</v>
      </c>
      <c r="DZ7" s="6">
        <v>39965</v>
      </c>
      <c r="EA7" s="6">
        <v>39965</v>
      </c>
      <c r="EB7" s="6">
        <v>39965</v>
      </c>
      <c r="EC7" s="6">
        <v>39965</v>
      </c>
      <c r="ED7" s="6">
        <v>39965</v>
      </c>
      <c r="EE7" s="6">
        <v>39965</v>
      </c>
      <c r="EF7" s="6">
        <v>39965</v>
      </c>
      <c r="EG7" s="6">
        <v>39965</v>
      </c>
      <c r="EH7" s="6">
        <v>39965</v>
      </c>
      <c r="EI7" s="6">
        <v>39965</v>
      </c>
      <c r="EJ7" s="6">
        <v>39965</v>
      </c>
      <c r="EK7" s="6">
        <v>39965</v>
      </c>
      <c r="EL7" s="6">
        <v>39965</v>
      </c>
      <c r="EM7" s="6">
        <v>39965</v>
      </c>
      <c r="EN7" s="6">
        <v>39965</v>
      </c>
      <c r="EO7" s="6">
        <v>39965</v>
      </c>
      <c r="EP7" s="6">
        <v>39965</v>
      </c>
      <c r="EQ7" s="6">
        <v>39965</v>
      </c>
      <c r="ER7" s="6">
        <v>39965</v>
      </c>
      <c r="ES7" s="6">
        <v>39965</v>
      </c>
      <c r="ET7" s="6">
        <v>39965</v>
      </c>
      <c r="EU7" s="6">
        <v>39965</v>
      </c>
      <c r="EV7" s="6">
        <v>39965</v>
      </c>
      <c r="EW7" s="6">
        <v>39965</v>
      </c>
      <c r="EX7" s="6">
        <v>39965</v>
      </c>
      <c r="EY7" s="6">
        <v>39965</v>
      </c>
      <c r="EZ7" s="6">
        <v>39965</v>
      </c>
      <c r="FA7" s="6">
        <v>39965</v>
      </c>
      <c r="FB7" s="6">
        <v>39965</v>
      </c>
      <c r="FC7" s="6">
        <v>39965</v>
      </c>
      <c r="FD7" s="6">
        <v>39965</v>
      </c>
      <c r="FE7" s="6">
        <v>39965</v>
      </c>
      <c r="FF7" s="6">
        <v>39965</v>
      </c>
      <c r="FG7" s="6">
        <v>39965</v>
      </c>
      <c r="FH7" s="6">
        <v>39965</v>
      </c>
      <c r="FI7" s="6">
        <v>39965</v>
      </c>
      <c r="FJ7" s="6">
        <v>39965</v>
      </c>
      <c r="FK7" s="6">
        <v>39965</v>
      </c>
      <c r="FL7" s="6">
        <v>39965</v>
      </c>
      <c r="FM7" s="6">
        <v>39965</v>
      </c>
      <c r="FN7" s="6">
        <v>39965</v>
      </c>
      <c r="FO7" s="6">
        <v>39965</v>
      </c>
      <c r="FP7" s="6">
        <v>39965</v>
      </c>
      <c r="FQ7" s="6">
        <v>39965</v>
      </c>
      <c r="FR7" s="6">
        <v>39965</v>
      </c>
      <c r="FS7" s="6">
        <v>39965</v>
      </c>
      <c r="FT7" s="6">
        <v>39965</v>
      </c>
      <c r="FU7" s="6">
        <v>39965</v>
      </c>
      <c r="FV7" s="6">
        <v>39965</v>
      </c>
      <c r="FW7" s="6">
        <v>39965</v>
      </c>
      <c r="FX7" s="6">
        <v>39965</v>
      </c>
      <c r="FY7" s="6">
        <v>39965</v>
      </c>
      <c r="FZ7" s="6">
        <v>39965</v>
      </c>
      <c r="GA7" s="6">
        <v>39965</v>
      </c>
      <c r="GB7" s="6">
        <v>39965</v>
      </c>
      <c r="GC7" s="6">
        <v>39965</v>
      </c>
      <c r="GD7" s="6">
        <v>39965</v>
      </c>
      <c r="GE7" s="6">
        <v>39965</v>
      </c>
      <c r="GF7" s="6">
        <v>39965</v>
      </c>
      <c r="GG7" s="6">
        <v>39965</v>
      </c>
      <c r="GH7" s="6">
        <v>39965</v>
      </c>
      <c r="GI7" s="6">
        <v>39965</v>
      </c>
      <c r="GJ7" s="6">
        <v>39965</v>
      </c>
      <c r="GK7" s="6">
        <v>39965</v>
      </c>
      <c r="GL7" s="6">
        <v>39965</v>
      </c>
      <c r="GM7" s="6">
        <v>39965</v>
      </c>
      <c r="GN7" s="6">
        <v>39965</v>
      </c>
      <c r="GO7" s="6">
        <v>39965</v>
      </c>
      <c r="GP7" s="6">
        <v>39965</v>
      </c>
      <c r="GQ7" s="6">
        <v>39965</v>
      </c>
      <c r="GR7" s="6">
        <v>39965</v>
      </c>
      <c r="GS7" s="6">
        <v>39965</v>
      </c>
      <c r="GT7" s="6">
        <v>39965</v>
      </c>
      <c r="GU7" s="6">
        <v>39965</v>
      </c>
      <c r="GV7" s="6">
        <v>39965</v>
      </c>
      <c r="GW7" s="6">
        <v>39965</v>
      </c>
      <c r="GX7" s="6">
        <v>39965</v>
      </c>
      <c r="GY7" s="6">
        <v>39965</v>
      </c>
      <c r="GZ7" s="6">
        <v>39965</v>
      </c>
      <c r="HA7" s="6">
        <v>39965</v>
      </c>
      <c r="HB7" s="6">
        <v>39965</v>
      </c>
      <c r="HC7" s="6">
        <v>39965</v>
      </c>
      <c r="HD7" s="6">
        <v>39965</v>
      </c>
      <c r="HE7" s="6">
        <v>39965</v>
      </c>
      <c r="HF7" s="6">
        <v>39965</v>
      </c>
      <c r="HG7" s="6">
        <v>39965</v>
      </c>
      <c r="HH7" s="6">
        <v>39965</v>
      </c>
      <c r="HI7" s="6">
        <v>39965</v>
      </c>
      <c r="HJ7" s="6">
        <v>39965</v>
      </c>
      <c r="HK7" s="6">
        <v>39965</v>
      </c>
      <c r="HL7" s="6">
        <v>39965</v>
      </c>
      <c r="HM7" s="6">
        <v>39965</v>
      </c>
      <c r="HN7" s="6">
        <v>39965</v>
      </c>
      <c r="HO7" s="6">
        <v>39965</v>
      </c>
      <c r="HP7" s="6">
        <v>39965</v>
      </c>
      <c r="HQ7" s="6">
        <v>39965</v>
      </c>
      <c r="HR7" s="6">
        <v>39965</v>
      </c>
      <c r="HS7" s="6">
        <v>39965</v>
      </c>
      <c r="HT7" s="6">
        <v>39965</v>
      </c>
      <c r="HU7" s="6">
        <v>39965</v>
      </c>
      <c r="HV7" s="6">
        <v>39965</v>
      </c>
      <c r="HW7" s="6">
        <v>39965</v>
      </c>
      <c r="HX7" s="6">
        <v>39965</v>
      </c>
      <c r="HY7" s="6">
        <v>39965</v>
      </c>
      <c r="HZ7" s="6">
        <v>39965</v>
      </c>
      <c r="IA7" s="6">
        <v>39965</v>
      </c>
      <c r="IB7" s="6">
        <v>39965</v>
      </c>
      <c r="IC7" s="6">
        <v>39965</v>
      </c>
      <c r="ID7" s="6">
        <v>39965</v>
      </c>
      <c r="IE7" s="6">
        <v>39965</v>
      </c>
      <c r="IF7" s="6">
        <v>39965</v>
      </c>
      <c r="IG7" s="6">
        <v>39965</v>
      </c>
      <c r="IH7" s="6">
        <v>39965</v>
      </c>
      <c r="II7" s="6">
        <v>39965</v>
      </c>
      <c r="IJ7" s="6">
        <v>39965</v>
      </c>
      <c r="IK7" s="6">
        <v>39965</v>
      </c>
      <c r="IL7" s="6">
        <v>39965</v>
      </c>
      <c r="IM7" s="6">
        <v>39965</v>
      </c>
      <c r="IN7" s="6">
        <v>39965</v>
      </c>
      <c r="IO7" s="6">
        <v>39965</v>
      </c>
      <c r="IP7" s="6">
        <v>39965</v>
      </c>
      <c r="IQ7" s="6">
        <v>39965</v>
      </c>
    </row>
    <row r="8" spans="1:251" s="6" customFormat="1">
      <c r="A8" s="5" t="s">
        <v>256</v>
      </c>
      <c r="B8" s="6">
        <v>44348</v>
      </c>
      <c r="C8" s="6">
        <v>44348</v>
      </c>
      <c r="D8" s="6">
        <v>44348</v>
      </c>
      <c r="E8" s="6">
        <v>44348</v>
      </c>
      <c r="F8" s="6">
        <v>44348</v>
      </c>
      <c r="G8" s="6">
        <v>44348</v>
      </c>
      <c r="H8" s="6">
        <v>44348</v>
      </c>
      <c r="I8" s="6">
        <v>44348</v>
      </c>
      <c r="J8" s="6">
        <v>44348</v>
      </c>
      <c r="K8" s="6">
        <v>44348</v>
      </c>
      <c r="L8" s="6">
        <v>44348</v>
      </c>
      <c r="M8" s="6">
        <v>44348</v>
      </c>
      <c r="N8" s="6">
        <v>44348</v>
      </c>
      <c r="O8" s="6">
        <v>44348</v>
      </c>
      <c r="P8" s="6">
        <v>44348</v>
      </c>
      <c r="Q8" s="6">
        <v>44348</v>
      </c>
      <c r="R8" s="6">
        <v>44348</v>
      </c>
      <c r="S8" s="6">
        <v>44348</v>
      </c>
      <c r="T8" s="6">
        <v>44348</v>
      </c>
      <c r="U8" s="6">
        <v>44348</v>
      </c>
      <c r="V8" s="6">
        <v>44348</v>
      </c>
      <c r="W8" s="6">
        <v>44348</v>
      </c>
      <c r="X8" s="6">
        <v>44348</v>
      </c>
      <c r="Y8" s="6">
        <v>44348</v>
      </c>
      <c r="Z8" s="6">
        <v>44348</v>
      </c>
      <c r="AA8" s="6">
        <v>44348</v>
      </c>
      <c r="AB8" s="6">
        <v>44348</v>
      </c>
      <c r="AC8" s="6">
        <v>44348</v>
      </c>
      <c r="AD8" s="6">
        <v>44348</v>
      </c>
      <c r="AE8" s="6">
        <v>44348</v>
      </c>
      <c r="AF8" s="6">
        <v>44348</v>
      </c>
      <c r="AG8" s="6">
        <v>44348</v>
      </c>
      <c r="AH8" s="6">
        <v>44348</v>
      </c>
      <c r="AI8" s="6">
        <v>44348</v>
      </c>
      <c r="AJ8" s="6">
        <v>44348</v>
      </c>
      <c r="AK8" s="6">
        <v>44348</v>
      </c>
      <c r="AL8" s="6">
        <v>44348</v>
      </c>
      <c r="AM8" s="6">
        <v>44348</v>
      </c>
      <c r="AN8" s="6">
        <v>44348</v>
      </c>
      <c r="AO8" s="6">
        <v>44348</v>
      </c>
      <c r="AP8" s="6">
        <v>44348</v>
      </c>
      <c r="AQ8" s="6">
        <v>44348</v>
      </c>
      <c r="AR8" s="6">
        <v>44348</v>
      </c>
      <c r="AS8" s="6">
        <v>44348</v>
      </c>
      <c r="AT8" s="6">
        <v>44348</v>
      </c>
      <c r="AU8" s="6">
        <v>44348</v>
      </c>
      <c r="AV8" s="6">
        <v>44348</v>
      </c>
      <c r="AW8" s="6">
        <v>44348</v>
      </c>
      <c r="AX8" s="6">
        <v>44348</v>
      </c>
      <c r="AY8" s="6">
        <v>44348</v>
      </c>
      <c r="AZ8" s="6">
        <v>44348</v>
      </c>
      <c r="BA8" s="6">
        <v>44348</v>
      </c>
      <c r="BB8" s="6">
        <v>44348</v>
      </c>
      <c r="BC8" s="6">
        <v>44348</v>
      </c>
      <c r="BD8" s="6">
        <v>44348</v>
      </c>
      <c r="BE8" s="6">
        <v>44348</v>
      </c>
      <c r="BF8" s="6">
        <v>44348</v>
      </c>
      <c r="BG8" s="6">
        <v>44348</v>
      </c>
      <c r="BH8" s="6">
        <v>44348</v>
      </c>
      <c r="BI8" s="6">
        <v>44348</v>
      </c>
      <c r="BJ8" s="6">
        <v>44348</v>
      </c>
      <c r="BK8" s="6">
        <v>44348</v>
      </c>
      <c r="BL8" s="6">
        <v>44348</v>
      </c>
      <c r="BM8" s="6">
        <v>44348</v>
      </c>
      <c r="BN8" s="6">
        <v>44348</v>
      </c>
      <c r="BO8" s="6">
        <v>44348</v>
      </c>
      <c r="BP8" s="6">
        <v>44348</v>
      </c>
      <c r="BQ8" s="6">
        <v>44348</v>
      </c>
      <c r="BR8" s="6">
        <v>44348</v>
      </c>
      <c r="BS8" s="6">
        <v>44348</v>
      </c>
      <c r="BT8" s="6">
        <v>44348</v>
      </c>
      <c r="BU8" s="6">
        <v>44348</v>
      </c>
      <c r="BV8" s="6">
        <v>44348</v>
      </c>
      <c r="BW8" s="6">
        <v>44348</v>
      </c>
      <c r="BX8" s="6">
        <v>44348</v>
      </c>
      <c r="BY8" s="6">
        <v>44348</v>
      </c>
      <c r="BZ8" s="6">
        <v>44348</v>
      </c>
      <c r="CA8" s="6">
        <v>44348</v>
      </c>
      <c r="CB8" s="6">
        <v>44348</v>
      </c>
      <c r="CC8" s="6">
        <v>44348</v>
      </c>
      <c r="CD8" s="6">
        <v>44348</v>
      </c>
      <c r="CE8" s="6">
        <v>44348</v>
      </c>
      <c r="CF8" s="6">
        <v>44348</v>
      </c>
      <c r="CG8" s="6">
        <v>44348</v>
      </c>
      <c r="CH8" s="6">
        <v>44348</v>
      </c>
      <c r="CI8" s="6">
        <v>44348</v>
      </c>
      <c r="CJ8" s="6">
        <v>44348</v>
      </c>
      <c r="CK8" s="6">
        <v>44348</v>
      </c>
      <c r="CL8" s="6">
        <v>44348</v>
      </c>
      <c r="CM8" s="6">
        <v>44348</v>
      </c>
      <c r="CN8" s="6">
        <v>44348</v>
      </c>
      <c r="CO8" s="6">
        <v>44348</v>
      </c>
      <c r="CP8" s="6">
        <v>44348</v>
      </c>
      <c r="CQ8" s="6">
        <v>44348</v>
      </c>
      <c r="CR8" s="6">
        <v>44348</v>
      </c>
      <c r="CS8" s="6">
        <v>44348</v>
      </c>
      <c r="CT8" s="6">
        <v>44348</v>
      </c>
      <c r="CU8" s="6">
        <v>44348</v>
      </c>
      <c r="CV8" s="6">
        <v>44348</v>
      </c>
      <c r="CW8" s="6">
        <v>44348</v>
      </c>
      <c r="CX8" s="6">
        <v>44348</v>
      </c>
      <c r="CY8" s="6">
        <v>44348</v>
      </c>
      <c r="CZ8" s="6">
        <v>44348</v>
      </c>
      <c r="DA8" s="6">
        <v>44348</v>
      </c>
      <c r="DB8" s="6">
        <v>44348</v>
      </c>
      <c r="DC8" s="6">
        <v>44348</v>
      </c>
      <c r="DD8" s="6">
        <v>44348</v>
      </c>
      <c r="DE8" s="6">
        <v>44348</v>
      </c>
      <c r="DF8" s="6">
        <v>44348</v>
      </c>
      <c r="DG8" s="6">
        <v>44348</v>
      </c>
      <c r="DH8" s="6">
        <v>44348</v>
      </c>
      <c r="DI8" s="6">
        <v>44348</v>
      </c>
      <c r="DJ8" s="6">
        <v>44348</v>
      </c>
      <c r="DK8" s="6">
        <v>44348</v>
      </c>
      <c r="DL8" s="6">
        <v>44348</v>
      </c>
      <c r="DM8" s="6">
        <v>44348</v>
      </c>
      <c r="DN8" s="6">
        <v>44348</v>
      </c>
      <c r="DO8" s="6">
        <v>44348</v>
      </c>
      <c r="DP8" s="6">
        <v>44348</v>
      </c>
      <c r="DQ8" s="6">
        <v>44348</v>
      </c>
      <c r="DR8" s="6">
        <v>44348</v>
      </c>
      <c r="DS8" s="6">
        <v>44348</v>
      </c>
      <c r="DT8" s="6">
        <v>44348</v>
      </c>
      <c r="DU8" s="6">
        <v>44348</v>
      </c>
      <c r="DV8" s="6">
        <v>44348</v>
      </c>
      <c r="DW8" s="6">
        <v>44348</v>
      </c>
      <c r="DX8" s="6">
        <v>44348</v>
      </c>
      <c r="DY8" s="6">
        <v>44348</v>
      </c>
      <c r="DZ8" s="6">
        <v>44348</v>
      </c>
      <c r="EA8" s="6">
        <v>44348</v>
      </c>
      <c r="EB8" s="6">
        <v>44348</v>
      </c>
      <c r="EC8" s="6">
        <v>44348</v>
      </c>
      <c r="ED8" s="6">
        <v>44348</v>
      </c>
      <c r="EE8" s="6">
        <v>44348</v>
      </c>
      <c r="EF8" s="6">
        <v>44348</v>
      </c>
      <c r="EG8" s="6">
        <v>44348</v>
      </c>
      <c r="EH8" s="6">
        <v>44348</v>
      </c>
      <c r="EI8" s="6">
        <v>44348</v>
      </c>
      <c r="EJ8" s="6">
        <v>44348</v>
      </c>
      <c r="EK8" s="6">
        <v>44348</v>
      </c>
      <c r="EL8" s="6">
        <v>44348</v>
      </c>
      <c r="EM8" s="6">
        <v>44348</v>
      </c>
      <c r="EN8" s="6">
        <v>44348</v>
      </c>
      <c r="EO8" s="6">
        <v>44348</v>
      </c>
      <c r="EP8" s="6">
        <v>44348</v>
      </c>
      <c r="EQ8" s="6">
        <v>44348</v>
      </c>
      <c r="ER8" s="6">
        <v>44348</v>
      </c>
      <c r="ES8" s="6">
        <v>44348</v>
      </c>
      <c r="ET8" s="6">
        <v>44348</v>
      </c>
      <c r="EU8" s="6">
        <v>44348</v>
      </c>
      <c r="EV8" s="6">
        <v>44348</v>
      </c>
      <c r="EW8" s="6">
        <v>44348</v>
      </c>
      <c r="EX8" s="6">
        <v>44348</v>
      </c>
      <c r="EY8" s="6">
        <v>44348</v>
      </c>
      <c r="EZ8" s="6">
        <v>44348</v>
      </c>
      <c r="FA8" s="6">
        <v>44348</v>
      </c>
      <c r="FB8" s="6">
        <v>44348</v>
      </c>
      <c r="FC8" s="6">
        <v>44348</v>
      </c>
      <c r="FD8" s="6">
        <v>44348</v>
      </c>
      <c r="FE8" s="6">
        <v>44348</v>
      </c>
      <c r="FF8" s="6">
        <v>44348</v>
      </c>
      <c r="FG8" s="6">
        <v>44348</v>
      </c>
      <c r="FH8" s="6">
        <v>44348</v>
      </c>
      <c r="FI8" s="6">
        <v>44348</v>
      </c>
      <c r="FJ8" s="6">
        <v>44348</v>
      </c>
      <c r="FK8" s="6">
        <v>44348</v>
      </c>
      <c r="FL8" s="6">
        <v>44348</v>
      </c>
      <c r="FM8" s="6">
        <v>44348</v>
      </c>
      <c r="FN8" s="6">
        <v>44348</v>
      </c>
      <c r="FO8" s="6">
        <v>44348</v>
      </c>
      <c r="FP8" s="6">
        <v>44348</v>
      </c>
      <c r="FQ8" s="6">
        <v>44348</v>
      </c>
      <c r="FR8" s="6">
        <v>44348</v>
      </c>
      <c r="FS8" s="6">
        <v>44348</v>
      </c>
      <c r="FT8" s="6">
        <v>44348</v>
      </c>
      <c r="FU8" s="6">
        <v>44348</v>
      </c>
      <c r="FV8" s="6">
        <v>44348</v>
      </c>
      <c r="FW8" s="6">
        <v>44348</v>
      </c>
      <c r="FX8" s="6">
        <v>44348</v>
      </c>
      <c r="FY8" s="6">
        <v>44348</v>
      </c>
      <c r="FZ8" s="6">
        <v>44348</v>
      </c>
      <c r="GA8" s="6">
        <v>44348</v>
      </c>
      <c r="GB8" s="6">
        <v>44348</v>
      </c>
      <c r="GC8" s="6">
        <v>44348</v>
      </c>
      <c r="GD8" s="6">
        <v>44348</v>
      </c>
      <c r="GE8" s="6">
        <v>44348</v>
      </c>
      <c r="GF8" s="6">
        <v>44348</v>
      </c>
      <c r="GG8" s="6">
        <v>44348</v>
      </c>
      <c r="GH8" s="6">
        <v>44348</v>
      </c>
      <c r="GI8" s="6">
        <v>44348</v>
      </c>
      <c r="GJ8" s="6">
        <v>44348</v>
      </c>
      <c r="GK8" s="6">
        <v>44348</v>
      </c>
      <c r="GL8" s="6">
        <v>44348</v>
      </c>
      <c r="GM8" s="6">
        <v>44348</v>
      </c>
      <c r="GN8" s="6">
        <v>44348</v>
      </c>
      <c r="GO8" s="6">
        <v>44348</v>
      </c>
      <c r="GP8" s="6">
        <v>44348</v>
      </c>
      <c r="GQ8" s="6">
        <v>44348</v>
      </c>
      <c r="GR8" s="6">
        <v>44348</v>
      </c>
      <c r="GS8" s="6">
        <v>44348</v>
      </c>
      <c r="GT8" s="6">
        <v>44348</v>
      </c>
      <c r="GU8" s="6">
        <v>44348</v>
      </c>
      <c r="GV8" s="6">
        <v>44348</v>
      </c>
      <c r="GW8" s="6">
        <v>44348</v>
      </c>
      <c r="GX8" s="6">
        <v>44348</v>
      </c>
      <c r="GY8" s="6">
        <v>44348</v>
      </c>
      <c r="GZ8" s="6">
        <v>44348</v>
      </c>
      <c r="HA8" s="6">
        <v>44348</v>
      </c>
      <c r="HB8" s="6">
        <v>44348</v>
      </c>
      <c r="HC8" s="6">
        <v>44348</v>
      </c>
      <c r="HD8" s="6">
        <v>44348</v>
      </c>
      <c r="HE8" s="6">
        <v>44348</v>
      </c>
      <c r="HF8" s="6">
        <v>44348</v>
      </c>
      <c r="HG8" s="6">
        <v>44348</v>
      </c>
      <c r="HH8" s="6">
        <v>44348</v>
      </c>
      <c r="HI8" s="6">
        <v>44348</v>
      </c>
      <c r="HJ8" s="6">
        <v>44348</v>
      </c>
      <c r="HK8" s="6">
        <v>44348</v>
      </c>
      <c r="HL8" s="6">
        <v>44348</v>
      </c>
      <c r="HM8" s="6">
        <v>44348</v>
      </c>
      <c r="HN8" s="6">
        <v>44348</v>
      </c>
      <c r="HO8" s="6">
        <v>44348</v>
      </c>
      <c r="HP8" s="6">
        <v>44348</v>
      </c>
      <c r="HQ8" s="6">
        <v>44348</v>
      </c>
      <c r="HR8" s="6">
        <v>44348</v>
      </c>
      <c r="HS8" s="6">
        <v>44348</v>
      </c>
      <c r="HT8" s="6">
        <v>44348</v>
      </c>
      <c r="HU8" s="6">
        <v>44348</v>
      </c>
      <c r="HV8" s="6">
        <v>44348</v>
      </c>
      <c r="HW8" s="6">
        <v>44348</v>
      </c>
      <c r="HX8" s="6">
        <v>44348</v>
      </c>
      <c r="HY8" s="6">
        <v>44348</v>
      </c>
      <c r="HZ8" s="6">
        <v>44348</v>
      </c>
      <c r="IA8" s="6">
        <v>44348</v>
      </c>
      <c r="IB8" s="6">
        <v>44348</v>
      </c>
      <c r="IC8" s="6">
        <v>44348</v>
      </c>
      <c r="ID8" s="6">
        <v>44348</v>
      </c>
      <c r="IE8" s="6">
        <v>44348</v>
      </c>
      <c r="IF8" s="6">
        <v>44348</v>
      </c>
      <c r="IG8" s="6">
        <v>44348</v>
      </c>
      <c r="IH8" s="6">
        <v>44348</v>
      </c>
      <c r="II8" s="6">
        <v>44348</v>
      </c>
      <c r="IJ8" s="6">
        <v>44348</v>
      </c>
      <c r="IK8" s="6">
        <v>44348</v>
      </c>
      <c r="IL8" s="6">
        <v>44348</v>
      </c>
      <c r="IM8" s="6">
        <v>44348</v>
      </c>
      <c r="IN8" s="6">
        <v>44348</v>
      </c>
      <c r="IO8" s="6">
        <v>44348</v>
      </c>
      <c r="IP8" s="6">
        <v>44348</v>
      </c>
      <c r="IQ8" s="6">
        <v>44348</v>
      </c>
    </row>
    <row r="9" spans="1:251">
      <c r="A9" s="4" t="s">
        <v>257</v>
      </c>
      <c r="B9" s="1">
        <v>20</v>
      </c>
      <c r="C9" s="1">
        <v>20</v>
      </c>
      <c r="D9" s="1">
        <v>20</v>
      </c>
      <c r="E9" s="1">
        <v>20</v>
      </c>
      <c r="F9" s="1">
        <v>20</v>
      </c>
      <c r="G9" s="1">
        <v>20</v>
      </c>
      <c r="H9" s="1">
        <v>20</v>
      </c>
      <c r="I9" s="1">
        <v>20</v>
      </c>
      <c r="J9" s="1">
        <v>20</v>
      </c>
      <c r="K9" s="1">
        <v>20</v>
      </c>
      <c r="L9" s="1">
        <v>20</v>
      </c>
      <c r="M9" s="1">
        <v>20</v>
      </c>
      <c r="N9" s="1">
        <v>20</v>
      </c>
      <c r="O9" s="1">
        <v>20</v>
      </c>
      <c r="P9" s="1">
        <v>20</v>
      </c>
      <c r="Q9" s="1">
        <v>20</v>
      </c>
      <c r="R9" s="1">
        <v>20</v>
      </c>
      <c r="S9" s="1">
        <v>20</v>
      </c>
      <c r="T9" s="1">
        <v>20</v>
      </c>
      <c r="U9" s="1">
        <v>20</v>
      </c>
      <c r="V9" s="1">
        <v>20</v>
      </c>
      <c r="W9" s="1">
        <v>20</v>
      </c>
      <c r="X9" s="1">
        <v>20</v>
      </c>
      <c r="Y9" s="1">
        <v>20</v>
      </c>
      <c r="Z9" s="1">
        <v>20</v>
      </c>
      <c r="AA9" s="1">
        <v>20</v>
      </c>
      <c r="AB9" s="1">
        <v>20</v>
      </c>
      <c r="AC9" s="1">
        <v>20</v>
      </c>
      <c r="AD9" s="1">
        <v>20</v>
      </c>
      <c r="AE9" s="1">
        <v>20</v>
      </c>
      <c r="AF9" s="1">
        <v>20</v>
      </c>
      <c r="AG9" s="1">
        <v>20</v>
      </c>
      <c r="AH9" s="1">
        <v>20</v>
      </c>
      <c r="AI9" s="1">
        <v>20</v>
      </c>
      <c r="AJ9" s="1">
        <v>20</v>
      </c>
      <c r="AK9" s="1">
        <v>20</v>
      </c>
      <c r="AL9" s="1">
        <v>20</v>
      </c>
      <c r="AM9" s="1">
        <v>20</v>
      </c>
      <c r="AN9" s="1">
        <v>20</v>
      </c>
      <c r="AO9" s="1">
        <v>20</v>
      </c>
      <c r="AP9" s="1">
        <v>20</v>
      </c>
      <c r="AQ9" s="1">
        <v>20</v>
      </c>
      <c r="AR9" s="1">
        <v>20</v>
      </c>
      <c r="AS9" s="1">
        <v>20</v>
      </c>
      <c r="AT9" s="1">
        <v>20</v>
      </c>
      <c r="AU9" s="1">
        <v>20</v>
      </c>
      <c r="AV9" s="1">
        <v>20</v>
      </c>
      <c r="AW9" s="1">
        <v>20</v>
      </c>
      <c r="AX9" s="1">
        <v>20</v>
      </c>
      <c r="AY9" s="1">
        <v>20</v>
      </c>
      <c r="AZ9" s="1">
        <v>20</v>
      </c>
      <c r="BA9" s="1">
        <v>20</v>
      </c>
      <c r="BB9" s="1">
        <v>20</v>
      </c>
      <c r="BC9" s="1">
        <v>20</v>
      </c>
      <c r="BD9" s="1">
        <v>20</v>
      </c>
      <c r="BE9" s="1">
        <v>20</v>
      </c>
      <c r="BF9" s="1">
        <v>20</v>
      </c>
      <c r="BG9" s="1">
        <v>20</v>
      </c>
      <c r="BH9" s="1">
        <v>20</v>
      </c>
      <c r="BI9" s="1">
        <v>20</v>
      </c>
      <c r="BJ9" s="1">
        <v>20</v>
      </c>
      <c r="BK9" s="1">
        <v>20</v>
      </c>
      <c r="BL9" s="1">
        <v>20</v>
      </c>
      <c r="BM9" s="1">
        <v>20</v>
      </c>
      <c r="BN9" s="1">
        <v>20</v>
      </c>
      <c r="BO9" s="1">
        <v>20</v>
      </c>
      <c r="BP9" s="1">
        <v>20</v>
      </c>
      <c r="BQ9" s="1">
        <v>20</v>
      </c>
      <c r="BR9" s="1">
        <v>20</v>
      </c>
      <c r="BS9" s="1">
        <v>20</v>
      </c>
      <c r="BT9" s="1">
        <v>20</v>
      </c>
      <c r="BU9" s="1">
        <v>20</v>
      </c>
      <c r="BV9" s="1">
        <v>20</v>
      </c>
      <c r="BW9" s="1">
        <v>20</v>
      </c>
      <c r="BX9" s="1">
        <v>20</v>
      </c>
      <c r="BY9" s="1">
        <v>20</v>
      </c>
      <c r="BZ9" s="1">
        <v>20</v>
      </c>
      <c r="CA9" s="1">
        <v>20</v>
      </c>
      <c r="CB9" s="1">
        <v>20</v>
      </c>
      <c r="CC9" s="1">
        <v>20</v>
      </c>
      <c r="CD9" s="1">
        <v>20</v>
      </c>
      <c r="CE9" s="1">
        <v>20</v>
      </c>
      <c r="CF9" s="1">
        <v>20</v>
      </c>
      <c r="CG9" s="1">
        <v>20</v>
      </c>
      <c r="CH9" s="1">
        <v>20</v>
      </c>
      <c r="CI9" s="1">
        <v>20</v>
      </c>
      <c r="CJ9" s="1">
        <v>20</v>
      </c>
      <c r="CK9" s="1">
        <v>20</v>
      </c>
      <c r="CL9" s="1">
        <v>20</v>
      </c>
      <c r="CM9" s="1">
        <v>20</v>
      </c>
      <c r="CN9" s="1">
        <v>20</v>
      </c>
      <c r="CO9" s="1">
        <v>20</v>
      </c>
      <c r="CP9" s="1">
        <v>20</v>
      </c>
      <c r="CQ9" s="1">
        <v>20</v>
      </c>
      <c r="CR9" s="1">
        <v>20</v>
      </c>
      <c r="CS9" s="1">
        <v>20</v>
      </c>
      <c r="CT9" s="1">
        <v>20</v>
      </c>
      <c r="CU9" s="1">
        <v>20</v>
      </c>
      <c r="CV9" s="1">
        <v>20</v>
      </c>
      <c r="CW9" s="1">
        <v>20</v>
      </c>
      <c r="CX9" s="1">
        <v>20</v>
      </c>
      <c r="CY9" s="1">
        <v>20</v>
      </c>
      <c r="CZ9" s="1">
        <v>20</v>
      </c>
      <c r="DA9" s="1">
        <v>20</v>
      </c>
      <c r="DB9" s="1">
        <v>20</v>
      </c>
      <c r="DC9" s="1">
        <v>20</v>
      </c>
      <c r="DD9" s="1">
        <v>20</v>
      </c>
      <c r="DE9" s="1">
        <v>20</v>
      </c>
      <c r="DF9" s="1">
        <v>20</v>
      </c>
      <c r="DG9" s="1">
        <v>20</v>
      </c>
      <c r="DH9" s="1">
        <v>20</v>
      </c>
      <c r="DI9" s="1">
        <v>20</v>
      </c>
      <c r="DJ9" s="1">
        <v>20</v>
      </c>
      <c r="DK9" s="1">
        <v>20</v>
      </c>
      <c r="DL9" s="1">
        <v>20</v>
      </c>
      <c r="DM9" s="1">
        <v>20</v>
      </c>
      <c r="DN9" s="1">
        <v>20</v>
      </c>
      <c r="DO9" s="1">
        <v>20</v>
      </c>
      <c r="DP9" s="1">
        <v>20</v>
      </c>
      <c r="DQ9" s="1">
        <v>20</v>
      </c>
      <c r="DR9" s="1">
        <v>20</v>
      </c>
      <c r="DS9" s="1">
        <v>20</v>
      </c>
      <c r="DT9" s="1">
        <v>20</v>
      </c>
      <c r="DU9" s="1">
        <v>20</v>
      </c>
      <c r="DV9" s="1">
        <v>20</v>
      </c>
      <c r="DW9" s="1">
        <v>20</v>
      </c>
      <c r="DX9" s="1">
        <v>20</v>
      </c>
      <c r="DY9" s="1">
        <v>20</v>
      </c>
      <c r="DZ9" s="1">
        <v>20</v>
      </c>
      <c r="EA9" s="1">
        <v>20</v>
      </c>
      <c r="EB9" s="1">
        <v>20</v>
      </c>
      <c r="EC9" s="1">
        <v>20</v>
      </c>
      <c r="ED9" s="1">
        <v>20</v>
      </c>
      <c r="EE9" s="1">
        <v>20</v>
      </c>
      <c r="EF9" s="1">
        <v>20</v>
      </c>
      <c r="EG9" s="1">
        <v>20</v>
      </c>
      <c r="EH9" s="1">
        <v>20</v>
      </c>
      <c r="EI9" s="1">
        <v>20</v>
      </c>
      <c r="EJ9" s="1">
        <v>20</v>
      </c>
      <c r="EK9" s="1">
        <v>20</v>
      </c>
      <c r="EL9" s="1">
        <v>20</v>
      </c>
      <c r="EM9" s="1">
        <v>20</v>
      </c>
      <c r="EN9" s="1">
        <v>20</v>
      </c>
      <c r="EO9" s="1">
        <v>20</v>
      </c>
      <c r="EP9" s="1">
        <v>20</v>
      </c>
      <c r="EQ9" s="1">
        <v>20</v>
      </c>
      <c r="ER9" s="1">
        <v>20</v>
      </c>
      <c r="ES9" s="1">
        <v>20</v>
      </c>
      <c r="ET9" s="1">
        <v>20</v>
      </c>
      <c r="EU9" s="1">
        <v>20</v>
      </c>
      <c r="EV9" s="1">
        <v>20</v>
      </c>
      <c r="EW9" s="1">
        <v>20</v>
      </c>
      <c r="EX9" s="1">
        <v>20</v>
      </c>
      <c r="EY9" s="1">
        <v>20</v>
      </c>
      <c r="EZ9" s="1">
        <v>20</v>
      </c>
      <c r="FA9" s="1">
        <v>20</v>
      </c>
      <c r="FB9" s="1">
        <v>20</v>
      </c>
      <c r="FC9" s="1">
        <v>20</v>
      </c>
      <c r="FD9" s="1">
        <v>20</v>
      </c>
      <c r="FE9" s="1">
        <v>20</v>
      </c>
      <c r="FF9" s="1">
        <v>20</v>
      </c>
      <c r="FG9" s="1">
        <v>20</v>
      </c>
      <c r="FH9" s="1">
        <v>20</v>
      </c>
      <c r="FI9" s="1">
        <v>20</v>
      </c>
      <c r="FJ9" s="1">
        <v>20</v>
      </c>
      <c r="FK9" s="1">
        <v>20</v>
      </c>
      <c r="FL9" s="1">
        <v>20</v>
      </c>
      <c r="FM9" s="1">
        <v>20</v>
      </c>
      <c r="FN9" s="1">
        <v>20</v>
      </c>
      <c r="FO9" s="1">
        <v>20</v>
      </c>
      <c r="FP9" s="1">
        <v>20</v>
      </c>
      <c r="FQ9" s="1">
        <v>20</v>
      </c>
      <c r="FR9" s="1">
        <v>20</v>
      </c>
      <c r="FS9" s="1">
        <v>20</v>
      </c>
      <c r="FT9" s="1">
        <v>20</v>
      </c>
      <c r="FU9" s="1">
        <v>20</v>
      </c>
      <c r="FV9" s="1">
        <v>20</v>
      </c>
      <c r="FW9" s="1">
        <v>20</v>
      </c>
      <c r="FX9" s="1">
        <v>20</v>
      </c>
      <c r="FY9" s="1">
        <v>20</v>
      </c>
      <c r="FZ9" s="1">
        <v>20</v>
      </c>
      <c r="GA9" s="1">
        <v>20</v>
      </c>
      <c r="GB9" s="1">
        <v>20</v>
      </c>
      <c r="GC9" s="1">
        <v>20</v>
      </c>
      <c r="GD9" s="1">
        <v>20</v>
      </c>
      <c r="GE9" s="1">
        <v>20</v>
      </c>
      <c r="GF9" s="1">
        <v>20</v>
      </c>
      <c r="GG9" s="1">
        <v>20</v>
      </c>
      <c r="GH9" s="1">
        <v>20</v>
      </c>
      <c r="GI9" s="1">
        <v>20</v>
      </c>
      <c r="GJ9" s="1">
        <v>20</v>
      </c>
      <c r="GK9" s="1">
        <v>20</v>
      </c>
      <c r="GL9" s="1">
        <v>20</v>
      </c>
      <c r="GM9" s="1">
        <v>20</v>
      </c>
      <c r="GN9" s="1">
        <v>20</v>
      </c>
      <c r="GO9" s="1">
        <v>20</v>
      </c>
      <c r="GP9" s="1">
        <v>20</v>
      </c>
      <c r="GQ9" s="1">
        <v>20</v>
      </c>
      <c r="GR9" s="1">
        <v>20</v>
      </c>
      <c r="GS9" s="1">
        <v>20</v>
      </c>
      <c r="GT9" s="1">
        <v>20</v>
      </c>
      <c r="GU9" s="1">
        <v>20</v>
      </c>
      <c r="GV9" s="1">
        <v>20</v>
      </c>
      <c r="GW9" s="1">
        <v>20</v>
      </c>
      <c r="GX9" s="1">
        <v>20</v>
      </c>
      <c r="GY9" s="1">
        <v>20</v>
      </c>
      <c r="GZ9" s="1">
        <v>20</v>
      </c>
      <c r="HA9" s="1">
        <v>20</v>
      </c>
      <c r="HB9" s="1">
        <v>20</v>
      </c>
      <c r="HC9" s="1">
        <v>20</v>
      </c>
      <c r="HD9" s="1">
        <v>20</v>
      </c>
      <c r="HE9" s="1">
        <v>20</v>
      </c>
      <c r="HF9" s="1">
        <v>20</v>
      </c>
      <c r="HG9" s="1">
        <v>20</v>
      </c>
      <c r="HH9" s="1">
        <v>20</v>
      </c>
      <c r="HI9" s="1">
        <v>20</v>
      </c>
      <c r="HJ9" s="1">
        <v>20</v>
      </c>
      <c r="HK9" s="1">
        <v>20</v>
      </c>
      <c r="HL9" s="1">
        <v>20</v>
      </c>
      <c r="HM9" s="1">
        <v>20</v>
      </c>
      <c r="HN9" s="1">
        <v>20</v>
      </c>
      <c r="HO9" s="1">
        <v>20</v>
      </c>
      <c r="HP9" s="1">
        <v>20</v>
      </c>
      <c r="HQ9" s="1">
        <v>20</v>
      </c>
      <c r="HR9" s="1">
        <v>20</v>
      </c>
      <c r="HS9" s="1">
        <v>20</v>
      </c>
      <c r="HT9" s="1">
        <v>20</v>
      </c>
      <c r="HU9" s="1">
        <v>20</v>
      </c>
      <c r="HV9" s="1">
        <v>20</v>
      </c>
      <c r="HW9" s="1">
        <v>20</v>
      </c>
      <c r="HX9" s="1">
        <v>20</v>
      </c>
      <c r="HY9" s="1">
        <v>20</v>
      </c>
      <c r="HZ9" s="1">
        <v>20</v>
      </c>
      <c r="IA9" s="1">
        <v>20</v>
      </c>
      <c r="IB9" s="1">
        <v>20</v>
      </c>
      <c r="IC9" s="1">
        <v>20</v>
      </c>
      <c r="ID9" s="1">
        <v>20</v>
      </c>
      <c r="IE9" s="1">
        <v>20</v>
      </c>
      <c r="IF9" s="1">
        <v>20</v>
      </c>
      <c r="IG9" s="1">
        <v>20</v>
      </c>
      <c r="IH9" s="1">
        <v>20</v>
      </c>
      <c r="II9" s="1">
        <v>20</v>
      </c>
      <c r="IJ9" s="1">
        <v>20</v>
      </c>
      <c r="IK9" s="1">
        <v>20</v>
      </c>
      <c r="IL9" s="1">
        <v>20</v>
      </c>
      <c r="IM9" s="1">
        <v>20</v>
      </c>
      <c r="IN9" s="1">
        <v>20</v>
      </c>
      <c r="IO9" s="1">
        <v>20</v>
      </c>
      <c r="IP9" s="1">
        <v>20</v>
      </c>
      <c r="IQ9" s="1">
        <v>20</v>
      </c>
    </row>
    <row r="10" spans="1:251">
      <c r="A10" s="4" t="s">
        <v>258</v>
      </c>
      <c r="B10" s="8" t="s">
        <v>762</v>
      </c>
      <c r="C10" s="8" t="s">
        <v>763</v>
      </c>
      <c r="D10" s="8" t="s">
        <v>764</v>
      </c>
      <c r="E10" s="8" t="s">
        <v>765</v>
      </c>
      <c r="F10" s="8" t="s">
        <v>766</v>
      </c>
      <c r="G10" s="8" t="s">
        <v>767</v>
      </c>
      <c r="H10" s="8" t="s">
        <v>768</v>
      </c>
      <c r="I10" s="8" t="s">
        <v>769</v>
      </c>
      <c r="J10" s="8" t="s">
        <v>770</v>
      </c>
      <c r="K10" s="8" t="s">
        <v>771</v>
      </c>
      <c r="L10" s="8" t="s">
        <v>772</v>
      </c>
      <c r="M10" s="8" t="s">
        <v>773</v>
      </c>
      <c r="N10" s="8" t="s">
        <v>774</v>
      </c>
      <c r="O10" s="8" t="s">
        <v>775</v>
      </c>
      <c r="P10" s="8" t="s">
        <v>776</v>
      </c>
      <c r="Q10" s="8" t="s">
        <v>777</v>
      </c>
      <c r="R10" s="8" t="s">
        <v>778</v>
      </c>
      <c r="S10" s="8" t="s">
        <v>779</v>
      </c>
      <c r="T10" s="8" t="s">
        <v>780</v>
      </c>
      <c r="U10" s="8" t="s">
        <v>781</v>
      </c>
      <c r="V10" s="8" t="s">
        <v>782</v>
      </c>
      <c r="W10" s="8" t="s">
        <v>783</v>
      </c>
      <c r="X10" s="8" t="s">
        <v>784</v>
      </c>
      <c r="Y10" s="8" t="s">
        <v>785</v>
      </c>
      <c r="Z10" s="8" t="s">
        <v>786</v>
      </c>
      <c r="AA10" s="8" t="s">
        <v>787</v>
      </c>
      <c r="AB10" s="8" t="s">
        <v>788</v>
      </c>
      <c r="AC10" s="8" t="s">
        <v>789</v>
      </c>
      <c r="AD10" s="8" t="s">
        <v>790</v>
      </c>
      <c r="AE10" s="8" t="s">
        <v>791</v>
      </c>
      <c r="AF10" s="8" t="s">
        <v>792</v>
      </c>
      <c r="AG10" s="8" t="s">
        <v>793</v>
      </c>
      <c r="AH10" s="8" t="s">
        <v>794</v>
      </c>
      <c r="AI10" s="8" t="s">
        <v>795</v>
      </c>
      <c r="AJ10" s="8" t="s">
        <v>796</v>
      </c>
      <c r="AK10" s="8" t="s">
        <v>797</v>
      </c>
      <c r="AL10" s="8" t="s">
        <v>798</v>
      </c>
      <c r="AM10" s="8" t="s">
        <v>799</v>
      </c>
      <c r="AN10" s="8" t="s">
        <v>800</v>
      </c>
      <c r="AO10" s="8" t="s">
        <v>801</v>
      </c>
      <c r="AP10" s="8" t="s">
        <v>802</v>
      </c>
      <c r="AQ10" s="8" t="s">
        <v>803</v>
      </c>
      <c r="AR10" s="8" t="s">
        <v>804</v>
      </c>
      <c r="AS10" s="8" t="s">
        <v>805</v>
      </c>
      <c r="AT10" s="8" t="s">
        <v>806</v>
      </c>
      <c r="AU10" s="8" t="s">
        <v>807</v>
      </c>
      <c r="AV10" s="8" t="s">
        <v>808</v>
      </c>
      <c r="AW10" s="8" t="s">
        <v>809</v>
      </c>
      <c r="AX10" s="8" t="s">
        <v>810</v>
      </c>
      <c r="AY10" s="8" t="s">
        <v>811</v>
      </c>
      <c r="AZ10" s="8" t="s">
        <v>812</v>
      </c>
      <c r="BA10" s="8" t="s">
        <v>813</v>
      </c>
      <c r="BB10" s="8" t="s">
        <v>814</v>
      </c>
      <c r="BC10" s="8" t="s">
        <v>815</v>
      </c>
      <c r="BD10" s="8" t="s">
        <v>816</v>
      </c>
      <c r="BE10" s="8" t="s">
        <v>817</v>
      </c>
      <c r="BF10" s="8" t="s">
        <v>818</v>
      </c>
      <c r="BG10" s="8" t="s">
        <v>819</v>
      </c>
      <c r="BH10" s="8" t="s">
        <v>820</v>
      </c>
      <c r="BI10" s="8" t="s">
        <v>821</v>
      </c>
      <c r="BJ10" s="8" t="s">
        <v>822</v>
      </c>
      <c r="BK10" s="8" t="s">
        <v>823</v>
      </c>
      <c r="BL10" s="8" t="s">
        <v>824</v>
      </c>
      <c r="BM10" s="8" t="s">
        <v>825</v>
      </c>
      <c r="BN10" s="8" t="s">
        <v>826</v>
      </c>
      <c r="BO10" s="8" t="s">
        <v>827</v>
      </c>
      <c r="BP10" s="8" t="s">
        <v>828</v>
      </c>
      <c r="BQ10" s="8" t="s">
        <v>829</v>
      </c>
      <c r="BR10" s="8" t="s">
        <v>830</v>
      </c>
      <c r="BS10" s="8" t="s">
        <v>831</v>
      </c>
      <c r="BT10" s="8" t="s">
        <v>832</v>
      </c>
      <c r="BU10" s="8" t="s">
        <v>833</v>
      </c>
      <c r="BV10" s="8" t="s">
        <v>834</v>
      </c>
      <c r="BW10" s="8" t="s">
        <v>835</v>
      </c>
      <c r="BX10" s="8" t="s">
        <v>836</v>
      </c>
      <c r="BY10" s="8" t="s">
        <v>837</v>
      </c>
      <c r="BZ10" s="8" t="s">
        <v>838</v>
      </c>
      <c r="CA10" s="8" t="s">
        <v>839</v>
      </c>
      <c r="CB10" s="8" t="s">
        <v>840</v>
      </c>
      <c r="CC10" s="8" t="s">
        <v>841</v>
      </c>
      <c r="CD10" s="8" t="s">
        <v>842</v>
      </c>
      <c r="CE10" s="8" t="s">
        <v>843</v>
      </c>
      <c r="CF10" s="8" t="s">
        <v>844</v>
      </c>
      <c r="CG10" s="8" t="s">
        <v>845</v>
      </c>
      <c r="CH10" s="8" t="s">
        <v>846</v>
      </c>
      <c r="CI10" s="8" t="s">
        <v>847</v>
      </c>
      <c r="CJ10" s="8" t="s">
        <v>848</v>
      </c>
      <c r="CK10" s="8" t="s">
        <v>849</v>
      </c>
      <c r="CL10" s="8" t="s">
        <v>850</v>
      </c>
      <c r="CM10" s="8" t="s">
        <v>851</v>
      </c>
      <c r="CN10" s="8" t="s">
        <v>852</v>
      </c>
      <c r="CO10" s="8" t="s">
        <v>853</v>
      </c>
      <c r="CP10" s="8" t="s">
        <v>854</v>
      </c>
      <c r="CQ10" s="8" t="s">
        <v>855</v>
      </c>
      <c r="CR10" s="8" t="s">
        <v>856</v>
      </c>
      <c r="CS10" s="8" t="s">
        <v>857</v>
      </c>
      <c r="CT10" s="8" t="s">
        <v>858</v>
      </c>
      <c r="CU10" s="8" t="s">
        <v>859</v>
      </c>
      <c r="CV10" s="8" t="s">
        <v>860</v>
      </c>
      <c r="CW10" s="8" t="s">
        <v>861</v>
      </c>
      <c r="CX10" s="8" t="s">
        <v>862</v>
      </c>
      <c r="CY10" s="8" t="s">
        <v>863</v>
      </c>
      <c r="CZ10" s="8" t="s">
        <v>864</v>
      </c>
      <c r="DA10" s="8" t="s">
        <v>865</v>
      </c>
      <c r="DB10" s="8" t="s">
        <v>866</v>
      </c>
      <c r="DC10" s="8" t="s">
        <v>867</v>
      </c>
      <c r="DD10" s="8" t="s">
        <v>868</v>
      </c>
      <c r="DE10" s="8" t="s">
        <v>869</v>
      </c>
      <c r="DF10" s="8" t="s">
        <v>870</v>
      </c>
      <c r="DG10" s="8" t="s">
        <v>871</v>
      </c>
      <c r="DH10" s="8" t="s">
        <v>872</v>
      </c>
      <c r="DI10" s="8" t="s">
        <v>873</v>
      </c>
      <c r="DJ10" s="8" t="s">
        <v>874</v>
      </c>
      <c r="DK10" s="8" t="s">
        <v>875</v>
      </c>
      <c r="DL10" s="8" t="s">
        <v>876</v>
      </c>
      <c r="DM10" s="8" t="s">
        <v>877</v>
      </c>
      <c r="DN10" s="8" t="s">
        <v>878</v>
      </c>
      <c r="DO10" s="8" t="s">
        <v>879</v>
      </c>
      <c r="DP10" s="8" t="s">
        <v>880</v>
      </c>
      <c r="DQ10" s="8" t="s">
        <v>881</v>
      </c>
      <c r="DR10" s="8" t="s">
        <v>882</v>
      </c>
      <c r="DS10" s="8" t="s">
        <v>883</v>
      </c>
      <c r="DT10" s="8" t="s">
        <v>884</v>
      </c>
      <c r="DU10" s="8" t="s">
        <v>885</v>
      </c>
      <c r="DV10" s="8" t="s">
        <v>886</v>
      </c>
      <c r="DW10" s="8" t="s">
        <v>887</v>
      </c>
      <c r="DX10" s="8" t="s">
        <v>888</v>
      </c>
      <c r="DY10" s="8" t="s">
        <v>889</v>
      </c>
      <c r="DZ10" s="8" t="s">
        <v>890</v>
      </c>
      <c r="EA10" s="8" t="s">
        <v>891</v>
      </c>
      <c r="EB10" s="8" t="s">
        <v>892</v>
      </c>
      <c r="EC10" s="8" t="s">
        <v>893</v>
      </c>
      <c r="ED10" s="8" t="s">
        <v>894</v>
      </c>
      <c r="EE10" s="8" t="s">
        <v>895</v>
      </c>
      <c r="EF10" s="8" t="s">
        <v>896</v>
      </c>
      <c r="EG10" s="8" t="s">
        <v>897</v>
      </c>
      <c r="EH10" s="8" t="s">
        <v>898</v>
      </c>
      <c r="EI10" s="8" t="s">
        <v>899</v>
      </c>
      <c r="EJ10" s="8" t="s">
        <v>900</v>
      </c>
      <c r="EK10" s="8" t="s">
        <v>901</v>
      </c>
      <c r="EL10" s="8" t="s">
        <v>902</v>
      </c>
      <c r="EM10" s="8" t="s">
        <v>903</v>
      </c>
      <c r="EN10" s="8" t="s">
        <v>904</v>
      </c>
      <c r="EO10" s="8" t="s">
        <v>905</v>
      </c>
      <c r="EP10" s="8" t="s">
        <v>906</v>
      </c>
      <c r="EQ10" s="8" t="s">
        <v>907</v>
      </c>
      <c r="ER10" s="8" t="s">
        <v>908</v>
      </c>
      <c r="ES10" s="8" t="s">
        <v>909</v>
      </c>
      <c r="ET10" s="8" t="s">
        <v>910</v>
      </c>
      <c r="EU10" s="8" t="s">
        <v>911</v>
      </c>
      <c r="EV10" s="8" t="s">
        <v>912</v>
      </c>
      <c r="EW10" s="8" t="s">
        <v>913</v>
      </c>
      <c r="EX10" s="8" t="s">
        <v>914</v>
      </c>
      <c r="EY10" s="8" t="s">
        <v>915</v>
      </c>
      <c r="EZ10" s="8" t="s">
        <v>916</v>
      </c>
      <c r="FA10" s="8" t="s">
        <v>917</v>
      </c>
      <c r="FB10" s="8" t="s">
        <v>918</v>
      </c>
      <c r="FC10" s="8" t="s">
        <v>919</v>
      </c>
      <c r="FD10" s="8" t="s">
        <v>920</v>
      </c>
      <c r="FE10" s="8" t="s">
        <v>921</v>
      </c>
      <c r="FF10" s="8" t="s">
        <v>922</v>
      </c>
      <c r="FG10" s="8" t="s">
        <v>923</v>
      </c>
      <c r="FH10" s="8" t="s">
        <v>924</v>
      </c>
      <c r="FI10" s="8" t="s">
        <v>925</v>
      </c>
      <c r="FJ10" s="8" t="s">
        <v>926</v>
      </c>
      <c r="FK10" s="8" t="s">
        <v>927</v>
      </c>
      <c r="FL10" s="8" t="s">
        <v>928</v>
      </c>
      <c r="FM10" s="8" t="s">
        <v>929</v>
      </c>
      <c r="FN10" s="8" t="s">
        <v>930</v>
      </c>
      <c r="FO10" s="8" t="s">
        <v>931</v>
      </c>
      <c r="FP10" s="8" t="s">
        <v>932</v>
      </c>
      <c r="FQ10" s="8" t="s">
        <v>933</v>
      </c>
      <c r="FR10" s="8" t="s">
        <v>934</v>
      </c>
      <c r="FS10" s="8" t="s">
        <v>935</v>
      </c>
      <c r="FT10" s="8" t="s">
        <v>936</v>
      </c>
      <c r="FU10" s="8" t="s">
        <v>937</v>
      </c>
      <c r="FV10" s="8" t="s">
        <v>938</v>
      </c>
      <c r="FW10" s="8" t="s">
        <v>939</v>
      </c>
      <c r="FX10" s="8" t="s">
        <v>940</v>
      </c>
      <c r="FY10" s="8" t="s">
        <v>941</v>
      </c>
      <c r="FZ10" s="8" t="s">
        <v>942</v>
      </c>
      <c r="GA10" s="8" t="s">
        <v>943</v>
      </c>
      <c r="GB10" s="8" t="s">
        <v>944</v>
      </c>
      <c r="GC10" s="8" t="s">
        <v>945</v>
      </c>
      <c r="GD10" s="8" t="s">
        <v>946</v>
      </c>
      <c r="GE10" s="8" t="s">
        <v>947</v>
      </c>
      <c r="GF10" s="8" t="s">
        <v>948</v>
      </c>
      <c r="GG10" s="8" t="s">
        <v>949</v>
      </c>
      <c r="GH10" s="8" t="s">
        <v>950</v>
      </c>
      <c r="GI10" s="8" t="s">
        <v>951</v>
      </c>
      <c r="GJ10" s="8" t="s">
        <v>952</v>
      </c>
      <c r="GK10" s="8" t="s">
        <v>953</v>
      </c>
      <c r="GL10" s="8" t="s">
        <v>954</v>
      </c>
      <c r="GM10" s="8" t="s">
        <v>955</v>
      </c>
      <c r="GN10" s="8" t="s">
        <v>956</v>
      </c>
      <c r="GO10" s="8" t="s">
        <v>957</v>
      </c>
      <c r="GP10" s="8" t="s">
        <v>958</v>
      </c>
      <c r="GQ10" s="8" t="s">
        <v>959</v>
      </c>
      <c r="GR10" s="8" t="s">
        <v>960</v>
      </c>
      <c r="GS10" s="8" t="s">
        <v>961</v>
      </c>
      <c r="GT10" s="8" t="s">
        <v>962</v>
      </c>
      <c r="GU10" s="8" t="s">
        <v>963</v>
      </c>
      <c r="GV10" s="8" t="s">
        <v>964</v>
      </c>
      <c r="GW10" s="8" t="s">
        <v>965</v>
      </c>
      <c r="GX10" s="8" t="s">
        <v>966</v>
      </c>
      <c r="GY10" s="8" t="s">
        <v>967</v>
      </c>
      <c r="GZ10" s="8" t="s">
        <v>968</v>
      </c>
      <c r="HA10" s="8" t="s">
        <v>969</v>
      </c>
      <c r="HB10" s="8" t="s">
        <v>970</v>
      </c>
      <c r="HC10" s="8" t="s">
        <v>971</v>
      </c>
      <c r="HD10" s="8" t="s">
        <v>972</v>
      </c>
      <c r="HE10" s="8" t="s">
        <v>973</v>
      </c>
      <c r="HF10" s="8" t="s">
        <v>974</v>
      </c>
      <c r="HG10" s="8" t="s">
        <v>975</v>
      </c>
      <c r="HH10" s="8" t="s">
        <v>976</v>
      </c>
      <c r="HI10" s="8" t="s">
        <v>977</v>
      </c>
      <c r="HJ10" s="8" t="s">
        <v>978</v>
      </c>
      <c r="HK10" s="8" t="s">
        <v>979</v>
      </c>
      <c r="HL10" s="8" t="s">
        <v>980</v>
      </c>
      <c r="HM10" s="8" t="s">
        <v>981</v>
      </c>
      <c r="HN10" s="8" t="s">
        <v>982</v>
      </c>
      <c r="HO10" s="8" t="s">
        <v>983</v>
      </c>
      <c r="HP10" s="8" t="s">
        <v>984</v>
      </c>
      <c r="HQ10" s="8" t="s">
        <v>985</v>
      </c>
      <c r="HR10" s="8" t="s">
        <v>986</v>
      </c>
      <c r="HS10" s="8" t="s">
        <v>987</v>
      </c>
      <c r="HT10" s="8" t="s">
        <v>988</v>
      </c>
      <c r="HU10" s="8" t="s">
        <v>989</v>
      </c>
      <c r="HV10" s="8" t="s">
        <v>990</v>
      </c>
      <c r="HW10" s="8" t="s">
        <v>991</v>
      </c>
      <c r="HX10" s="8" t="s">
        <v>992</v>
      </c>
      <c r="HY10" s="8" t="s">
        <v>993</v>
      </c>
      <c r="HZ10" s="8" t="s">
        <v>994</v>
      </c>
      <c r="IA10" s="8" t="s">
        <v>995</v>
      </c>
      <c r="IB10" s="8" t="s">
        <v>996</v>
      </c>
      <c r="IC10" s="8" t="s">
        <v>997</v>
      </c>
      <c r="ID10" s="8" t="s">
        <v>998</v>
      </c>
      <c r="IE10" s="8" t="s">
        <v>999</v>
      </c>
      <c r="IF10" s="8" t="s">
        <v>1000</v>
      </c>
      <c r="IG10" s="8" t="s">
        <v>1001</v>
      </c>
      <c r="IH10" s="8" t="s">
        <v>1002</v>
      </c>
      <c r="II10" s="8" t="s">
        <v>1003</v>
      </c>
      <c r="IJ10" s="8" t="s">
        <v>1004</v>
      </c>
      <c r="IK10" s="8" t="s">
        <v>1005</v>
      </c>
      <c r="IL10" s="8" t="s">
        <v>1006</v>
      </c>
      <c r="IM10" s="8" t="s">
        <v>1007</v>
      </c>
      <c r="IN10" s="8" t="s">
        <v>1008</v>
      </c>
      <c r="IO10" s="8" t="s">
        <v>1009</v>
      </c>
      <c r="IP10" s="8" t="s">
        <v>1010</v>
      </c>
      <c r="IQ10" s="8" t="s">
        <v>1011</v>
      </c>
    </row>
    <row r="11" spans="1:251">
      <c r="A11" s="10">
        <v>39965</v>
      </c>
      <c r="B11" s="9">
        <v>0</v>
      </c>
      <c r="C11" s="9">
        <v>60.74</v>
      </c>
      <c r="D11" s="9">
        <v>452.57400000000001</v>
      </c>
      <c r="E11" s="9">
        <v>78.869</v>
      </c>
      <c r="F11" s="9">
        <v>17.414000000000001</v>
      </c>
      <c r="G11" s="9">
        <v>548.85599999999999</v>
      </c>
      <c r="H11" s="9">
        <v>2.3809999999999998</v>
      </c>
      <c r="I11" s="9">
        <v>551.23800000000006</v>
      </c>
      <c r="J11" s="9">
        <v>372.64800000000002</v>
      </c>
      <c r="K11" s="9">
        <v>318.51600000000002</v>
      </c>
      <c r="L11" s="9">
        <v>226.77699999999999</v>
      </c>
      <c r="M11" s="9">
        <v>917.94100000000003</v>
      </c>
      <c r="N11" s="9">
        <v>69.563000000000002</v>
      </c>
      <c r="O11" s="9">
        <v>987.50300000000004</v>
      </c>
      <c r="P11" s="9">
        <v>18.890999999999998</v>
      </c>
      <c r="Q11" s="9">
        <v>70.427999999999997</v>
      </c>
      <c r="R11" s="9">
        <v>203.35300000000001</v>
      </c>
      <c r="S11" s="9">
        <v>292.67200000000003</v>
      </c>
      <c r="T11" s="9">
        <v>260.303</v>
      </c>
      <c r="U11" s="9">
        <v>552.97500000000002</v>
      </c>
      <c r="V11" s="9">
        <v>1.47</v>
      </c>
      <c r="W11" s="9">
        <v>3.4049999999999998</v>
      </c>
      <c r="X11" s="9">
        <v>6.2889999999999997</v>
      </c>
      <c r="Y11" s="9">
        <v>11.164</v>
      </c>
      <c r="Z11" s="9">
        <v>55.271000000000001</v>
      </c>
      <c r="AA11" s="9">
        <v>66.435000000000002</v>
      </c>
      <c r="AB11" s="9">
        <v>0.51900000000000002</v>
      </c>
      <c r="AC11" s="9">
        <v>0.49399999999999999</v>
      </c>
      <c r="AD11" s="9">
        <v>1.125</v>
      </c>
      <c r="AE11" s="9">
        <v>2.1379999999999999</v>
      </c>
      <c r="AF11" s="9">
        <v>0.49</v>
      </c>
      <c r="AG11" s="9">
        <v>2.6280000000000001</v>
      </c>
      <c r="AH11" s="9">
        <v>911.61199999999997</v>
      </c>
      <c r="AI11" s="9">
        <v>472.995</v>
      </c>
      <c r="AJ11" s="9">
        <v>455.43299999999999</v>
      </c>
      <c r="AK11" s="9">
        <v>1840.04</v>
      </c>
      <c r="AL11" s="9">
        <v>388.00799999999998</v>
      </c>
      <c r="AM11" s="9">
        <v>2228.0479999999998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2.79</v>
      </c>
      <c r="AU11" s="9">
        <v>0</v>
      </c>
      <c r="AV11" s="9">
        <v>0.64100000000000001</v>
      </c>
      <c r="AW11" s="9">
        <v>3.431</v>
      </c>
      <c r="AX11" s="9">
        <v>0</v>
      </c>
      <c r="AY11" s="9">
        <v>3.431</v>
      </c>
      <c r="AZ11" s="9">
        <v>5.827</v>
      </c>
      <c r="BA11" s="9">
        <v>10.446</v>
      </c>
      <c r="BB11" s="9">
        <v>3.9580000000000002</v>
      </c>
      <c r="BC11" s="9">
        <v>20.231000000000002</v>
      </c>
      <c r="BD11" s="9">
        <v>0.76400000000000001</v>
      </c>
      <c r="BE11" s="9">
        <v>20.995000000000001</v>
      </c>
      <c r="BF11" s="9">
        <v>3.99</v>
      </c>
      <c r="BG11" s="9">
        <v>16.917999999999999</v>
      </c>
      <c r="BH11" s="9">
        <v>18.945</v>
      </c>
      <c r="BI11" s="9">
        <v>39.853000000000002</v>
      </c>
      <c r="BJ11" s="9">
        <v>8.0050000000000008</v>
      </c>
      <c r="BK11" s="9">
        <v>47.857999999999997</v>
      </c>
      <c r="BL11" s="9">
        <v>0.91700000000000004</v>
      </c>
      <c r="BM11" s="9">
        <v>2.028</v>
      </c>
      <c r="BN11" s="9">
        <v>15.558</v>
      </c>
      <c r="BO11" s="9">
        <v>18.503</v>
      </c>
      <c r="BP11" s="9">
        <v>22.545000000000002</v>
      </c>
      <c r="BQ11" s="9">
        <v>41.048000000000002</v>
      </c>
      <c r="BR11" s="9">
        <v>0.16800000000000001</v>
      </c>
      <c r="BS11" s="9">
        <v>0</v>
      </c>
      <c r="BT11" s="9">
        <v>1.2430000000000001</v>
      </c>
      <c r="BU11" s="9">
        <v>1.411</v>
      </c>
      <c r="BV11" s="9">
        <v>6.7359999999999998</v>
      </c>
      <c r="BW11" s="9">
        <v>8.1470000000000002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13.691000000000001</v>
      </c>
      <c r="CE11" s="9">
        <v>29.391999999999999</v>
      </c>
      <c r="CF11" s="9">
        <v>40.344999999999999</v>
      </c>
      <c r="CG11" s="9">
        <v>83.427999999999997</v>
      </c>
      <c r="CH11" s="9">
        <v>38.049999999999997</v>
      </c>
      <c r="CI11" s="9">
        <v>121.47799999999999</v>
      </c>
      <c r="CJ11" s="9">
        <v>0.498</v>
      </c>
      <c r="CK11" s="9">
        <v>0</v>
      </c>
      <c r="CL11" s="9">
        <v>0</v>
      </c>
      <c r="CM11" s="9">
        <v>0.498</v>
      </c>
      <c r="CN11" s="9">
        <v>0</v>
      </c>
      <c r="CO11" s="9">
        <v>0.498</v>
      </c>
      <c r="CP11" s="9">
        <v>6.6109999999999998</v>
      </c>
      <c r="CQ11" s="9">
        <v>0.189</v>
      </c>
      <c r="CR11" s="9">
        <v>0</v>
      </c>
      <c r="CS11" s="9">
        <v>6.8</v>
      </c>
      <c r="CT11" s="9">
        <v>0</v>
      </c>
      <c r="CU11" s="9">
        <v>6.8</v>
      </c>
      <c r="CV11" s="9">
        <v>13.696</v>
      </c>
      <c r="CW11" s="9">
        <v>9.6310000000000002</v>
      </c>
      <c r="CX11" s="9">
        <v>3.8420000000000001</v>
      </c>
      <c r="CY11" s="9">
        <v>27.167999999999999</v>
      </c>
      <c r="CZ11" s="9">
        <v>1.4E-2</v>
      </c>
      <c r="DA11" s="9">
        <v>27.181999999999999</v>
      </c>
      <c r="DB11" s="9">
        <v>6.8529999999999998</v>
      </c>
      <c r="DC11" s="9">
        <v>26.129000000000001</v>
      </c>
      <c r="DD11" s="9">
        <v>26.956</v>
      </c>
      <c r="DE11" s="9">
        <v>59.938000000000002</v>
      </c>
      <c r="DF11" s="9">
        <v>4.8390000000000004</v>
      </c>
      <c r="DG11" s="9">
        <v>64.778000000000006</v>
      </c>
      <c r="DH11" s="9">
        <v>0.56499999999999995</v>
      </c>
      <c r="DI11" s="9">
        <v>9.0960000000000001</v>
      </c>
      <c r="DJ11" s="9">
        <v>16.495000000000001</v>
      </c>
      <c r="DK11" s="9">
        <v>26.155999999999999</v>
      </c>
      <c r="DL11" s="9">
        <v>11.356</v>
      </c>
      <c r="DM11" s="9">
        <v>37.512</v>
      </c>
      <c r="DN11" s="9">
        <v>0</v>
      </c>
      <c r="DO11" s="9">
        <v>0</v>
      </c>
      <c r="DP11" s="9">
        <v>0.66700000000000004</v>
      </c>
      <c r="DQ11" s="9">
        <v>0.66700000000000004</v>
      </c>
      <c r="DR11" s="9">
        <v>4.6210000000000004</v>
      </c>
      <c r="DS11" s="9">
        <v>5.2880000000000003</v>
      </c>
      <c r="DT11" s="9">
        <v>0.67200000000000004</v>
      </c>
      <c r="DU11" s="9">
        <v>0.45600000000000002</v>
      </c>
      <c r="DV11" s="9">
        <v>0</v>
      </c>
      <c r="DW11" s="9">
        <v>1.1279999999999999</v>
      </c>
      <c r="DX11" s="9">
        <v>0</v>
      </c>
      <c r="DY11" s="9">
        <v>1.1279999999999999</v>
      </c>
      <c r="DZ11" s="9">
        <v>28.896000000000001</v>
      </c>
      <c r="EA11" s="9">
        <v>45.5</v>
      </c>
      <c r="EB11" s="9">
        <v>47.96</v>
      </c>
      <c r="EC11" s="9">
        <v>122.35599999999999</v>
      </c>
      <c r="ED11" s="9">
        <v>20.829000000000001</v>
      </c>
      <c r="EE11" s="9">
        <v>143.185</v>
      </c>
      <c r="EF11" s="9">
        <v>0.498</v>
      </c>
      <c r="EG11" s="9">
        <v>0</v>
      </c>
      <c r="EH11" s="9">
        <v>0</v>
      </c>
      <c r="EI11" s="9">
        <v>0.498</v>
      </c>
      <c r="EJ11" s="9">
        <v>0</v>
      </c>
      <c r="EK11" s="9">
        <v>0.498</v>
      </c>
      <c r="EL11" s="9">
        <v>9.4009999999999998</v>
      </c>
      <c r="EM11" s="9">
        <v>0.189</v>
      </c>
      <c r="EN11" s="9">
        <v>0.64100000000000001</v>
      </c>
      <c r="EO11" s="9">
        <v>10.231</v>
      </c>
      <c r="EP11" s="9">
        <v>0</v>
      </c>
      <c r="EQ11" s="9">
        <v>10.231</v>
      </c>
      <c r="ER11" s="9">
        <v>19.521999999999998</v>
      </c>
      <c r="ES11" s="9">
        <v>20.077000000000002</v>
      </c>
      <c r="ET11" s="9">
        <v>7.8</v>
      </c>
      <c r="EU11" s="9">
        <v>47.399000000000001</v>
      </c>
      <c r="EV11" s="9">
        <v>0.77700000000000002</v>
      </c>
      <c r="EW11" s="9">
        <v>48.176000000000002</v>
      </c>
      <c r="EX11" s="9">
        <v>10.843999999999999</v>
      </c>
      <c r="EY11" s="9">
        <v>43.046999999999997</v>
      </c>
      <c r="EZ11" s="9">
        <v>45.901000000000003</v>
      </c>
      <c r="FA11" s="9">
        <v>99.792000000000002</v>
      </c>
      <c r="FB11" s="9">
        <v>12.843999999999999</v>
      </c>
      <c r="FC11" s="9">
        <v>112.636</v>
      </c>
      <c r="FD11" s="9">
        <v>1.482</v>
      </c>
      <c r="FE11" s="9">
        <v>11.124000000000001</v>
      </c>
      <c r="FF11" s="9">
        <v>32.052999999999997</v>
      </c>
      <c r="FG11" s="9">
        <v>44.658999999999999</v>
      </c>
      <c r="FH11" s="9">
        <v>33.901000000000003</v>
      </c>
      <c r="FI11" s="9">
        <v>78.558999999999997</v>
      </c>
      <c r="FJ11" s="9">
        <v>0.16800000000000001</v>
      </c>
      <c r="FK11" s="9">
        <v>0</v>
      </c>
      <c r="FL11" s="9">
        <v>1.91</v>
      </c>
      <c r="FM11" s="9">
        <v>2.0779999999999998</v>
      </c>
      <c r="FN11" s="9">
        <v>11.356999999999999</v>
      </c>
      <c r="FO11" s="9">
        <v>13.435</v>
      </c>
      <c r="FP11" s="9">
        <v>0.67200000000000004</v>
      </c>
      <c r="FQ11" s="9">
        <v>0.45600000000000002</v>
      </c>
      <c r="FR11" s="9">
        <v>0</v>
      </c>
      <c r="FS11" s="9">
        <v>1.1279999999999999</v>
      </c>
      <c r="FT11" s="9">
        <v>0</v>
      </c>
      <c r="FU11" s="9">
        <v>1.1279999999999999</v>
      </c>
      <c r="FV11" s="9">
        <v>42.587000000000003</v>
      </c>
      <c r="FW11" s="9">
        <v>74.891999999999996</v>
      </c>
      <c r="FX11" s="9">
        <v>88.304000000000002</v>
      </c>
      <c r="FY11" s="9">
        <v>205.78399999999999</v>
      </c>
      <c r="FZ11" s="9">
        <v>58.88</v>
      </c>
      <c r="GA11" s="9">
        <v>264.66300000000001</v>
      </c>
      <c r="GB11" s="9">
        <v>0.52500000000000002</v>
      </c>
      <c r="GC11" s="9">
        <v>0</v>
      </c>
      <c r="GD11" s="9">
        <v>0</v>
      </c>
      <c r="GE11" s="9">
        <v>0.52500000000000002</v>
      </c>
      <c r="GF11" s="9">
        <v>0</v>
      </c>
      <c r="GG11" s="9">
        <v>0.52500000000000002</v>
      </c>
      <c r="GH11" s="9">
        <v>0.79800000000000004</v>
      </c>
      <c r="GI11" s="9">
        <v>0</v>
      </c>
      <c r="GJ11" s="9">
        <v>0</v>
      </c>
      <c r="GK11" s="9">
        <v>0.79800000000000004</v>
      </c>
      <c r="GL11" s="9">
        <v>0</v>
      </c>
      <c r="GM11" s="9">
        <v>0.79800000000000004</v>
      </c>
      <c r="GN11" s="9">
        <v>3.5990000000000002</v>
      </c>
      <c r="GO11" s="9">
        <v>3.105</v>
      </c>
      <c r="GP11" s="9">
        <v>0.23</v>
      </c>
      <c r="GQ11" s="9">
        <v>6.9340000000000002</v>
      </c>
      <c r="GR11" s="9">
        <v>0</v>
      </c>
      <c r="GS11" s="9">
        <v>6.9340000000000002</v>
      </c>
      <c r="GT11" s="9">
        <v>0.59599999999999997</v>
      </c>
      <c r="GU11" s="9">
        <v>6.8140000000000001</v>
      </c>
      <c r="GV11" s="9">
        <v>2.7589999999999999</v>
      </c>
      <c r="GW11" s="9">
        <v>10.169</v>
      </c>
      <c r="GX11" s="9">
        <v>1.7649999999999999</v>
      </c>
      <c r="GY11" s="9">
        <v>11.933999999999999</v>
      </c>
      <c r="GZ11" s="9">
        <v>0.46899999999999997</v>
      </c>
      <c r="HA11" s="9">
        <v>1.7110000000000001</v>
      </c>
      <c r="HB11" s="9">
        <v>1.536</v>
      </c>
      <c r="HC11" s="9">
        <v>3.7170000000000001</v>
      </c>
      <c r="HD11" s="9">
        <v>3.181</v>
      </c>
      <c r="HE11" s="9">
        <v>6.8979999999999997</v>
      </c>
      <c r="HF11" s="9">
        <v>0</v>
      </c>
      <c r="HG11" s="9">
        <v>0</v>
      </c>
      <c r="HH11" s="9">
        <v>0</v>
      </c>
      <c r="HI11" s="9">
        <v>0</v>
      </c>
      <c r="HJ11" s="9">
        <v>0.317</v>
      </c>
      <c r="HK11" s="9">
        <v>0.317</v>
      </c>
      <c r="HL11" s="9">
        <v>0</v>
      </c>
      <c r="HM11" s="9">
        <v>0</v>
      </c>
      <c r="HN11" s="9">
        <v>0</v>
      </c>
      <c r="HO11" s="9">
        <v>0</v>
      </c>
      <c r="HP11" s="9">
        <v>0</v>
      </c>
      <c r="HQ11" s="9">
        <v>0</v>
      </c>
      <c r="HR11" s="9">
        <v>5.9880000000000004</v>
      </c>
      <c r="HS11" s="9">
        <v>11.63</v>
      </c>
      <c r="HT11" s="9">
        <v>4.5250000000000004</v>
      </c>
      <c r="HU11" s="9">
        <v>22.143000000000001</v>
      </c>
      <c r="HV11" s="9">
        <v>5.2629999999999999</v>
      </c>
      <c r="HW11" s="9">
        <v>27.407</v>
      </c>
      <c r="HX11" s="9">
        <v>6.9649999999999999</v>
      </c>
      <c r="HY11" s="9">
        <v>3.7999999999999999E-2</v>
      </c>
      <c r="HZ11" s="9">
        <v>0.25</v>
      </c>
      <c r="IA11" s="9">
        <v>7.2530000000000001</v>
      </c>
      <c r="IB11" s="9">
        <v>0</v>
      </c>
      <c r="IC11" s="9">
        <v>7.2530000000000001</v>
      </c>
      <c r="ID11" s="9">
        <v>23.201000000000001</v>
      </c>
      <c r="IE11" s="9">
        <v>1.109</v>
      </c>
      <c r="IF11" s="9">
        <v>0</v>
      </c>
      <c r="IG11" s="9">
        <v>24.31</v>
      </c>
      <c r="IH11" s="9">
        <v>0</v>
      </c>
      <c r="II11" s="9">
        <v>24.31</v>
      </c>
      <c r="IJ11" s="9">
        <v>53.966999999999999</v>
      </c>
      <c r="IK11" s="9">
        <v>12.185</v>
      </c>
      <c r="IL11" s="9">
        <v>4.1050000000000004</v>
      </c>
      <c r="IM11" s="9">
        <v>70.257000000000005</v>
      </c>
      <c r="IN11" s="9">
        <v>0</v>
      </c>
      <c r="IO11" s="9">
        <v>70.257000000000005</v>
      </c>
      <c r="IP11" s="9">
        <v>22.013000000000002</v>
      </c>
      <c r="IQ11" s="9">
        <v>14.68</v>
      </c>
    </row>
    <row r="12" spans="1:251">
      <c r="A12" s="10">
        <v>40330</v>
      </c>
      <c r="B12" s="9">
        <v>0</v>
      </c>
      <c r="C12" s="9">
        <v>59.423000000000002</v>
      </c>
      <c r="D12" s="9">
        <v>483.36500000000001</v>
      </c>
      <c r="E12" s="9">
        <v>79.962999999999994</v>
      </c>
      <c r="F12" s="9">
        <v>15.802</v>
      </c>
      <c r="G12" s="9">
        <v>579.13</v>
      </c>
      <c r="H12" s="9">
        <v>1.992</v>
      </c>
      <c r="I12" s="9">
        <v>581.12199999999996</v>
      </c>
      <c r="J12" s="9">
        <v>369.334</v>
      </c>
      <c r="K12" s="9">
        <v>320.74299999999999</v>
      </c>
      <c r="L12" s="9">
        <v>220.56100000000001</v>
      </c>
      <c r="M12" s="9">
        <v>910.63800000000003</v>
      </c>
      <c r="N12" s="9">
        <v>64.527000000000001</v>
      </c>
      <c r="O12" s="9">
        <v>975.16399999999999</v>
      </c>
      <c r="P12" s="9">
        <v>15.936</v>
      </c>
      <c r="Q12" s="9">
        <v>80.468999999999994</v>
      </c>
      <c r="R12" s="9">
        <v>209.922</v>
      </c>
      <c r="S12" s="9">
        <v>306.327</v>
      </c>
      <c r="T12" s="9">
        <v>277.04700000000003</v>
      </c>
      <c r="U12" s="9">
        <v>583.37300000000005</v>
      </c>
      <c r="V12" s="9">
        <v>1.587</v>
      </c>
      <c r="W12" s="9">
        <v>2.8159999999999998</v>
      </c>
      <c r="X12" s="9">
        <v>8.4329999999999998</v>
      </c>
      <c r="Y12" s="9">
        <v>12.837</v>
      </c>
      <c r="Z12" s="9">
        <v>48.823</v>
      </c>
      <c r="AA12" s="9">
        <v>61.66</v>
      </c>
      <c r="AB12" s="9">
        <v>0</v>
      </c>
      <c r="AC12" s="9">
        <v>9.1999999999999998E-2</v>
      </c>
      <c r="AD12" s="9">
        <v>1.123</v>
      </c>
      <c r="AE12" s="9">
        <v>1.216</v>
      </c>
      <c r="AF12" s="9">
        <v>0</v>
      </c>
      <c r="AG12" s="9">
        <v>1.216</v>
      </c>
      <c r="AH12" s="9">
        <v>930.66300000000001</v>
      </c>
      <c r="AI12" s="9">
        <v>486.26400000000001</v>
      </c>
      <c r="AJ12" s="9">
        <v>456.31299999999999</v>
      </c>
      <c r="AK12" s="9">
        <v>1873.241</v>
      </c>
      <c r="AL12" s="9">
        <v>392.38799999999998</v>
      </c>
      <c r="AM12" s="9">
        <v>2265.6289999999999</v>
      </c>
      <c r="AN12" s="9"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1.8939999999999999</v>
      </c>
      <c r="AU12" s="9">
        <v>0.52800000000000002</v>
      </c>
      <c r="AV12" s="9">
        <v>0</v>
      </c>
      <c r="AW12" s="9">
        <v>2.4220000000000002</v>
      </c>
      <c r="AX12" s="9">
        <v>0</v>
      </c>
      <c r="AY12" s="9">
        <v>2.4220000000000002</v>
      </c>
      <c r="AZ12" s="9">
        <v>5.09</v>
      </c>
      <c r="BA12" s="9">
        <v>6.9939999999999998</v>
      </c>
      <c r="BB12" s="9">
        <v>4.2489999999999997</v>
      </c>
      <c r="BC12" s="9">
        <v>16.334</v>
      </c>
      <c r="BD12" s="9">
        <v>0</v>
      </c>
      <c r="BE12" s="9">
        <v>16.334</v>
      </c>
      <c r="BF12" s="9">
        <v>5.2380000000000004</v>
      </c>
      <c r="BG12" s="9">
        <v>17.204999999999998</v>
      </c>
      <c r="BH12" s="9">
        <v>25.036000000000001</v>
      </c>
      <c r="BI12" s="9">
        <v>47.478999999999999</v>
      </c>
      <c r="BJ12" s="9">
        <v>13.792</v>
      </c>
      <c r="BK12" s="9">
        <v>61.271999999999998</v>
      </c>
      <c r="BL12" s="9">
        <v>0.877</v>
      </c>
      <c r="BM12" s="9">
        <v>3.286</v>
      </c>
      <c r="BN12" s="9">
        <v>13.965999999999999</v>
      </c>
      <c r="BO12" s="9">
        <v>18.128</v>
      </c>
      <c r="BP12" s="9">
        <v>32.216000000000001</v>
      </c>
      <c r="BQ12" s="9">
        <v>50.344000000000001</v>
      </c>
      <c r="BR12" s="9">
        <v>0</v>
      </c>
      <c r="BS12" s="9">
        <v>0.72699999999999998</v>
      </c>
      <c r="BT12" s="9">
        <v>1.383</v>
      </c>
      <c r="BU12" s="9">
        <v>2.11</v>
      </c>
      <c r="BV12" s="9">
        <v>4.2699999999999996</v>
      </c>
      <c r="BW12" s="9">
        <v>6.38</v>
      </c>
      <c r="BX12" s="9">
        <v>0</v>
      </c>
      <c r="BY12" s="9">
        <v>0</v>
      </c>
      <c r="BZ12" s="9">
        <v>0</v>
      </c>
      <c r="CA12" s="9">
        <v>0</v>
      </c>
      <c r="CB12" s="9">
        <v>0.30599999999999999</v>
      </c>
      <c r="CC12" s="9">
        <v>0.30599999999999999</v>
      </c>
      <c r="CD12" s="9">
        <v>13.099</v>
      </c>
      <c r="CE12" s="9">
        <v>28.74</v>
      </c>
      <c r="CF12" s="9">
        <v>44.634999999999998</v>
      </c>
      <c r="CG12" s="9">
        <v>86.472999999999999</v>
      </c>
      <c r="CH12" s="9">
        <v>50.585000000000001</v>
      </c>
      <c r="CI12" s="9">
        <v>137.05799999999999</v>
      </c>
      <c r="CJ12" s="9">
        <v>0</v>
      </c>
      <c r="CK12" s="9">
        <v>0</v>
      </c>
      <c r="CL12" s="9">
        <v>0</v>
      </c>
      <c r="CM12" s="9">
        <v>0</v>
      </c>
      <c r="CN12" s="9">
        <v>0</v>
      </c>
      <c r="CO12" s="9">
        <v>0</v>
      </c>
      <c r="CP12" s="9">
        <v>5.4279999999999999</v>
      </c>
      <c r="CQ12" s="9">
        <v>0</v>
      </c>
      <c r="CR12" s="9">
        <v>0</v>
      </c>
      <c r="CS12" s="9">
        <v>5.4279999999999999</v>
      </c>
      <c r="CT12" s="9">
        <v>0</v>
      </c>
      <c r="CU12" s="9">
        <v>5.4279999999999999</v>
      </c>
      <c r="CV12" s="9">
        <v>14.026</v>
      </c>
      <c r="CW12" s="9">
        <v>15.785</v>
      </c>
      <c r="CX12" s="9">
        <v>4.4109999999999996</v>
      </c>
      <c r="CY12" s="9">
        <v>34.220999999999997</v>
      </c>
      <c r="CZ12" s="9">
        <v>0.5</v>
      </c>
      <c r="DA12" s="9">
        <v>34.720999999999997</v>
      </c>
      <c r="DB12" s="9">
        <v>10.135999999999999</v>
      </c>
      <c r="DC12" s="9">
        <v>28.620999999999999</v>
      </c>
      <c r="DD12" s="9">
        <v>22.568000000000001</v>
      </c>
      <c r="DE12" s="9">
        <v>61.325000000000003</v>
      </c>
      <c r="DF12" s="9">
        <v>5.33</v>
      </c>
      <c r="DG12" s="9">
        <v>66.656000000000006</v>
      </c>
      <c r="DH12" s="9">
        <v>0</v>
      </c>
      <c r="DI12" s="9">
        <v>5.0979999999999999</v>
      </c>
      <c r="DJ12" s="9">
        <v>15.964</v>
      </c>
      <c r="DK12" s="9">
        <v>21.062000000000001</v>
      </c>
      <c r="DL12" s="9">
        <v>12.33</v>
      </c>
      <c r="DM12" s="9">
        <v>33.390999999999998</v>
      </c>
      <c r="DN12" s="9">
        <v>0</v>
      </c>
      <c r="DO12" s="9">
        <v>0.33400000000000002</v>
      </c>
      <c r="DP12" s="9">
        <v>0.51800000000000002</v>
      </c>
      <c r="DQ12" s="9">
        <v>0.85199999999999998</v>
      </c>
      <c r="DR12" s="9">
        <v>2.4249999999999998</v>
      </c>
      <c r="DS12" s="9">
        <v>3.2770000000000001</v>
      </c>
      <c r="DT12" s="9">
        <v>0</v>
      </c>
      <c r="DU12" s="9">
        <v>0</v>
      </c>
      <c r="DV12" s="9">
        <v>0</v>
      </c>
      <c r="DW12" s="9">
        <v>0</v>
      </c>
      <c r="DX12" s="9">
        <v>0</v>
      </c>
      <c r="DY12" s="9">
        <v>0</v>
      </c>
      <c r="DZ12" s="9">
        <v>29.59</v>
      </c>
      <c r="EA12" s="9">
        <v>49.838000000000001</v>
      </c>
      <c r="EB12" s="9">
        <v>43.46</v>
      </c>
      <c r="EC12" s="9">
        <v>122.88800000000001</v>
      </c>
      <c r="ED12" s="9">
        <v>20.585000000000001</v>
      </c>
      <c r="EE12" s="9">
        <v>143.47300000000001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v>7.3220000000000001</v>
      </c>
      <c r="EM12" s="9">
        <v>0.52800000000000002</v>
      </c>
      <c r="EN12" s="9">
        <v>0</v>
      </c>
      <c r="EO12" s="9">
        <v>7.85</v>
      </c>
      <c r="EP12" s="9">
        <v>0</v>
      </c>
      <c r="EQ12" s="9">
        <v>7.85</v>
      </c>
      <c r="ER12" s="9">
        <v>19.116</v>
      </c>
      <c r="ES12" s="9">
        <v>22.779</v>
      </c>
      <c r="ET12" s="9">
        <v>8.66</v>
      </c>
      <c r="EU12" s="9">
        <v>50.555</v>
      </c>
      <c r="EV12" s="9">
        <v>0.5</v>
      </c>
      <c r="EW12" s="9">
        <v>51.055</v>
      </c>
      <c r="EX12" s="9">
        <v>15.374000000000001</v>
      </c>
      <c r="EY12" s="9">
        <v>45.826000000000001</v>
      </c>
      <c r="EZ12" s="9">
        <v>47.603999999999999</v>
      </c>
      <c r="FA12" s="9">
        <v>108.804</v>
      </c>
      <c r="FB12" s="9">
        <v>19.123000000000001</v>
      </c>
      <c r="FC12" s="9">
        <v>127.92700000000001</v>
      </c>
      <c r="FD12" s="9">
        <v>0.877</v>
      </c>
      <c r="FE12" s="9">
        <v>8.3840000000000003</v>
      </c>
      <c r="FF12" s="9">
        <v>29.928999999999998</v>
      </c>
      <c r="FG12" s="9">
        <v>39.19</v>
      </c>
      <c r="FH12" s="9">
        <v>44.545000000000002</v>
      </c>
      <c r="FI12" s="9">
        <v>83.734999999999999</v>
      </c>
      <c r="FJ12" s="9">
        <v>0</v>
      </c>
      <c r="FK12" s="9">
        <v>1.0609999999999999</v>
      </c>
      <c r="FL12" s="9">
        <v>1.901</v>
      </c>
      <c r="FM12" s="9">
        <v>2.9620000000000002</v>
      </c>
      <c r="FN12" s="9">
        <v>6.6950000000000003</v>
      </c>
      <c r="FO12" s="9">
        <v>9.657</v>
      </c>
      <c r="FP12" s="9">
        <v>0</v>
      </c>
      <c r="FQ12" s="9">
        <v>0</v>
      </c>
      <c r="FR12" s="9">
        <v>0</v>
      </c>
      <c r="FS12" s="9">
        <v>0</v>
      </c>
      <c r="FT12" s="9">
        <v>0.30599999999999999</v>
      </c>
      <c r="FU12" s="9">
        <v>0.30599999999999999</v>
      </c>
      <c r="FV12" s="9">
        <v>42.689</v>
      </c>
      <c r="FW12" s="9">
        <v>78.578000000000003</v>
      </c>
      <c r="FX12" s="9">
        <v>88.094999999999999</v>
      </c>
      <c r="FY12" s="9">
        <v>209.36199999999999</v>
      </c>
      <c r="FZ12" s="9">
        <v>71.168999999999997</v>
      </c>
      <c r="GA12" s="9">
        <v>280.53100000000001</v>
      </c>
      <c r="GB12" s="9">
        <v>0.39200000000000002</v>
      </c>
      <c r="GC12" s="9">
        <v>0</v>
      </c>
      <c r="GD12" s="9">
        <v>0</v>
      </c>
      <c r="GE12" s="9">
        <v>0.39200000000000002</v>
      </c>
      <c r="GF12" s="9">
        <v>0</v>
      </c>
      <c r="GG12" s="9">
        <v>0.39200000000000002</v>
      </c>
      <c r="GH12" s="9">
        <v>3.855</v>
      </c>
      <c r="GI12" s="9">
        <v>0</v>
      </c>
      <c r="GJ12" s="9">
        <v>0</v>
      </c>
      <c r="GK12" s="9">
        <v>3.855</v>
      </c>
      <c r="GL12" s="9">
        <v>0</v>
      </c>
      <c r="GM12" s="9">
        <v>3.855</v>
      </c>
      <c r="GN12" s="9">
        <v>4.9180000000000001</v>
      </c>
      <c r="GO12" s="9">
        <v>6.9480000000000004</v>
      </c>
      <c r="GP12" s="9">
        <v>2.9329999999999998</v>
      </c>
      <c r="GQ12" s="9">
        <v>14.798999999999999</v>
      </c>
      <c r="GR12" s="9">
        <v>0</v>
      </c>
      <c r="GS12" s="9">
        <v>14.798999999999999</v>
      </c>
      <c r="GT12" s="9">
        <v>3.214</v>
      </c>
      <c r="GU12" s="9">
        <v>6.3449999999999998</v>
      </c>
      <c r="GV12" s="9">
        <v>2.3769999999999998</v>
      </c>
      <c r="GW12" s="9">
        <v>11.936</v>
      </c>
      <c r="GX12" s="9">
        <v>0.55200000000000005</v>
      </c>
      <c r="GY12" s="9">
        <v>12.488</v>
      </c>
      <c r="GZ12" s="9">
        <v>0</v>
      </c>
      <c r="HA12" s="9">
        <v>0</v>
      </c>
      <c r="HB12" s="9">
        <v>2.8849999999999998</v>
      </c>
      <c r="HC12" s="9">
        <v>2.8849999999999998</v>
      </c>
      <c r="HD12" s="9">
        <v>2.1480000000000001</v>
      </c>
      <c r="HE12" s="9">
        <v>5.0339999999999998</v>
      </c>
      <c r="HF12" s="9">
        <v>0</v>
      </c>
      <c r="HG12" s="9">
        <v>0</v>
      </c>
      <c r="HH12" s="9">
        <v>0</v>
      </c>
      <c r="HI12" s="9">
        <v>0</v>
      </c>
      <c r="HJ12" s="9">
        <v>0.13600000000000001</v>
      </c>
      <c r="HK12" s="9">
        <v>0.13600000000000001</v>
      </c>
      <c r="HL12" s="9">
        <v>0</v>
      </c>
      <c r="HM12" s="9">
        <v>0</v>
      </c>
      <c r="HN12" s="9">
        <v>0</v>
      </c>
      <c r="HO12" s="9">
        <v>0</v>
      </c>
      <c r="HP12" s="9">
        <v>0</v>
      </c>
      <c r="HQ12" s="9">
        <v>0</v>
      </c>
      <c r="HR12" s="9">
        <v>12.379</v>
      </c>
      <c r="HS12" s="9">
        <v>13.292999999999999</v>
      </c>
      <c r="HT12" s="9">
        <v>8.1950000000000003</v>
      </c>
      <c r="HU12" s="9">
        <v>33.866</v>
      </c>
      <c r="HV12" s="9">
        <v>2.8359999999999999</v>
      </c>
      <c r="HW12" s="9">
        <v>36.703000000000003</v>
      </c>
      <c r="HX12" s="9">
        <v>3.0619999999999998</v>
      </c>
      <c r="HY12" s="9">
        <v>0</v>
      </c>
      <c r="HZ12" s="9">
        <v>6.0000000000000001E-3</v>
      </c>
      <c r="IA12" s="9">
        <v>3.0680000000000001</v>
      </c>
      <c r="IB12" s="9">
        <v>0</v>
      </c>
      <c r="IC12" s="9">
        <v>3.0680000000000001</v>
      </c>
      <c r="ID12" s="9">
        <v>25.914999999999999</v>
      </c>
      <c r="IE12" s="9">
        <v>0.61699999999999999</v>
      </c>
      <c r="IF12" s="9">
        <v>0</v>
      </c>
      <c r="IG12" s="9">
        <v>26.532</v>
      </c>
      <c r="IH12" s="9">
        <v>0</v>
      </c>
      <c r="II12" s="9">
        <v>26.532</v>
      </c>
      <c r="IJ12" s="9">
        <v>43.084000000000003</v>
      </c>
      <c r="IK12" s="9">
        <v>10.746</v>
      </c>
      <c r="IL12" s="9">
        <v>2.5760000000000001</v>
      </c>
      <c r="IM12" s="9">
        <v>56.405000000000001</v>
      </c>
      <c r="IN12" s="9">
        <v>0</v>
      </c>
      <c r="IO12" s="9">
        <v>56.405000000000001</v>
      </c>
      <c r="IP12" s="9">
        <v>20.238</v>
      </c>
      <c r="IQ12" s="9">
        <v>21.388999999999999</v>
      </c>
    </row>
    <row r="13" spans="1:251">
      <c r="A13" s="10">
        <v>40695</v>
      </c>
      <c r="B13" s="9">
        <v>0</v>
      </c>
      <c r="C13" s="9">
        <v>59.793999999999997</v>
      </c>
      <c r="D13" s="9">
        <v>459.82100000000003</v>
      </c>
      <c r="E13" s="9">
        <v>75.42</v>
      </c>
      <c r="F13" s="9">
        <v>8.9350000000000005</v>
      </c>
      <c r="G13" s="9">
        <v>544.17499999999995</v>
      </c>
      <c r="H13" s="9">
        <v>1.8859999999999999</v>
      </c>
      <c r="I13" s="9">
        <v>546.06100000000004</v>
      </c>
      <c r="J13" s="9">
        <v>395.24599999999998</v>
      </c>
      <c r="K13" s="9">
        <v>316.964</v>
      </c>
      <c r="L13" s="9">
        <v>230.37899999999999</v>
      </c>
      <c r="M13" s="9">
        <v>942.58900000000006</v>
      </c>
      <c r="N13" s="9">
        <v>68.472999999999999</v>
      </c>
      <c r="O13" s="9">
        <v>1011.062</v>
      </c>
      <c r="P13" s="9">
        <v>14.513999999999999</v>
      </c>
      <c r="Q13" s="9">
        <v>90.918000000000006</v>
      </c>
      <c r="R13" s="9">
        <v>207.98699999999999</v>
      </c>
      <c r="S13" s="9">
        <v>313.41800000000001</v>
      </c>
      <c r="T13" s="9">
        <v>287.18200000000002</v>
      </c>
      <c r="U13" s="9">
        <v>600.6</v>
      </c>
      <c r="V13" s="9">
        <v>1.5580000000000001</v>
      </c>
      <c r="W13" s="9">
        <v>2.641</v>
      </c>
      <c r="X13" s="9">
        <v>8.4410000000000007</v>
      </c>
      <c r="Y13" s="9">
        <v>12.64</v>
      </c>
      <c r="Z13" s="9">
        <v>63.828000000000003</v>
      </c>
      <c r="AA13" s="9">
        <v>76.468000000000004</v>
      </c>
      <c r="AB13" s="9">
        <v>1.81</v>
      </c>
      <c r="AC13" s="9">
        <v>0.79100000000000004</v>
      </c>
      <c r="AD13" s="9">
        <v>1.7410000000000001</v>
      </c>
      <c r="AE13" s="9">
        <v>4.3419999999999996</v>
      </c>
      <c r="AF13" s="9">
        <v>1.6930000000000001</v>
      </c>
      <c r="AG13" s="9">
        <v>6.0359999999999996</v>
      </c>
      <c r="AH13" s="9">
        <v>936.02300000000002</v>
      </c>
      <c r="AI13" s="9">
        <v>489.709</v>
      </c>
      <c r="AJ13" s="9">
        <v>458.125</v>
      </c>
      <c r="AK13" s="9">
        <v>1883.856</v>
      </c>
      <c r="AL13" s="9">
        <v>423.06099999999998</v>
      </c>
      <c r="AM13" s="9">
        <v>2306.9180000000001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2.0630000000000002</v>
      </c>
      <c r="AU13" s="9">
        <v>0.749</v>
      </c>
      <c r="AV13" s="9">
        <v>0</v>
      </c>
      <c r="AW13" s="9">
        <v>2.8119999999999998</v>
      </c>
      <c r="AX13" s="9">
        <v>0</v>
      </c>
      <c r="AY13" s="9">
        <v>2.8119999999999998</v>
      </c>
      <c r="AZ13" s="9">
        <v>10.007999999999999</v>
      </c>
      <c r="BA13" s="9">
        <v>15.428000000000001</v>
      </c>
      <c r="BB13" s="9">
        <v>4.9809999999999999</v>
      </c>
      <c r="BC13" s="9">
        <v>30.417999999999999</v>
      </c>
      <c r="BD13" s="9">
        <v>0</v>
      </c>
      <c r="BE13" s="9">
        <v>30.417999999999999</v>
      </c>
      <c r="BF13" s="9">
        <v>6.4580000000000002</v>
      </c>
      <c r="BG13" s="9">
        <v>13.821999999999999</v>
      </c>
      <c r="BH13" s="9">
        <v>19.945</v>
      </c>
      <c r="BI13" s="9">
        <v>40.225000000000001</v>
      </c>
      <c r="BJ13" s="9">
        <v>12.685</v>
      </c>
      <c r="BK13" s="9">
        <v>52.91</v>
      </c>
      <c r="BL13" s="9">
        <v>2.766</v>
      </c>
      <c r="BM13" s="9">
        <v>5.5069999999999997</v>
      </c>
      <c r="BN13" s="9">
        <v>17.838000000000001</v>
      </c>
      <c r="BO13" s="9">
        <v>26.111000000000001</v>
      </c>
      <c r="BP13" s="9">
        <v>27.012</v>
      </c>
      <c r="BQ13" s="9">
        <v>53.122999999999998</v>
      </c>
      <c r="BR13" s="9">
        <v>0.67100000000000004</v>
      </c>
      <c r="BS13" s="9">
        <v>0.14799999999999999</v>
      </c>
      <c r="BT13" s="9">
        <v>1.427</v>
      </c>
      <c r="BU13" s="9">
        <v>2.246</v>
      </c>
      <c r="BV13" s="9">
        <v>4.8639999999999999</v>
      </c>
      <c r="BW13" s="9">
        <v>7.11</v>
      </c>
      <c r="BX13" s="9">
        <v>0</v>
      </c>
      <c r="BY13" s="9">
        <v>0</v>
      </c>
      <c r="BZ13" s="9">
        <v>0</v>
      </c>
      <c r="CA13" s="9">
        <v>0</v>
      </c>
      <c r="CB13" s="9">
        <v>0.40200000000000002</v>
      </c>
      <c r="CC13" s="9">
        <v>0.40200000000000002</v>
      </c>
      <c r="CD13" s="9">
        <v>21.966000000000001</v>
      </c>
      <c r="CE13" s="9">
        <v>35.654000000000003</v>
      </c>
      <c r="CF13" s="9">
        <v>44.191000000000003</v>
      </c>
      <c r="CG13" s="9">
        <v>101.81100000000001</v>
      </c>
      <c r="CH13" s="9">
        <v>44.963000000000001</v>
      </c>
      <c r="CI13" s="9">
        <v>146.77500000000001</v>
      </c>
      <c r="CJ13" s="9">
        <v>0.14299999999999999</v>
      </c>
      <c r="CK13" s="9">
        <v>0</v>
      </c>
      <c r="CL13" s="9">
        <v>0</v>
      </c>
      <c r="CM13" s="9">
        <v>0.14299999999999999</v>
      </c>
      <c r="CN13" s="9">
        <v>0</v>
      </c>
      <c r="CO13" s="9">
        <v>0.14299999999999999</v>
      </c>
      <c r="CP13" s="9">
        <v>6.7089999999999996</v>
      </c>
      <c r="CQ13" s="9">
        <v>0.35299999999999998</v>
      </c>
      <c r="CR13" s="9">
        <v>0</v>
      </c>
      <c r="CS13" s="9">
        <v>7.0620000000000003</v>
      </c>
      <c r="CT13" s="9">
        <v>0</v>
      </c>
      <c r="CU13" s="9">
        <v>7.0620000000000003</v>
      </c>
      <c r="CV13" s="9">
        <v>13.542999999999999</v>
      </c>
      <c r="CW13" s="9">
        <v>14.446</v>
      </c>
      <c r="CX13" s="9">
        <v>4.1710000000000003</v>
      </c>
      <c r="CY13" s="9">
        <v>32.159999999999997</v>
      </c>
      <c r="CZ13" s="9">
        <v>0.378</v>
      </c>
      <c r="DA13" s="9">
        <v>32.537999999999997</v>
      </c>
      <c r="DB13" s="9">
        <v>12.303000000000001</v>
      </c>
      <c r="DC13" s="9">
        <v>23.352</v>
      </c>
      <c r="DD13" s="9">
        <v>19.914000000000001</v>
      </c>
      <c r="DE13" s="9">
        <v>55.569000000000003</v>
      </c>
      <c r="DF13" s="9">
        <v>6.0650000000000004</v>
      </c>
      <c r="DG13" s="9">
        <v>61.634</v>
      </c>
      <c r="DH13" s="9">
        <v>0.79800000000000004</v>
      </c>
      <c r="DI13" s="9">
        <v>5.9859999999999998</v>
      </c>
      <c r="DJ13" s="9">
        <v>16.841000000000001</v>
      </c>
      <c r="DK13" s="9">
        <v>23.623999999999999</v>
      </c>
      <c r="DL13" s="9">
        <v>17.344000000000001</v>
      </c>
      <c r="DM13" s="9">
        <v>40.966999999999999</v>
      </c>
      <c r="DN13" s="9">
        <v>0.93100000000000005</v>
      </c>
      <c r="DO13" s="9">
        <v>0.373</v>
      </c>
      <c r="DP13" s="9">
        <v>0.876</v>
      </c>
      <c r="DQ13" s="9">
        <v>2.1789999999999998</v>
      </c>
      <c r="DR13" s="9">
        <v>1.3220000000000001</v>
      </c>
      <c r="DS13" s="9">
        <v>3.5019999999999998</v>
      </c>
      <c r="DT13" s="9">
        <v>0</v>
      </c>
      <c r="DU13" s="9">
        <v>0</v>
      </c>
      <c r="DV13" s="9">
        <v>9.6000000000000002E-2</v>
      </c>
      <c r="DW13" s="9">
        <v>9.6000000000000002E-2</v>
      </c>
      <c r="DX13" s="9">
        <v>0</v>
      </c>
      <c r="DY13" s="9">
        <v>9.6000000000000002E-2</v>
      </c>
      <c r="DZ13" s="9">
        <v>34.427</v>
      </c>
      <c r="EA13" s="9">
        <v>44.509</v>
      </c>
      <c r="EB13" s="9">
        <v>41.898000000000003</v>
      </c>
      <c r="EC13" s="9">
        <v>120.833</v>
      </c>
      <c r="ED13" s="9">
        <v>25.108000000000001</v>
      </c>
      <c r="EE13" s="9">
        <v>145.94200000000001</v>
      </c>
      <c r="EF13" s="9">
        <v>0.14299999999999999</v>
      </c>
      <c r="EG13" s="9">
        <v>0</v>
      </c>
      <c r="EH13" s="9">
        <v>0</v>
      </c>
      <c r="EI13" s="9">
        <v>0.14299999999999999</v>
      </c>
      <c r="EJ13" s="9">
        <v>0</v>
      </c>
      <c r="EK13" s="9">
        <v>0.14299999999999999</v>
      </c>
      <c r="EL13" s="9">
        <v>8.7720000000000002</v>
      </c>
      <c r="EM13" s="9">
        <v>1.1020000000000001</v>
      </c>
      <c r="EN13" s="9">
        <v>0</v>
      </c>
      <c r="EO13" s="9">
        <v>9.8729999999999993</v>
      </c>
      <c r="EP13" s="9">
        <v>0</v>
      </c>
      <c r="EQ13" s="9">
        <v>9.8729999999999993</v>
      </c>
      <c r="ER13" s="9">
        <v>23.552</v>
      </c>
      <c r="ES13" s="9">
        <v>29.873999999999999</v>
      </c>
      <c r="ET13" s="9">
        <v>9.1519999999999992</v>
      </c>
      <c r="EU13" s="9">
        <v>62.578000000000003</v>
      </c>
      <c r="EV13" s="9">
        <v>0.378</v>
      </c>
      <c r="EW13" s="9">
        <v>62.954999999999998</v>
      </c>
      <c r="EX13" s="9">
        <v>18.760999999999999</v>
      </c>
      <c r="EY13" s="9">
        <v>37.173000000000002</v>
      </c>
      <c r="EZ13" s="9">
        <v>39.86</v>
      </c>
      <c r="FA13" s="9">
        <v>95.793999999999997</v>
      </c>
      <c r="FB13" s="9">
        <v>18.75</v>
      </c>
      <c r="FC13" s="9">
        <v>114.544</v>
      </c>
      <c r="FD13" s="9">
        <v>3.5640000000000001</v>
      </c>
      <c r="FE13" s="9">
        <v>11.493</v>
      </c>
      <c r="FF13" s="9">
        <v>34.677999999999997</v>
      </c>
      <c r="FG13" s="9">
        <v>49.734999999999999</v>
      </c>
      <c r="FH13" s="9">
        <v>44.356000000000002</v>
      </c>
      <c r="FI13" s="9">
        <v>94.090999999999994</v>
      </c>
      <c r="FJ13" s="9">
        <v>1.6020000000000001</v>
      </c>
      <c r="FK13" s="9">
        <v>0.52100000000000002</v>
      </c>
      <c r="FL13" s="9">
        <v>2.3029999999999999</v>
      </c>
      <c r="FM13" s="9">
        <v>4.4249999999999998</v>
      </c>
      <c r="FN13" s="9">
        <v>6.1859999999999999</v>
      </c>
      <c r="FO13" s="9">
        <v>10.612</v>
      </c>
      <c r="FP13" s="9">
        <v>0</v>
      </c>
      <c r="FQ13" s="9">
        <v>0</v>
      </c>
      <c r="FR13" s="9">
        <v>9.6000000000000002E-2</v>
      </c>
      <c r="FS13" s="9">
        <v>9.6000000000000002E-2</v>
      </c>
      <c r="FT13" s="9">
        <v>0.40200000000000002</v>
      </c>
      <c r="FU13" s="9">
        <v>0.498</v>
      </c>
      <c r="FV13" s="9">
        <v>56.393000000000001</v>
      </c>
      <c r="FW13" s="9">
        <v>80.162999999999997</v>
      </c>
      <c r="FX13" s="9">
        <v>86.088999999999999</v>
      </c>
      <c r="FY13" s="9">
        <v>222.64500000000001</v>
      </c>
      <c r="FZ13" s="9">
        <v>70.072000000000003</v>
      </c>
      <c r="GA13" s="9">
        <v>292.71699999999998</v>
      </c>
      <c r="GB13" s="9">
        <v>0.498</v>
      </c>
      <c r="GC13" s="9">
        <v>0</v>
      </c>
      <c r="GD13" s="9">
        <v>0</v>
      </c>
      <c r="GE13" s="9">
        <v>0.498</v>
      </c>
      <c r="GF13" s="9">
        <v>0</v>
      </c>
      <c r="GG13" s="9">
        <v>0.498</v>
      </c>
      <c r="GH13" s="9">
        <v>2.831</v>
      </c>
      <c r="GI13" s="9">
        <v>0.31900000000000001</v>
      </c>
      <c r="GJ13" s="9">
        <v>0</v>
      </c>
      <c r="GK13" s="9">
        <v>3.149</v>
      </c>
      <c r="GL13" s="9">
        <v>0</v>
      </c>
      <c r="GM13" s="9">
        <v>3.149</v>
      </c>
      <c r="GN13" s="9">
        <v>5.8090000000000002</v>
      </c>
      <c r="GO13" s="9">
        <v>3.988</v>
      </c>
      <c r="GP13" s="9">
        <v>0.96599999999999997</v>
      </c>
      <c r="GQ13" s="9">
        <v>10.763999999999999</v>
      </c>
      <c r="GR13" s="9">
        <v>0</v>
      </c>
      <c r="GS13" s="9">
        <v>10.763999999999999</v>
      </c>
      <c r="GT13" s="9">
        <v>1.7869999999999999</v>
      </c>
      <c r="GU13" s="9">
        <v>3.234</v>
      </c>
      <c r="GV13" s="9">
        <v>5.3209999999999997</v>
      </c>
      <c r="GW13" s="9">
        <v>10.340999999999999</v>
      </c>
      <c r="GX13" s="9">
        <v>1.6439999999999999</v>
      </c>
      <c r="GY13" s="9">
        <v>11.984999999999999</v>
      </c>
      <c r="GZ13" s="9">
        <v>0.28699999999999998</v>
      </c>
      <c r="HA13" s="9">
        <v>0.84299999999999997</v>
      </c>
      <c r="HB13" s="9">
        <v>3.9670000000000001</v>
      </c>
      <c r="HC13" s="9">
        <v>5.0960000000000001</v>
      </c>
      <c r="HD13" s="9">
        <v>2.46</v>
      </c>
      <c r="HE13" s="9">
        <v>7.556</v>
      </c>
      <c r="HF13" s="9">
        <v>0</v>
      </c>
      <c r="HG13" s="9">
        <v>0</v>
      </c>
      <c r="HH13" s="9">
        <v>0.45</v>
      </c>
      <c r="HI13" s="9">
        <v>0.45</v>
      </c>
      <c r="HJ13" s="9">
        <v>0</v>
      </c>
      <c r="HK13" s="9">
        <v>0.45</v>
      </c>
      <c r="HL13" s="9">
        <v>0</v>
      </c>
      <c r="HM13" s="9">
        <v>0</v>
      </c>
      <c r="HN13" s="9">
        <v>0</v>
      </c>
      <c r="HO13" s="9">
        <v>0</v>
      </c>
      <c r="HP13" s="9">
        <v>0</v>
      </c>
      <c r="HQ13" s="9">
        <v>0</v>
      </c>
      <c r="HR13" s="9">
        <v>11.211</v>
      </c>
      <c r="HS13" s="9">
        <v>8.3829999999999991</v>
      </c>
      <c r="HT13" s="9">
        <v>10.704000000000001</v>
      </c>
      <c r="HU13" s="9">
        <v>30.297999999999998</v>
      </c>
      <c r="HV13" s="9">
        <v>4.1040000000000001</v>
      </c>
      <c r="HW13" s="9">
        <v>34.402000000000001</v>
      </c>
      <c r="HX13" s="9">
        <v>6.3940000000000001</v>
      </c>
      <c r="HY13" s="9">
        <v>0</v>
      </c>
      <c r="HZ13" s="9">
        <v>0</v>
      </c>
      <c r="IA13" s="9">
        <v>6.3940000000000001</v>
      </c>
      <c r="IB13" s="9">
        <v>0</v>
      </c>
      <c r="IC13" s="9">
        <v>6.3940000000000001</v>
      </c>
      <c r="ID13" s="9">
        <v>22.204000000000001</v>
      </c>
      <c r="IE13" s="9">
        <v>1.6910000000000001</v>
      </c>
      <c r="IF13" s="9">
        <v>0</v>
      </c>
      <c r="IG13" s="9">
        <v>23.895</v>
      </c>
      <c r="IH13" s="9">
        <v>0</v>
      </c>
      <c r="II13" s="9">
        <v>23.895</v>
      </c>
      <c r="IJ13" s="9">
        <v>47.125999999999998</v>
      </c>
      <c r="IK13" s="9">
        <v>11.843999999999999</v>
      </c>
      <c r="IL13" s="9">
        <v>2.4649999999999999</v>
      </c>
      <c r="IM13" s="9">
        <v>61.436</v>
      </c>
      <c r="IN13" s="9">
        <v>0.248</v>
      </c>
      <c r="IO13" s="9">
        <v>61.683999999999997</v>
      </c>
      <c r="IP13" s="9">
        <v>19.52</v>
      </c>
      <c r="IQ13" s="9">
        <v>20.308</v>
      </c>
    </row>
    <row r="14" spans="1:251">
      <c r="A14" s="10">
        <v>41061</v>
      </c>
      <c r="B14" s="9">
        <v>9.4E-2</v>
      </c>
      <c r="C14" s="9">
        <v>56.06</v>
      </c>
      <c r="D14" s="9">
        <v>484.27499999999998</v>
      </c>
      <c r="E14" s="9">
        <v>79.822999999999993</v>
      </c>
      <c r="F14" s="9">
        <v>15.747</v>
      </c>
      <c r="G14" s="9">
        <v>579.84500000000003</v>
      </c>
      <c r="H14" s="9">
        <v>1.851</v>
      </c>
      <c r="I14" s="9">
        <v>581.69600000000003</v>
      </c>
      <c r="J14" s="9">
        <v>402.81200000000001</v>
      </c>
      <c r="K14" s="9">
        <v>331.36500000000001</v>
      </c>
      <c r="L14" s="9">
        <v>211.3</v>
      </c>
      <c r="M14" s="9">
        <v>945.47699999999998</v>
      </c>
      <c r="N14" s="9">
        <v>71.186999999999998</v>
      </c>
      <c r="O14" s="9">
        <v>1016.664</v>
      </c>
      <c r="P14" s="9">
        <v>18.791</v>
      </c>
      <c r="Q14" s="9">
        <v>86.623000000000005</v>
      </c>
      <c r="R14" s="9">
        <v>213.98500000000001</v>
      </c>
      <c r="S14" s="9">
        <v>319.399</v>
      </c>
      <c r="T14" s="9">
        <v>282.93900000000002</v>
      </c>
      <c r="U14" s="9">
        <v>602.33699999999999</v>
      </c>
      <c r="V14" s="9">
        <v>1.246</v>
      </c>
      <c r="W14" s="9">
        <v>2.339</v>
      </c>
      <c r="X14" s="9">
        <v>11.760999999999999</v>
      </c>
      <c r="Y14" s="9">
        <v>15.346</v>
      </c>
      <c r="Z14" s="9">
        <v>74.167000000000002</v>
      </c>
      <c r="AA14" s="9">
        <v>89.513000000000005</v>
      </c>
      <c r="AB14" s="9">
        <v>0.70099999999999996</v>
      </c>
      <c r="AC14" s="9">
        <v>1.1839999999999999</v>
      </c>
      <c r="AD14" s="9">
        <v>0.88700000000000001</v>
      </c>
      <c r="AE14" s="9">
        <v>2.7719999999999998</v>
      </c>
      <c r="AF14" s="9">
        <v>0.748</v>
      </c>
      <c r="AG14" s="9">
        <v>3.52</v>
      </c>
      <c r="AH14" s="9">
        <v>964.32899999999995</v>
      </c>
      <c r="AI14" s="9">
        <v>504.12200000000001</v>
      </c>
      <c r="AJ14" s="9">
        <v>454.15600000000001</v>
      </c>
      <c r="AK14" s="9">
        <v>1922.607</v>
      </c>
      <c r="AL14" s="9">
        <v>430.98599999999999</v>
      </c>
      <c r="AM14" s="9">
        <v>2353.5929999999998</v>
      </c>
      <c r="AN14" s="9">
        <v>0.70099999999999996</v>
      </c>
      <c r="AO14" s="9">
        <v>0</v>
      </c>
      <c r="AP14" s="9">
        <v>0</v>
      </c>
      <c r="AQ14" s="9">
        <v>0.70099999999999996</v>
      </c>
      <c r="AR14" s="9">
        <v>0</v>
      </c>
      <c r="AS14" s="9">
        <v>0.70099999999999996</v>
      </c>
      <c r="AT14" s="9">
        <v>1.54</v>
      </c>
      <c r="AU14" s="9">
        <v>0.22900000000000001</v>
      </c>
      <c r="AV14" s="9">
        <v>0</v>
      </c>
      <c r="AW14" s="9">
        <v>1.7689999999999999</v>
      </c>
      <c r="AX14" s="9">
        <v>0</v>
      </c>
      <c r="AY14" s="9">
        <v>1.7689999999999999</v>
      </c>
      <c r="AZ14" s="9">
        <v>7.8849999999999998</v>
      </c>
      <c r="BA14" s="9">
        <v>10.771000000000001</v>
      </c>
      <c r="BB14" s="9">
        <v>2.3260000000000001</v>
      </c>
      <c r="BC14" s="9">
        <v>20.983000000000001</v>
      </c>
      <c r="BD14" s="9">
        <v>0</v>
      </c>
      <c r="BE14" s="9">
        <v>20.983000000000001</v>
      </c>
      <c r="BF14" s="9">
        <v>4.41</v>
      </c>
      <c r="BG14" s="9">
        <v>17.648</v>
      </c>
      <c r="BH14" s="9">
        <v>26.927</v>
      </c>
      <c r="BI14" s="9">
        <v>48.985999999999997</v>
      </c>
      <c r="BJ14" s="9">
        <v>8.282</v>
      </c>
      <c r="BK14" s="9">
        <v>57.268000000000001</v>
      </c>
      <c r="BL14" s="9">
        <v>2.5779999999999998</v>
      </c>
      <c r="BM14" s="9">
        <v>4.5750000000000002</v>
      </c>
      <c r="BN14" s="9">
        <v>16.646000000000001</v>
      </c>
      <c r="BO14" s="9">
        <v>23.797999999999998</v>
      </c>
      <c r="BP14" s="9">
        <v>26.965</v>
      </c>
      <c r="BQ14" s="9">
        <v>50.762999999999998</v>
      </c>
      <c r="BR14" s="9">
        <v>0</v>
      </c>
      <c r="BS14" s="9">
        <v>0.36099999999999999</v>
      </c>
      <c r="BT14" s="9">
        <v>0.311</v>
      </c>
      <c r="BU14" s="9">
        <v>0.67300000000000004</v>
      </c>
      <c r="BV14" s="9">
        <v>7.0359999999999996</v>
      </c>
      <c r="BW14" s="9">
        <v>7.7089999999999996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17.114000000000001</v>
      </c>
      <c r="CE14" s="9">
        <v>33.585000000000001</v>
      </c>
      <c r="CF14" s="9">
        <v>46.21</v>
      </c>
      <c r="CG14" s="9">
        <v>96.91</v>
      </c>
      <c r="CH14" s="9">
        <v>42.283000000000001</v>
      </c>
      <c r="CI14" s="9">
        <v>139.19300000000001</v>
      </c>
      <c r="CJ14" s="9">
        <v>0</v>
      </c>
      <c r="CK14" s="9">
        <v>0</v>
      </c>
      <c r="CL14" s="9">
        <v>0</v>
      </c>
      <c r="CM14" s="9">
        <v>0</v>
      </c>
      <c r="CN14" s="9">
        <v>0</v>
      </c>
      <c r="CO14" s="9">
        <v>0</v>
      </c>
      <c r="CP14" s="9">
        <v>4.79</v>
      </c>
      <c r="CQ14" s="9">
        <v>0.433</v>
      </c>
      <c r="CR14" s="9">
        <v>0</v>
      </c>
      <c r="CS14" s="9">
        <v>5.2229999999999999</v>
      </c>
      <c r="CT14" s="9">
        <v>0</v>
      </c>
      <c r="CU14" s="9">
        <v>5.2229999999999999</v>
      </c>
      <c r="CV14" s="9">
        <v>15.257</v>
      </c>
      <c r="CW14" s="9">
        <v>13.198</v>
      </c>
      <c r="CX14" s="9">
        <v>3.8210000000000002</v>
      </c>
      <c r="CY14" s="9">
        <v>32.276000000000003</v>
      </c>
      <c r="CZ14" s="9">
        <v>0</v>
      </c>
      <c r="DA14" s="9">
        <v>32.276000000000003</v>
      </c>
      <c r="DB14" s="9">
        <v>10.409000000000001</v>
      </c>
      <c r="DC14" s="9">
        <v>21.532</v>
      </c>
      <c r="DD14" s="9">
        <v>22.86</v>
      </c>
      <c r="DE14" s="9">
        <v>54.8</v>
      </c>
      <c r="DF14" s="9">
        <v>6.45</v>
      </c>
      <c r="DG14" s="9">
        <v>61.25</v>
      </c>
      <c r="DH14" s="9">
        <v>0.86599999999999999</v>
      </c>
      <c r="DI14" s="9">
        <v>5.4960000000000004</v>
      </c>
      <c r="DJ14" s="9">
        <v>15.358000000000001</v>
      </c>
      <c r="DK14" s="9">
        <v>21.719000000000001</v>
      </c>
      <c r="DL14" s="9">
        <v>18.998000000000001</v>
      </c>
      <c r="DM14" s="9">
        <v>40.716999999999999</v>
      </c>
      <c r="DN14" s="9">
        <v>0.38300000000000001</v>
      </c>
      <c r="DO14" s="9">
        <v>0</v>
      </c>
      <c r="DP14" s="9">
        <v>1.21</v>
      </c>
      <c r="DQ14" s="9">
        <v>1.593</v>
      </c>
      <c r="DR14" s="9">
        <v>5.1479999999999997</v>
      </c>
      <c r="DS14" s="9">
        <v>6.7409999999999997</v>
      </c>
      <c r="DT14" s="9">
        <v>0</v>
      </c>
      <c r="DU14" s="9">
        <v>0.316</v>
      </c>
      <c r="DV14" s="9">
        <v>3.2000000000000001E-2</v>
      </c>
      <c r="DW14" s="9">
        <v>0.34699999999999998</v>
      </c>
      <c r="DX14" s="9">
        <v>0</v>
      </c>
      <c r="DY14" s="9">
        <v>0.34699999999999998</v>
      </c>
      <c r="DZ14" s="9">
        <v>31.704999999999998</v>
      </c>
      <c r="EA14" s="9">
        <v>40.973999999999997</v>
      </c>
      <c r="EB14" s="9">
        <v>43.280999999999999</v>
      </c>
      <c r="EC14" s="9">
        <v>115.959</v>
      </c>
      <c r="ED14" s="9">
        <v>30.594999999999999</v>
      </c>
      <c r="EE14" s="9">
        <v>146.55500000000001</v>
      </c>
      <c r="EF14" s="9">
        <v>0.70099999999999996</v>
      </c>
      <c r="EG14" s="9">
        <v>0</v>
      </c>
      <c r="EH14" s="9">
        <v>0</v>
      </c>
      <c r="EI14" s="9">
        <v>0.70099999999999996</v>
      </c>
      <c r="EJ14" s="9">
        <v>0</v>
      </c>
      <c r="EK14" s="9">
        <v>0.70099999999999996</v>
      </c>
      <c r="EL14" s="9">
        <v>6.33</v>
      </c>
      <c r="EM14" s="9">
        <v>0.66200000000000003</v>
      </c>
      <c r="EN14" s="9">
        <v>0</v>
      </c>
      <c r="EO14" s="9">
        <v>6.9930000000000003</v>
      </c>
      <c r="EP14" s="9">
        <v>0</v>
      </c>
      <c r="EQ14" s="9">
        <v>6.9930000000000003</v>
      </c>
      <c r="ER14" s="9">
        <v>23.141999999999999</v>
      </c>
      <c r="ES14" s="9">
        <v>23.969000000000001</v>
      </c>
      <c r="ET14" s="9">
        <v>6.1470000000000002</v>
      </c>
      <c r="EU14" s="9">
        <v>53.258000000000003</v>
      </c>
      <c r="EV14" s="9">
        <v>0</v>
      </c>
      <c r="EW14" s="9">
        <v>53.258000000000003</v>
      </c>
      <c r="EX14" s="9">
        <v>14.819000000000001</v>
      </c>
      <c r="EY14" s="9">
        <v>39.18</v>
      </c>
      <c r="EZ14" s="9">
        <v>49.786999999999999</v>
      </c>
      <c r="FA14" s="9">
        <v>103.786</v>
      </c>
      <c r="FB14" s="9">
        <v>14.731999999999999</v>
      </c>
      <c r="FC14" s="9">
        <v>118.518</v>
      </c>
      <c r="FD14" s="9">
        <v>3.4430000000000001</v>
      </c>
      <c r="FE14" s="9">
        <v>10.071</v>
      </c>
      <c r="FF14" s="9">
        <v>32.003999999999998</v>
      </c>
      <c r="FG14" s="9">
        <v>45.518000000000001</v>
      </c>
      <c r="FH14" s="9">
        <v>45.963000000000001</v>
      </c>
      <c r="FI14" s="9">
        <v>91.48</v>
      </c>
      <c r="FJ14" s="9">
        <v>0.38300000000000001</v>
      </c>
      <c r="FK14" s="9">
        <v>0.36099999999999999</v>
      </c>
      <c r="FL14" s="9">
        <v>1.5209999999999999</v>
      </c>
      <c r="FM14" s="9">
        <v>2.266</v>
      </c>
      <c r="FN14" s="9">
        <v>12.183999999999999</v>
      </c>
      <c r="FO14" s="9">
        <v>14.45</v>
      </c>
      <c r="FP14" s="9">
        <v>0</v>
      </c>
      <c r="FQ14" s="9">
        <v>0.316</v>
      </c>
      <c r="FR14" s="9">
        <v>3.2000000000000001E-2</v>
      </c>
      <c r="FS14" s="9">
        <v>0.34699999999999998</v>
      </c>
      <c r="FT14" s="9">
        <v>0</v>
      </c>
      <c r="FU14" s="9">
        <v>0.34699999999999998</v>
      </c>
      <c r="FV14" s="9">
        <v>48.819000000000003</v>
      </c>
      <c r="FW14" s="9">
        <v>74.558999999999997</v>
      </c>
      <c r="FX14" s="9">
        <v>89.491</v>
      </c>
      <c r="FY14" s="9">
        <v>212.869</v>
      </c>
      <c r="FZ14" s="9">
        <v>72.878</v>
      </c>
      <c r="GA14" s="9">
        <v>285.74799999999999</v>
      </c>
      <c r="GB14" s="9">
        <v>0.29799999999999999</v>
      </c>
      <c r="GC14" s="9">
        <v>0</v>
      </c>
      <c r="GD14" s="9">
        <v>0</v>
      </c>
      <c r="GE14" s="9">
        <v>0.29799999999999999</v>
      </c>
      <c r="GF14" s="9">
        <v>0</v>
      </c>
      <c r="GG14" s="9">
        <v>0.29799999999999999</v>
      </c>
      <c r="GH14" s="9">
        <v>1.631</v>
      </c>
      <c r="GI14" s="9">
        <v>0.93300000000000005</v>
      </c>
      <c r="GJ14" s="9">
        <v>0</v>
      </c>
      <c r="GK14" s="9">
        <v>2.5640000000000001</v>
      </c>
      <c r="GL14" s="9">
        <v>0</v>
      </c>
      <c r="GM14" s="9">
        <v>2.5640000000000001</v>
      </c>
      <c r="GN14" s="9">
        <v>4.6029999999999998</v>
      </c>
      <c r="GO14" s="9">
        <v>4.1449999999999996</v>
      </c>
      <c r="GP14" s="9">
        <v>1.3080000000000001</v>
      </c>
      <c r="GQ14" s="9">
        <v>10.057</v>
      </c>
      <c r="GR14" s="9">
        <v>0</v>
      </c>
      <c r="GS14" s="9">
        <v>10.057</v>
      </c>
      <c r="GT14" s="9">
        <v>1.429</v>
      </c>
      <c r="GU14" s="9">
        <v>4.1859999999999999</v>
      </c>
      <c r="GV14" s="9">
        <v>4.0679999999999996</v>
      </c>
      <c r="GW14" s="9">
        <v>9.6839999999999993</v>
      </c>
      <c r="GX14" s="9">
        <v>0.63300000000000001</v>
      </c>
      <c r="GY14" s="9">
        <v>10.317</v>
      </c>
      <c r="GZ14" s="9">
        <v>0</v>
      </c>
      <c r="HA14" s="9">
        <v>0.67300000000000004</v>
      </c>
      <c r="HB14" s="9">
        <v>3.3879999999999999</v>
      </c>
      <c r="HC14" s="9">
        <v>4.0599999999999996</v>
      </c>
      <c r="HD14" s="9">
        <v>3.0830000000000002</v>
      </c>
      <c r="HE14" s="9">
        <v>7.1429999999999998</v>
      </c>
      <c r="HF14" s="9">
        <v>0</v>
      </c>
      <c r="HG14" s="9">
        <v>0</v>
      </c>
      <c r="HH14" s="9">
        <v>0.31</v>
      </c>
      <c r="HI14" s="9">
        <v>0.31</v>
      </c>
      <c r="HJ14" s="9">
        <v>0</v>
      </c>
      <c r="HK14" s="9">
        <v>0.31</v>
      </c>
      <c r="HL14" s="9">
        <v>0</v>
      </c>
      <c r="HM14" s="9">
        <v>0</v>
      </c>
      <c r="HN14" s="9">
        <v>0</v>
      </c>
      <c r="HO14" s="9">
        <v>0</v>
      </c>
      <c r="HP14" s="9">
        <v>0</v>
      </c>
      <c r="HQ14" s="9">
        <v>0</v>
      </c>
      <c r="HR14" s="9">
        <v>7.9610000000000003</v>
      </c>
      <c r="HS14" s="9">
        <v>9.9380000000000006</v>
      </c>
      <c r="HT14" s="9">
        <v>9.0739999999999998</v>
      </c>
      <c r="HU14" s="9">
        <v>26.972000000000001</v>
      </c>
      <c r="HV14" s="9">
        <v>3.7160000000000002</v>
      </c>
      <c r="HW14" s="9">
        <v>30.689</v>
      </c>
      <c r="HX14" s="9">
        <v>5.8310000000000004</v>
      </c>
      <c r="HY14" s="9">
        <v>0</v>
      </c>
      <c r="HZ14" s="9">
        <v>0</v>
      </c>
      <c r="IA14" s="9">
        <v>5.8310000000000004</v>
      </c>
      <c r="IB14" s="9">
        <v>0</v>
      </c>
      <c r="IC14" s="9">
        <v>5.8310000000000004</v>
      </c>
      <c r="ID14" s="9">
        <v>22.123999999999999</v>
      </c>
      <c r="IE14" s="9">
        <v>0.377</v>
      </c>
      <c r="IF14" s="9">
        <v>0</v>
      </c>
      <c r="IG14" s="9">
        <v>22.501000000000001</v>
      </c>
      <c r="IH14" s="9">
        <v>0</v>
      </c>
      <c r="II14" s="9">
        <v>22.501000000000001</v>
      </c>
      <c r="IJ14" s="9">
        <v>45</v>
      </c>
      <c r="IK14" s="9">
        <v>9.1110000000000007</v>
      </c>
      <c r="IL14" s="9">
        <v>1.643</v>
      </c>
      <c r="IM14" s="9">
        <v>55.753999999999998</v>
      </c>
      <c r="IN14" s="9">
        <v>0.25800000000000001</v>
      </c>
      <c r="IO14" s="9">
        <v>56.012</v>
      </c>
      <c r="IP14" s="9">
        <v>18.904</v>
      </c>
      <c r="IQ14" s="9">
        <v>23.239000000000001</v>
      </c>
    </row>
    <row r="15" spans="1:251">
      <c r="A15" s="10">
        <v>41426</v>
      </c>
      <c r="B15" s="9">
        <v>0</v>
      </c>
      <c r="C15" s="9">
        <v>56.79</v>
      </c>
      <c r="D15" s="9">
        <v>506.01</v>
      </c>
      <c r="E15" s="9">
        <v>82.356999999999999</v>
      </c>
      <c r="F15" s="9">
        <v>15.667</v>
      </c>
      <c r="G15" s="9">
        <v>604.03499999999997</v>
      </c>
      <c r="H15" s="9">
        <v>1.1619999999999999</v>
      </c>
      <c r="I15" s="9">
        <v>605.197</v>
      </c>
      <c r="J15" s="9">
        <v>390.96</v>
      </c>
      <c r="K15" s="9">
        <v>326.53500000000003</v>
      </c>
      <c r="L15" s="9">
        <v>215.86600000000001</v>
      </c>
      <c r="M15" s="9">
        <v>933.36099999999999</v>
      </c>
      <c r="N15" s="9">
        <v>69.498999999999995</v>
      </c>
      <c r="O15" s="9">
        <v>1002.861</v>
      </c>
      <c r="P15" s="9">
        <v>19.638000000000002</v>
      </c>
      <c r="Q15" s="9">
        <v>101.82</v>
      </c>
      <c r="R15" s="9">
        <v>217.08199999999999</v>
      </c>
      <c r="S15" s="9">
        <v>338.54</v>
      </c>
      <c r="T15" s="9">
        <v>282.22800000000001</v>
      </c>
      <c r="U15" s="9">
        <v>620.76800000000003</v>
      </c>
      <c r="V15" s="9">
        <v>2.8959999999999999</v>
      </c>
      <c r="W15" s="9">
        <v>3.58</v>
      </c>
      <c r="X15" s="9">
        <v>7.8780000000000001</v>
      </c>
      <c r="Y15" s="9">
        <v>14.353999999999999</v>
      </c>
      <c r="Z15" s="9">
        <v>73.320999999999998</v>
      </c>
      <c r="AA15" s="9">
        <v>87.674999999999997</v>
      </c>
      <c r="AB15" s="9">
        <v>0.47299999999999998</v>
      </c>
      <c r="AC15" s="9">
        <v>1.218</v>
      </c>
      <c r="AD15" s="9">
        <v>1.181</v>
      </c>
      <c r="AE15" s="9">
        <v>2.8719999999999999</v>
      </c>
      <c r="AF15" s="9">
        <v>2.56</v>
      </c>
      <c r="AG15" s="9">
        <v>5.4320000000000004</v>
      </c>
      <c r="AH15" s="9">
        <v>978.14200000000005</v>
      </c>
      <c r="AI15" s="9">
        <v>517.69399999999996</v>
      </c>
      <c r="AJ15" s="9">
        <v>458.07799999999997</v>
      </c>
      <c r="AK15" s="9">
        <v>1953.914</v>
      </c>
      <c r="AL15" s="9">
        <v>428.77</v>
      </c>
      <c r="AM15" s="9">
        <v>2382.6840000000002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2.08</v>
      </c>
      <c r="AU15" s="9">
        <v>0.46</v>
      </c>
      <c r="AV15" s="9">
        <v>0</v>
      </c>
      <c r="AW15" s="9">
        <v>2.54</v>
      </c>
      <c r="AX15" s="9">
        <v>0</v>
      </c>
      <c r="AY15" s="9">
        <v>2.54</v>
      </c>
      <c r="AZ15" s="9">
        <v>11.851000000000001</v>
      </c>
      <c r="BA15" s="9">
        <v>9.0869999999999997</v>
      </c>
      <c r="BB15" s="9">
        <v>3.327</v>
      </c>
      <c r="BC15" s="9">
        <v>24.265000000000001</v>
      </c>
      <c r="BD15" s="9">
        <v>0.33900000000000002</v>
      </c>
      <c r="BE15" s="9">
        <v>24.603999999999999</v>
      </c>
      <c r="BF15" s="9">
        <v>6.1790000000000003</v>
      </c>
      <c r="BG15" s="9">
        <v>14.005000000000001</v>
      </c>
      <c r="BH15" s="9">
        <v>21.591999999999999</v>
      </c>
      <c r="BI15" s="9">
        <v>41.776000000000003</v>
      </c>
      <c r="BJ15" s="9">
        <v>6.383</v>
      </c>
      <c r="BK15" s="9">
        <v>48.158999999999999</v>
      </c>
      <c r="BL15" s="9">
        <v>0</v>
      </c>
      <c r="BM15" s="9">
        <v>3.625</v>
      </c>
      <c r="BN15" s="9">
        <v>18.856999999999999</v>
      </c>
      <c r="BO15" s="9">
        <v>22.481999999999999</v>
      </c>
      <c r="BP15" s="9">
        <v>33.972000000000001</v>
      </c>
      <c r="BQ15" s="9">
        <v>56.454000000000001</v>
      </c>
      <c r="BR15" s="9">
        <v>0</v>
      </c>
      <c r="BS15" s="9">
        <v>0</v>
      </c>
      <c r="BT15" s="9">
        <v>3.0289999999999999</v>
      </c>
      <c r="BU15" s="9">
        <v>3.0289999999999999</v>
      </c>
      <c r="BV15" s="9">
        <v>4.8319999999999999</v>
      </c>
      <c r="BW15" s="9">
        <v>7.8609999999999998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20.11</v>
      </c>
      <c r="CE15" s="9">
        <v>27.178000000000001</v>
      </c>
      <c r="CF15" s="9">
        <v>46.804000000000002</v>
      </c>
      <c r="CG15" s="9">
        <v>94.091999999999999</v>
      </c>
      <c r="CH15" s="9">
        <v>45.526000000000003</v>
      </c>
      <c r="CI15" s="9">
        <v>139.61699999999999</v>
      </c>
      <c r="CJ15" s="9">
        <v>0</v>
      </c>
      <c r="CK15" s="9">
        <v>0</v>
      </c>
      <c r="CL15" s="9">
        <v>0</v>
      </c>
      <c r="CM15" s="9">
        <v>0</v>
      </c>
      <c r="CN15" s="9">
        <v>0</v>
      </c>
      <c r="CO15" s="9">
        <v>0</v>
      </c>
      <c r="CP15" s="9">
        <v>4.0330000000000004</v>
      </c>
      <c r="CQ15" s="9">
        <v>7.4999999999999997E-2</v>
      </c>
      <c r="CR15" s="9">
        <v>0</v>
      </c>
      <c r="CS15" s="9">
        <v>4.1079999999999997</v>
      </c>
      <c r="CT15" s="9">
        <v>0</v>
      </c>
      <c r="CU15" s="9">
        <v>4.1079999999999997</v>
      </c>
      <c r="CV15" s="9">
        <v>14.968</v>
      </c>
      <c r="CW15" s="9">
        <v>10.859</v>
      </c>
      <c r="CX15" s="9">
        <v>2.6760000000000002</v>
      </c>
      <c r="CY15" s="9">
        <v>28.501999999999999</v>
      </c>
      <c r="CZ15" s="9">
        <v>0.314</v>
      </c>
      <c r="DA15" s="9">
        <v>28.815999999999999</v>
      </c>
      <c r="DB15" s="9">
        <v>16.149000000000001</v>
      </c>
      <c r="DC15" s="9">
        <v>23.7</v>
      </c>
      <c r="DD15" s="9">
        <v>18.202999999999999</v>
      </c>
      <c r="DE15" s="9">
        <v>58.052</v>
      </c>
      <c r="DF15" s="9">
        <v>4.8899999999999997</v>
      </c>
      <c r="DG15" s="9">
        <v>62.942</v>
      </c>
      <c r="DH15" s="9">
        <v>2.6869999999999998</v>
      </c>
      <c r="DI15" s="9">
        <v>7.1369999999999996</v>
      </c>
      <c r="DJ15" s="9">
        <v>16.187999999999999</v>
      </c>
      <c r="DK15" s="9">
        <v>26.010999999999999</v>
      </c>
      <c r="DL15" s="9">
        <v>15.404999999999999</v>
      </c>
      <c r="DM15" s="9">
        <v>41.415999999999997</v>
      </c>
      <c r="DN15" s="9">
        <v>0</v>
      </c>
      <c r="DO15" s="9">
        <v>0</v>
      </c>
      <c r="DP15" s="9">
        <v>2.056</v>
      </c>
      <c r="DQ15" s="9">
        <v>2.056</v>
      </c>
      <c r="DR15" s="9">
        <v>4.5999999999999996</v>
      </c>
      <c r="DS15" s="9">
        <v>6.6559999999999997</v>
      </c>
      <c r="DT15" s="9">
        <v>0</v>
      </c>
      <c r="DU15" s="9">
        <v>0</v>
      </c>
      <c r="DV15" s="9">
        <v>0.629</v>
      </c>
      <c r="DW15" s="9">
        <v>0.629</v>
      </c>
      <c r="DX15" s="9">
        <v>0</v>
      </c>
      <c r="DY15" s="9">
        <v>0.629</v>
      </c>
      <c r="DZ15" s="9">
        <v>37.837000000000003</v>
      </c>
      <c r="EA15" s="9">
        <v>41.771000000000001</v>
      </c>
      <c r="EB15" s="9">
        <v>39.750999999999998</v>
      </c>
      <c r="EC15" s="9">
        <v>119.358</v>
      </c>
      <c r="ED15" s="9">
        <v>25.209</v>
      </c>
      <c r="EE15" s="9">
        <v>144.56700000000001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v>6.1130000000000004</v>
      </c>
      <c r="EM15" s="9">
        <v>0.53500000000000003</v>
      </c>
      <c r="EN15" s="9">
        <v>0</v>
      </c>
      <c r="EO15" s="9">
        <v>6.6479999999999997</v>
      </c>
      <c r="EP15" s="9">
        <v>0</v>
      </c>
      <c r="EQ15" s="9">
        <v>6.6479999999999997</v>
      </c>
      <c r="ER15" s="9">
        <v>26.818999999999999</v>
      </c>
      <c r="ES15" s="9">
        <v>19.946000000000002</v>
      </c>
      <c r="ET15" s="9">
        <v>6.0019999999999998</v>
      </c>
      <c r="EU15" s="9">
        <v>52.767000000000003</v>
      </c>
      <c r="EV15" s="9">
        <v>0.65200000000000002</v>
      </c>
      <c r="EW15" s="9">
        <v>53.42</v>
      </c>
      <c r="EX15" s="9">
        <v>22.327999999999999</v>
      </c>
      <c r="EY15" s="9">
        <v>37.706000000000003</v>
      </c>
      <c r="EZ15" s="9">
        <v>39.795000000000002</v>
      </c>
      <c r="FA15" s="9">
        <v>99.828000000000003</v>
      </c>
      <c r="FB15" s="9">
        <v>11.273</v>
      </c>
      <c r="FC15" s="9">
        <v>111.101</v>
      </c>
      <c r="FD15" s="9">
        <v>2.6869999999999998</v>
      </c>
      <c r="FE15" s="9">
        <v>10.762</v>
      </c>
      <c r="FF15" s="9">
        <v>35.045000000000002</v>
      </c>
      <c r="FG15" s="9">
        <v>48.493000000000002</v>
      </c>
      <c r="FH15" s="9">
        <v>49.377000000000002</v>
      </c>
      <c r="FI15" s="9">
        <v>97.87</v>
      </c>
      <c r="FJ15" s="9">
        <v>0</v>
      </c>
      <c r="FK15" s="9">
        <v>0</v>
      </c>
      <c r="FL15" s="9">
        <v>5.0839999999999996</v>
      </c>
      <c r="FM15" s="9">
        <v>5.0839999999999996</v>
      </c>
      <c r="FN15" s="9">
        <v>9.4320000000000004</v>
      </c>
      <c r="FO15" s="9">
        <v>14.516999999999999</v>
      </c>
      <c r="FP15" s="9">
        <v>0</v>
      </c>
      <c r="FQ15" s="9">
        <v>0</v>
      </c>
      <c r="FR15" s="9">
        <v>0.629</v>
      </c>
      <c r="FS15" s="9">
        <v>0.629</v>
      </c>
      <c r="FT15" s="9">
        <v>0</v>
      </c>
      <c r="FU15" s="9">
        <v>0.629</v>
      </c>
      <c r="FV15" s="9">
        <v>57.947000000000003</v>
      </c>
      <c r="FW15" s="9">
        <v>68.947999999999993</v>
      </c>
      <c r="FX15" s="9">
        <v>86.555000000000007</v>
      </c>
      <c r="FY15" s="9">
        <v>213.45</v>
      </c>
      <c r="FZ15" s="9">
        <v>70.734999999999999</v>
      </c>
      <c r="GA15" s="9">
        <v>284.185</v>
      </c>
      <c r="GB15" s="9">
        <v>5.6000000000000001E-2</v>
      </c>
      <c r="GC15" s="9">
        <v>0</v>
      </c>
      <c r="GD15" s="9">
        <v>0</v>
      </c>
      <c r="GE15" s="9">
        <v>5.6000000000000001E-2</v>
      </c>
      <c r="GF15" s="9">
        <v>0</v>
      </c>
      <c r="GG15" s="9">
        <v>5.6000000000000001E-2</v>
      </c>
      <c r="GH15" s="9">
        <v>3.16</v>
      </c>
      <c r="GI15" s="9">
        <v>0</v>
      </c>
      <c r="GJ15" s="9">
        <v>0</v>
      </c>
      <c r="GK15" s="9">
        <v>3.16</v>
      </c>
      <c r="GL15" s="9">
        <v>0</v>
      </c>
      <c r="GM15" s="9">
        <v>3.16</v>
      </c>
      <c r="GN15" s="9">
        <v>3.4670000000000001</v>
      </c>
      <c r="GO15" s="9">
        <v>5.9169999999999998</v>
      </c>
      <c r="GP15" s="9">
        <v>1.927</v>
      </c>
      <c r="GQ15" s="9">
        <v>11.31</v>
      </c>
      <c r="GR15" s="9">
        <v>0</v>
      </c>
      <c r="GS15" s="9">
        <v>11.31</v>
      </c>
      <c r="GT15" s="9">
        <v>1.2190000000000001</v>
      </c>
      <c r="GU15" s="9">
        <v>4.5439999999999996</v>
      </c>
      <c r="GV15" s="9">
        <v>4.4260000000000002</v>
      </c>
      <c r="GW15" s="9">
        <v>10.189</v>
      </c>
      <c r="GX15" s="9">
        <v>0.95199999999999996</v>
      </c>
      <c r="GY15" s="9">
        <v>11.141999999999999</v>
      </c>
      <c r="GZ15" s="9">
        <v>0.70099999999999996</v>
      </c>
      <c r="HA15" s="9">
        <v>0.66500000000000004</v>
      </c>
      <c r="HB15" s="9">
        <v>2.8530000000000002</v>
      </c>
      <c r="HC15" s="9">
        <v>4.2190000000000003</v>
      </c>
      <c r="HD15" s="9">
        <v>4.2119999999999997</v>
      </c>
      <c r="HE15" s="9">
        <v>8.4309999999999992</v>
      </c>
      <c r="HF15" s="9">
        <v>0</v>
      </c>
      <c r="HG15" s="9">
        <v>0.28499999999999998</v>
      </c>
      <c r="HH15" s="9">
        <v>0.37</v>
      </c>
      <c r="HI15" s="9">
        <v>0.65500000000000003</v>
      </c>
      <c r="HJ15" s="9">
        <v>0.88400000000000001</v>
      </c>
      <c r="HK15" s="9">
        <v>1.5389999999999999</v>
      </c>
      <c r="HL15" s="9">
        <v>0</v>
      </c>
      <c r="HM15" s="9">
        <v>0</v>
      </c>
      <c r="HN15" s="9">
        <v>0</v>
      </c>
      <c r="HO15" s="9">
        <v>0</v>
      </c>
      <c r="HP15" s="9">
        <v>0</v>
      </c>
      <c r="HQ15" s="9">
        <v>0</v>
      </c>
      <c r="HR15" s="9">
        <v>8.6020000000000003</v>
      </c>
      <c r="HS15" s="9">
        <v>11.412000000000001</v>
      </c>
      <c r="HT15" s="9">
        <v>9.5760000000000005</v>
      </c>
      <c r="HU15" s="9">
        <v>29.59</v>
      </c>
      <c r="HV15" s="9">
        <v>6.0490000000000004</v>
      </c>
      <c r="HW15" s="9">
        <v>35.637999999999998</v>
      </c>
      <c r="HX15" s="9">
        <v>4.0750000000000002</v>
      </c>
      <c r="HY15" s="9">
        <v>0</v>
      </c>
      <c r="HZ15" s="9">
        <v>0</v>
      </c>
      <c r="IA15" s="9">
        <v>4.0750000000000002</v>
      </c>
      <c r="IB15" s="9">
        <v>0</v>
      </c>
      <c r="IC15" s="9">
        <v>4.0750000000000002</v>
      </c>
      <c r="ID15" s="9">
        <v>18.48</v>
      </c>
      <c r="IE15" s="9">
        <v>1.153</v>
      </c>
      <c r="IF15" s="9">
        <v>0</v>
      </c>
      <c r="IG15" s="9">
        <v>19.632999999999999</v>
      </c>
      <c r="IH15" s="9">
        <v>0</v>
      </c>
      <c r="II15" s="9">
        <v>19.632999999999999</v>
      </c>
      <c r="IJ15" s="9">
        <v>42.389000000000003</v>
      </c>
      <c r="IK15" s="9">
        <v>16.553999999999998</v>
      </c>
      <c r="IL15" s="9">
        <v>4.8289999999999997</v>
      </c>
      <c r="IM15" s="9">
        <v>63.771999999999998</v>
      </c>
      <c r="IN15" s="9">
        <v>0.35499999999999998</v>
      </c>
      <c r="IO15" s="9">
        <v>64.126999999999995</v>
      </c>
      <c r="IP15" s="9">
        <v>27.414000000000001</v>
      </c>
      <c r="IQ15" s="9">
        <v>21.641999999999999</v>
      </c>
    </row>
    <row r="16" spans="1:251">
      <c r="A16" s="10">
        <v>41791</v>
      </c>
      <c r="B16" s="9">
        <v>1.0269999999999999</v>
      </c>
      <c r="C16" s="9">
        <v>56.555999999999997</v>
      </c>
      <c r="D16" s="9">
        <v>510.88900000000001</v>
      </c>
      <c r="E16" s="9">
        <v>81.983999999999995</v>
      </c>
      <c r="F16" s="9">
        <v>15.044</v>
      </c>
      <c r="G16" s="9">
        <v>607.91700000000003</v>
      </c>
      <c r="H16" s="9">
        <v>1.7609999999999999</v>
      </c>
      <c r="I16" s="9">
        <v>609.678</v>
      </c>
      <c r="J16" s="9">
        <v>424.01</v>
      </c>
      <c r="K16" s="9">
        <v>340.28300000000002</v>
      </c>
      <c r="L16" s="9">
        <v>180.08099999999999</v>
      </c>
      <c r="M16" s="9">
        <v>944.37400000000002</v>
      </c>
      <c r="N16" s="9">
        <v>62.841999999999999</v>
      </c>
      <c r="O16" s="9">
        <v>1007.217</v>
      </c>
      <c r="P16" s="9">
        <v>21.039000000000001</v>
      </c>
      <c r="Q16" s="9">
        <v>99.483000000000004</v>
      </c>
      <c r="R16" s="9">
        <v>243.94300000000001</v>
      </c>
      <c r="S16" s="9">
        <v>364.46499999999997</v>
      </c>
      <c r="T16" s="9">
        <v>283.10599999999999</v>
      </c>
      <c r="U16" s="9">
        <v>647.572</v>
      </c>
      <c r="V16" s="9">
        <v>1.671</v>
      </c>
      <c r="W16" s="9">
        <v>4.282</v>
      </c>
      <c r="X16" s="9">
        <v>12.082000000000001</v>
      </c>
      <c r="Y16" s="9">
        <v>18.035</v>
      </c>
      <c r="Z16" s="9">
        <v>75.281000000000006</v>
      </c>
      <c r="AA16" s="9">
        <v>93.316000000000003</v>
      </c>
      <c r="AB16" s="9">
        <v>0</v>
      </c>
      <c r="AC16" s="9">
        <v>0.99099999999999999</v>
      </c>
      <c r="AD16" s="9">
        <v>1.1930000000000001</v>
      </c>
      <c r="AE16" s="9">
        <v>2.1840000000000002</v>
      </c>
      <c r="AF16" s="9">
        <v>2.6150000000000002</v>
      </c>
      <c r="AG16" s="9">
        <v>4.7990000000000004</v>
      </c>
      <c r="AH16" s="9">
        <v>1014.7430000000001</v>
      </c>
      <c r="AI16" s="9">
        <v>528.65200000000004</v>
      </c>
      <c r="AJ16" s="9">
        <v>452.81299999999999</v>
      </c>
      <c r="AK16" s="9">
        <v>1996.2090000000001</v>
      </c>
      <c r="AL16" s="9">
        <v>426.63200000000001</v>
      </c>
      <c r="AM16" s="9">
        <v>2422.8409999999999</v>
      </c>
      <c r="AN16" s="9">
        <v>0.435</v>
      </c>
      <c r="AO16" s="9">
        <v>0</v>
      </c>
      <c r="AP16" s="9">
        <v>0</v>
      </c>
      <c r="AQ16" s="9">
        <v>0.435</v>
      </c>
      <c r="AR16" s="9">
        <v>0</v>
      </c>
      <c r="AS16" s="9">
        <v>0.435</v>
      </c>
      <c r="AT16" s="9">
        <v>1.7829999999999999</v>
      </c>
      <c r="AU16" s="9">
        <v>0</v>
      </c>
      <c r="AV16" s="9">
        <v>0.59699999999999998</v>
      </c>
      <c r="AW16" s="9">
        <v>2.379</v>
      </c>
      <c r="AX16" s="9">
        <v>0</v>
      </c>
      <c r="AY16" s="9">
        <v>2.379</v>
      </c>
      <c r="AZ16" s="9">
        <v>9.016</v>
      </c>
      <c r="BA16" s="9">
        <v>7.9939999999999998</v>
      </c>
      <c r="BB16" s="9">
        <v>2.2040000000000002</v>
      </c>
      <c r="BC16" s="9">
        <v>19.213000000000001</v>
      </c>
      <c r="BD16" s="9">
        <v>0.21299999999999999</v>
      </c>
      <c r="BE16" s="9">
        <v>19.425999999999998</v>
      </c>
      <c r="BF16" s="9">
        <v>9.3870000000000005</v>
      </c>
      <c r="BG16" s="9">
        <v>18.463000000000001</v>
      </c>
      <c r="BH16" s="9">
        <v>20.986999999999998</v>
      </c>
      <c r="BI16" s="9">
        <v>48.837000000000003</v>
      </c>
      <c r="BJ16" s="9">
        <v>10.692</v>
      </c>
      <c r="BK16" s="9">
        <v>59.529000000000003</v>
      </c>
      <c r="BL16" s="9">
        <v>1.1240000000000001</v>
      </c>
      <c r="BM16" s="9">
        <v>4.6769999999999996</v>
      </c>
      <c r="BN16" s="9">
        <v>16.689</v>
      </c>
      <c r="BO16" s="9">
        <v>22.49</v>
      </c>
      <c r="BP16" s="9">
        <v>31.155000000000001</v>
      </c>
      <c r="BQ16" s="9">
        <v>53.645000000000003</v>
      </c>
      <c r="BR16" s="9">
        <v>0</v>
      </c>
      <c r="BS16" s="9">
        <v>0.36</v>
      </c>
      <c r="BT16" s="9">
        <v>0.72299999999999998</v>
      </c>
      <c r="BU16" s="9">
        <v>1.083</v>
      </c>
      <c r="BV16" s="9">
        <v>6.8659999999999997</v>
      </c>
      <c r="BW16" s="9">
        <v>7.9489999999999998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21.744</v>
      </c>
      <c r="CE16" s="9">
        <v>31.495000000000001</v>
      </c>
      <c r="CF16" s="9">
        <v>41.198999999999998</v>
      </c>
      <c r="CG16" s="9">
        <v>94.438000000000002</v>
      </c>
      <c r="CH16" s="9">
        <v>48.926000000000002</v>
      </c>
      <c r="CI16" s="9">
        <v>143.364</v>
      </c>
      <c r="CJ16" s="9">
        <v>0.218</v>
      </c>
      <c r="CK16" s="9">
        <v>0.624</v>
      </c>
      <c r="CL16" s="9">
        <v>0</v>
      </c>
      <c r="CM16" s="9">
        <v>0.84299999999999997</v>
      </c>
      <c r="CN16" s="9">
        <v>0</v>
      </c>
      <c r="CO16" s="9">
        <v>0.84299999999999997</v>
      </c>
      <c r="CP16" s="9">
        <v>3.976</v>
      </c>
      <c r="CQ16" s="9">
        <v>1.038</v>
      </c>
      <c r="CR16" s="9">
        <v>0</v>
      </c>
      <c r="CS16" s="9">
        <v>5.0140000000000002</v>
      </c>
      <c r="CT16" s="9">
        <v>0</v>
      </c>
      <c r="CU16" s="9">
        <v>5.0140000000000002</v>
      </c>
      <c r="CV16" s="9">
        <v>12.622</v>
      </c>
      <c r="CW16" s="9">
        <v>12.587999999999999</v>
      </c>
      <c r="CX16" s="9">
        <v>1.7330000000000001</v>
      </c>
      <c r="CY16" s="9">
        <v>26.943000000000001</v>
      </c>
      <c r="CZ16" s="9">
        <v>0</v>
      </c>
      <c r="DA16" s="9">
        <v>26.943000000000001</v>
      </c>
      <c r="DB16" s="9">
        <v>10.547000000000001</v>
      </c>
      <c r="DC16" s="9">
        <v>27.315999999999999</v>
      </c>
      <c r="DD16" s="9">
        <v>21.914000000000001</v>
      </c>
      <c r="DE16" s="9">
        <v>59.777000000000001</v>
      </c>
      <c r="DF16" s="9">
        <v>5.1340000000000003</v>
      </c>
      <c r="DG16" s="9">
        <v>64.911000000000001</v>
      </c>
      <c r="DH16" s="9">
        <v>1.946</v>
      </c>
      <c r="DI16" s="9">
        <v>3.532</v>
      </c>
      <c r="DJ16" s="9">
        <v>15.259</v>
      </c>
      <c r="DK16" s="9">
        <v>20.736999999999998</v>
      </c>
      <c r="DL16" s="9">
        <v>17.280999999999999</v>
      </c>
      <c r="DM16" s="9">
        <v>38.018000000000001</v>
      </c>
      <c r="DN16" s="9">
        <v>1.0189999999999999</v>
      </c>
      <c r="DO16" s="9">
        <v>0.46600000000000003</v>
      </c>
      <c r="DP16" s="9">
        <v>1.39</v>
      </c>
      <c r="DQ16" s="9">
        <v>2.875</v>
      </c>
      <c r="DR16" s="9">
        <v>6.1189999999999998</v>
      </c>
      <c r="DS16" s="9">
        <v>8.9949999999999992</v>
      </c>
      <c r="DT16" s="9">
        <v>0.32</v>
      </c>
      <c r="DU16" s="9">
        <v>0</v>
      </c>
      <c r="DV16" s="9">
        <v>0</v>
      </c>
      <c r="DW16" s="9">
        <v>0.32</v>
      </c>
      <c r="DX16" s="9">
        <v>0.27200000000000002</v>
      </c>
      <c r="DY16" s="9">
        <v>0.59199999999999997</v>
      </c>
      <c r="DZ16" s="9">
        <v>30.649000000000001</v>
      </c>
      <c r="EA16" s="9">
        <v>45.564</v>
      </c>
      <c r="EB16" s="9">
        <v>40.295999999999999</v>
      </c>
      <c r="EC16" s="9">
        <v>116.51</v>
      </c>
      <c r="ED16" s="9">
        <v>28.806000000000001</v>
      </c>
      <c r="EE16" s="9">
        <v>145.316</v>
      </c>
      <c r="EF16" s="9">
        <v>0.65300000000000002</v>
      </c>
      <c r="EG16" s="9">
        <v>0.624</v>
      </c>
      <c r="EH16" s="9">
        <v>0</v>
      </c>
      <c r="EI16" s="9">
        <v>1.2769999999999999</v>
      </c>
      <c r="EJ16" s="9">
        <v>0</v>
      </c>
      <c r="EK16" s="9">
        <v>1.2769999999999999</v>
      </c>
      <c r="EL16" s="9">
        <v>5.758</v>
      </c>
      <c r="EM16" s="9">
        <v>1.038</v>
      </c>
      <c r="EN16" s="9">
        <v>0.59699999999999998</v>
      </c>
      <c r="EO16" s="9">
        <v>7.3940000000000001</v>
      </c>
      <c r="EP16" s="9">
        <v>0</v>
      </c>
      <c r="EQ16" s="9">
        <v>7.3940000000000001</v>
      </c>
      <c r="ER16" s="9">
        <v>21.637</v>
      </c>
      <c r="ES16" s="9">
        <v>20.582000000000001</v>
      </c>
      <c r="ET16" s="9">
        <v>3.9359999999999999</v>
      </c>
      <c r="EU16" s="9">
        <v>46.155999999999999</v>
      </c>
      <c r="EV16" s="9">
        <v>0.21299999999999999</v>
      </c>
      <c r="EW16" s="9">
        <v>46.369</v>
      </c>
      <c r="EX16" s="9">
        <v>19.934000000000001</v>
      </c>
      <c r="EY16" s="9">
        <v>45.779000000000003</v>
      </c>
      <c r="EZ16" s="9">
        <v>42.9</v>
      </c>
      <c r="FA16" s="9">
        <v>108.614</v>
      </c>
      <c r="FB16" s="9">
        <v>15.826000000000001</v>
      </c>
      <c r="FC16" s="9">
        <v>124.44</v>
      </c>
      <c r="FD16" s="9">
        <v>3.07</v>
      </c>
      <c r="FE16" s="9">
        <v>8.2089999999999996</v>
      </c>
      <c r="FF16" s="9">
        <v>31.948</v>
      </c>
      <c r="FG16" s="9">
        <v>43.226999999999997</v>
      </c>
      <c r="FH16" s="9">
        <v>48.436</v>
      </c>
      <c r="FI16" s="9">
        <v>91.662999999999997</v>
      </c>
      <c r="FJ16" s="9">
        <v>1.0189999999999999</v>
      </c>
      <c r="FK16" s="9">
        <v>0.82599999999999996</v>
      </c>
      <c r="FL16" s="9">
        <v>2.113</v>
      </c>
      <c r="FM16" s="9">
        <v>3.9590000000000001</v>
      </c>
      <c r="FN16" s="9">
        <v>12.984999999999999</v>
      </c>
      <c r="FO16" s="9">
        <v>16.943999999999999</v>
      </c>
      <c r="FP16" s="9">
        <v>0.32</v>
      </c>
      <c r="FQ16" s="9">
        <v>0</v>
      </c>
      <c r="FR16" s="9">
        <v>0</v>
      </c>
      <c r="FS16" s="9">
        <v>0.32</v>
      </c>
      <c r="FT16" s="9">
        <v>0.27200000000000002</v>
      </c>
      <c r="FU16" s="9">
        <v>0.59199999999999997</v>
      </c>
      <c r="FV16" s="9">
        <v>52.393000000000001</v>
      </c>
      <c r="FW16" s="9">
        <v>77.058999999999997</v>
      </c>
      <c r="FX16" s="9">
        <v>81.495000000000005</v>
      </c>
      <c r="FY16" s="9">
        <v>210.947</v>
      </c>
      <c r="FZ16" s="9">
        <v>77.731999999999999</v>
      </c>
      <c r="GA16" s="9">
        <v>288.67899999999997</v>
      </c>
      <c r="GB16" s="9">
        <v>0</v>
      </c>
      <c r="GC16" s="9">
        <v>0</v>
      </c>
      <c r="GD16" s="9">
        <v>0</v>
      </c>
      <c r="GE16" s="9">
        <v>0</v>
      </c>
      <c r="GF16" s="9">
        <v>0</v>
      </c>
      <c r="GG16" s="9">
        <v>0</v>
      </c>
      <c r="GH16" s="9">
        <v>2.6739999999999999</v>
      </c>
      <c r="GI16" s="9">
        <v>0.65400000000000003</v>
      </c>
      <c r="GJ16" s="9">
        <v>0</v>
      </c>
      <c r="GK16" s="9">
        <v>3.3279999999999998</v>
      </c>
      <c r="GL16" s="9">
        <v>0</v>
      </c>
      <c r="GM16" s="9">
        <v>3.3279999999999998</v>
      </c>
      <c r="GN16" s="9">
        <v>6.3019999999999996</v>
      </c>
      <c r="GO16" s="9">
        <v>7.1680000000000001</v>
      </c>
      <c r="GP16" s="9">
        <v>1.429</v>
      </c>
      <c r="GQ16" s="9">
        <v>14.898999999999999</v>
      </c>
      <c r="GR16" s="9">
        <v>0</v>
      </c>
      <c r="GS16" s="9">
        <v>14.898999999999999</v>
      </c>
      <c r="GT16" s="9">
        <v>2.5059999999999998</v>
      </c>
      <c r="GU16" s="9">
        <v>7.5090000000000003</v>
      </c>
      <c r="GV16" s="9">
        <v>3.492</v>
      </c>
      <c r="GW16" s="9">
        <v>13.507999999999999</v>
      </c>
      <c r="GX16" s="9">
        <v>1.7450000000000001</v>
      </c>
      <c r="GY16" s="9">
        <v>15.252000000000001</v>
      </c>
      <c r="GZ16" s="9">
        <v>0.39100000000000001</v>
      </c>
      <c r="HA16" s="9">
        <v>2.0369999999999999</v>
      </c>
      <c r="HB16" s="9">
        <v>3.3420000000000001</v>
      </c>
      <c r="HC16" s="9">
        <v>5.7709999999999999</v>
      </c>
      <c r="HD16" s="9">
        <v>3.53</v>
      </c>
      <c r="HE16" s="9">
        <v>9.3010000000000002</v>
      </c>
      <c r="HF16" s="9">
        <v>0</v>
      </c>
      <c r="HG16" s="9">
        <v>8.4000000000000005E-2</v>
      </c>
      <c r="HH16" s="9">
        <v>0.38300000000000001</v>
      </c>
      <c r="HI16" s="9">
        <v>0.46700000000000003</v>
      </c>
      <c r="HJ16" s="9">
        <v>0.14799999999999999</v>
      </c>
      <c r="HK16" s="9">
        <v>0.61499999999999999</v>
      </c>
      <c r="HL16" s="9">
        <v>0</v>
      </c>
      <c r="HM16" s="9">
        <v>0</v>
      </c>
      <c r="HN16" s="9">
        <v>0</v>
      </c>
      <c r="HO16" s="9">
        <v>0</v>
      </c>
      <c r="HP16" s="9">
        <v>0</v>
      </c>
      <c r="HQ16" s="9">
        <v>0</v>
      </c>
      <c r="HR16" s="9">
        <v>11.874000000000001</v>
      </c>
      <c r="HS16" s="9">
        <v>17.452000000000002</v>
      </c>
      <c r="HT16" s="9">
        <v>8.6460000000000008</v>
      </c>
      <c r="HU16" s="9">
        <v>37.972000000000001</v>
      </c>
      <c r="HV16" s="9">
        <v>5.4219999999999997</v>
      </c>
      <c r="HW16" s="9">
        <v>43.393999999999998</v>
      </c>
      <c r="HX16" s="9">
        <v>4.1589999999999998</v>
      </c>
      <c r="HY16" s="9">
        <v>0</v>
      </c>
      <c r="HZ16" s="9">
        <v>0.309</v>
      </c>
      <c r="IA16" s="9">
        <v>4.4669999999999996</v>
      </c>
      <c r="IB16" s="9">
        <v>0</v>
      </c>
      <c r="IC16" s="9">
        <v>4.4669999999999996</v>
      </c>
      <c r="ID16" s="9">
        <v>20.134</v>
      </c>
      <c r="IE16" s="9">
        <v>0.93899999999999995</v>
      </c>
      <c r="IF16" s="9">
        <v>0</v>
      </c>
      <c r="IG16" s="9">
        <v>21.073</v>
      </c>
      <c r="IH16" s="9">
        <v>0</v>
      </c>
      <c r="II16" s="9">
        <v>21.073</v>
      </c>
      <c r="IJ16" s="9">
        <v>38.173999999999999</v>
      </c>
      <c r="IK16" s="9">
        <v>19.297999999999998</v>
      </c>
      <c r="IL16" s="9">
        <v>2.59</v>
      </c>
      <c r="IM16" s="9">
        <v>60.061999999999998</v>
      </c>
      <c r="IN16" s="9">
        <v>0</v>
      </c>
      <c r="IO16" s="9">
        <v>60.061999999999998</v>
      </c>
      <c r="IP16" s="9">
        <v>21.92</v>
      </c>
      <c r="IQ16" s="9">
        <v>17.288</v>
      </c>
    </row>
    <row r="17" spans="1:251">
      <c r="A17" s="10">
        <v>42156</v>
      </c>
      <c r="B17" s="9">
        <v>0</v>
      </c>
      <c r="C17" s="9">
        <v>52.371000000000002</v>
      </c>
      <c r="D17" s="9">
        <v>533.65599999999995</v>
      </c>
      <c r="E17" s="9">
        <v>85.980999999999995</v>
      </c>
      <c r="F17" s="9">
        <v>14.53</v>
      </c>
      <c r="G17" s="9">
        <v>634.16600000000005</v>
      </c>
      <c r="H17" s="9">
        <v>2.0089999999999999</v>
      </c>
      <c r="I17" s="9">
        <v>636.17499999999995</v>
      </c>
      <c r="J17" s="9">
        <v>408.50099999999998</v>
      </c>
      <c r="K17" s="9">
        <v>340.92500000000001</v>
      </c>
      <c r="L17" s="9">
        <v>205.2</v>
      </c>
      <c r="M17" s="9">
        <v>954.62599999999998</v>
      </c>
      <c r="N17" s="9">
        <v>65.260000000000005</v>
      </c>
      <c r="O17" s="9">
        <v>1019.886</v>
      </c>
      <c r="P17" s="9">
        <v>21.445</v>
      </c>
      <c r="Q17" s="9">
        <v>103.764</v>
      </c>
      <c r="R17" s="9">
        <v>230.435</v>
      </c>
      <c r="S17" s="9">
        <v>355.64400000000001</v>
      </c>
      <c r="T17" s="9">
        <v>308.93</v>
      </c>
      <c r="U17" s="9">
        <v>664.57399999999996</v>
      </c>
      <c r="V17" s="9">
        <v>1.163</v>
      </c>
      <c r="W17" s="9">
        <v>4.9009999999999998</v>
      </c>
      <c r="X17" s="9">
        <v>9.9149999999999991</v>
      </c>
      <c r="Y17" s="9">
        <v>15.978</v>
      </c>
      <c r="Z17" s="9">
        <v>74.085999999999999</v>
      </c>
      <c r="AA17" s="9">
        <v>90.064999999999998</v>
      </c>
      <c r="AB17" s="9">
        <v>0</v>
      </c>
      <c r="AC17" s="9">
        <v>1.923</v>
      </c>
      <c r="AD17" s="9">
        <v>1.2430000000000001</v>
      </c>
      <c r="AE17" s="9">
        <v>3.1659999999999999</v>
      </c>
      <c r="AF17" s="9">
        <v>0.41499999999999998</v>
      </c>
      <c r="AG17" s="9">
        <v>3.581</v>
      </c>
      <c r="AH17" s="9">
        <v>1015.428</v>
      </c>
      <c r="AI17" s="9">
        <v>539.63400000000001</v>
      </c>
      <c r="AJ17" s="9">
        <v>461.726</v>
      </c>
      <c r="AK17" s="9">
        <v>2016.788</v>
      </c>
      <c r="AL17" s="9">
        <v>450.7</v>
      </c>
      <c r="AM17" s="9">
        <v>2467.4879999999998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1.7569999999999999</v>
      </c>
      <c r="AU17" s="9">
        <v>0.11600000000000001</v>
      </c>
      <c r="AV17" s="9">
        <v>0</v>
      </c>
      <c r="AW17" s="9">
        <v>1.873</v>
      </c>
      <c r="AX17" s="9">
        <v>0</v>
      </c>
      <c r="AY17" s="9">
        <v>1.873</v>
      </c>
      <c r="AZ17" s="9">
        <v>13.537000000000001</v>
      </c>
      <c r="BA17" s="9">
        <v>8.9710000000000001</v>
      </c>
      <c r="BB17" s="9">
        <v>2.0259999999999998</v>
      </c>
      <c r="BC17" s="9">
        <v>24.533999999999999</v>
      </c>
      <c r="BD17" s="9">
        <v>0</v>
      </c>
      <c r="BE17" s="9">
        <v>24.533999999999999</v>
      </c>
      <c r="BF17" s="9">
        <v>8.0250000000000004</v>
      </c>
      <c r="BG17" s="9">
        <v>25.169</v>
      </c>
      <c r="BH17" s="9">
        <v>21.321000000000002</v>
      </c>
      <c r="BI17" s="9">
        <v>54.515999999999998</v>
      </c>
      <c r="BJ17" s="9">
        <v>9.9009999999999998</v>
      </c>
      <c r="BK17" s="9">
        <v>64.417000000000002</v>
      </c>
      <c r="BL17" s="9">
        <v>0</v>
      </c>
      <c r="BM17" s="9">
        <v>4.3330000000000002</v>
      </c>
      <c r="BN17" s="9">
        <v>14.868</v>
      </c>
      <c r="BO17" s="9">
        <v>19.201000000000001</v>
      </c>
      <c r="BP17" s="9">
        <v>32.448999999999998</v>
      </c>
      <c r="BQ17" s="9">
        <v>51.651000000000003</v>
      </c>
      <c r="BR17" s="9">
        <v>0.57699999999999996</v>
      </c>
      <c r="BS17" s="9">
        <v>0.32700000000000001</v>
      </c>
      <c r="BT17" s="9">
        <v>0.81399999999999995</v>
      </c>
      <c r="BU17" s="9">
        <v>1.718</v>
      </c>
      <c r="BV17" s="9">
        <v>7.625</v>
      </c>
      <c r="BW17" s="9">
        <v>9.3439999999999994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23.896999999999998</v>
      </c>
      <c r="CE17" s="9">
        <v>38.915999999999997</v>
      </c>
      <c r="CF17" s="9">
        <v>39.03</v>
      </c>
      <c r="CG17" s="9">
        <v>101.842</v>
      </c>
      <c r="CH17" s="9">
        <v>49.975999999999999</v>
      </c>
      <c r="CI17" s="9">
        <v>151.81800000000001</v>
      </c>
      <c r="CJ17" s="9">
        <v>0.49099999999999999</v>
      </c>
      <c r="CK17" s="9">
        <v>0</v>
      </c>
      <c r="CL17" s="9">
        <v>0</v>
      </c>
      <c r="CM17" s="9">
        <v>0.49099999999999999</v>
      </c>
      <c r="CN17" s="9">
        <v>0</v>
      </c>
      <c r="CO17" s="9">
        <v>0.49099999999999999</v>
      </c>
      <c r="CP17" s="9">
        <v>2.6749999999999998</v>
      </c>
      <c r="CQ17" s="9">
        <v>0.14299999999999999</v>
      </c>
      <c r="CR17" s="9">
        <v>0</v>
      </c>
      <c r="CS17" s="9">
        <v>2.8180000000000001</v>
      </c>
      <c r="CT17" s="9">
        <v>0</v>
      </c>
      <c r="CU17" s="9">
        <v>2.8180000000000001</v>
      </c>
      <c r="CV17" s="9">
        <v>17.831</v>
      </c>
      <c r="CW17" s="9">
        <v>11.257999999999999</v>
      </c>
      <c r="CX17" s="9">
        <v>1.5149999999999999</v>
      </c>
      <c r="CY17" s="9">
        <v>30.603999999999999</v>
      </c>
      <c r="CZ17" s="9">
        <v>0</v>
      </c>
      <c r="DA17" s="9">
        <v>30.603999999999999</v>
      </c>
      <c r="DB17" s="9">
        <v>15.871</v>
      </c>
      <c r="DC17" s="9">
        <v>29.251000000000001</v>
      </c>
      <c r="DD17" s="9">
        <v>21.657</v>
      </c>
      <c r="DE17" s="9">
        <v>66.778999999999996</v>
      </c>
      <c r="DF17" s="9">
        <v>5.36</v>
      </c>
      <c r="DG17" s="9">
        <v>72.14</v>
      </c>
      <c r="DH17" s="9">
        <v>0.57299999999999995</v>
      </c>
      <c r="DI17" s="9">
        <v>5.4870000000000001</v>
      </c>
      <c r="DJ17" s="9">
        <v>18.861000000000001</v>
      </c>
      <c r="DK17" s="9">
        <v>24.922000000000001</v>
      </c>
      <c r="DL17" s="9">
        <v>18.721</v>
      </c>
      <c r="DM17" s="9">
        <v>43.643000000000001</v>
      </c>
      <c r="DN17" s="9">
        <v>0</v>
      </c>
      <c r="DO17" s="9">
        <v>0.33100000000000002</v>
      </c>
      <c r="DP17" s="9">
        <v>0.437</v>
      </c>
      <c r="DQ17" s="9">
        <v>0.76800000000000002</v>
      </c>
      <c r="DR17" s="9">
        <v>8.2289999999999992</v>
      </c>
      <c r="DS17" s="9">
        <v>8.9969999999999999</v>
      </c>
      <c r="DT17" s="9">
        <v>0</v>
      </c>
      <c r="DU17" s="9">
        <v>0.78100000000000003</v>
      </c>
      <c r="DV17" s="9">
        <v>0</v>
      </c>
      <c r="DW17" s="9">
        <v>0.78100000000000003</v>
      </c>
      <c r="DX17" s="9">
        <v>0</v>
      </c>
      <c r="DY17" s="9">
        <v>0.78100000000000003</v>
      </c>
      <c r="DZ17" s="9">
        <v>37.442</v>
      </c>
      <c r="EA17" s="9">
        <v>47.25</v>
      </c>
      <c r="EB17" s="9">
        <v>42.470999999999997</v>
      </c>
      <c r="EC17" s="9">
        <v>127.163</v>
      </c>
      <c r="ED17" s="9">
        <v>32.311</v>
      </c>
      <c r="EE17" s="9">
        <v>159.47399999999999</v>
      </c>
      <c r="EF17" s="9">
        <v>0.49099999999999999</v>
      </c>
      <c r="EG17" s="9">
        <v>0</v>
      </c>
      <c r="EH17" s="9">
        <v>0</v>
      </c>
      <c r="EI17" s="9">
        <v>0.49099999999999999</v>
      </c>
      <c r="EJ17" s="9">
        <v>0</v>
      </c>
      <c r="EK17" s="9">
        <v>0.49099999999999999</v>
      </c>
      <c r="EL17" s="9">
        <v>4.4320000000000004</v>
      </c>
      <c r="EM17" s="9">
        <v>0.25900000000000001</v>
      </c>
      <c r="EN17" s="9">
        <v>0</v>
      </c>
      <c r="EO17" s="9">
        <v>4.6909999999999998</v>
      </c>
      <c r="EP17" s="9">
        <v>0</v>
      </c>
      <c r="EQ17" s="9">
        <v>4.6909999999999998</v>
      </c>
      <c r="ER17" s="9">
        <v>31.369</v>
      </c>
      <c r="ES17" s="9">
        <v>20.228000000000002</v>
      </c>
      <c r="ET17" s="9">
        <v>3.5409999999999999</v>
      </c>
      <c r="EU17" s="9">
        <v>55.137999999999998</v>
      </c>
      <c r="EV17" s="9">
        <v>0</v>
      </c>
      <c r="EW17" s="9">
        <v>55.137999999999998</v>
      </c>
      <c r="EX17" s="9">
        <v>23.896999999999998</v>
      </c>
      <c r="EY17" s="9">
        <v>54.418999999999997</v>
      </c>
      <c r="EZ17" s="9">
        <v>42.978999999999999</v>
      </c>
      <c r="FA17" s="9">
        <v>121.295</v>
      </c>
      <c r="FB17" s="9">
        <v>15.260999999999999</v>
      </c>
      <c r="FC17" s="9">
        <v>136.55600000000001</v>
      </c>
      <c r="FD17" s="9">
        <v>0.57299999999999995</v>
      </c>
      <c r="FE17" s="9">
        <v>9.82</v>
      </c>
      <c r="FF17" s="9">
        <v>33.729999999999997</v>
      </c>
      <c r="FG17" s="9">
        <v>44.122999999999998</v>
      </c>
      <c r="FH17" s="9">
        <v>51.170999999999999</v>
      </c>
      <c r="FI17" s="9">
        <v>95.293999999999997</v>
      </c>
      <c r="FJ17" s="9">
        <v>0.57699999999999996</v>
      </c>
      <c r="FK17" s="9">
        <v>0.65800000000000003</v>
      </c>
      <c r="FL17" s="9">
        <v>1.2509999999999999</v>
      </c>
      <c r="FM17" s="9">
        <v>2.4860000000000002</v>
      </c>
      <c r="FN17" s="9">
        <v>15.855</v>
      </c>
      <c r="FO17" s="9">
        <v>18.341000000000001</v>
      </c>
      <c r="FP17" s="9">
        <v>0</v>
      </c>
      <c r="FQ17" s="9">
        <v>0.78100000000000003</v>
      </c>
      <c r="FR17" s="9">
        <v>0</v>
      </c>
      <c r="FS17" s="9">
        <v>0.78100000000000003</v>
      </c>
      <c r="FT17" s="9">
        <v>0</v>
      </c>
      <c r="FU17" s="9">
        <v>0.78100000000000003</v>
      </c>
      <c r="FV17" s="9">
        <v>61.338000000000001</v>
      </c>
      <c r="FW17" s="9">
        <v>86.165999999999997</v>
      </c>
      <c r="FX17" s="9">
        <v>81.501000000000005</v>
      </c>
      <c r="FY17" s="9">
        <v>229.005</v>
      </c>
      <c r="FZ17" s="9">
        <v>82.287000000000006</v>
      </c>
      <c r="GA17" s="9">
        <v>311.29199999999997</v>
      </c>
      <c r="GB17" s="9">
        <v>0.56999999999999995</v>
      </c>
      <c r="GC17" s="9">
        <v>0</v>
      </c>
      <c r="GD17" s="9">
        <v>0</v>
      </c>
      <c r="GE17" s="9">
        <v>0.56999999999999995</v>
      </c>
      <c r="GF17" s="9">
        <v>0</v>
      </c>
      <c r="GG17" s="9">
        <v>0.56999999999999995</v>
      </c>
      <c r="GH17" s="9">
        <v>1.9470000000000001</v>
      </c>
      <c r="GI17" s="9">
        <v>0</v>
      </c>
      <c r="GJ17" s="9">
        <v>0</v>
      </c>
      <c r="GK17" s="9">
        <v>1.9470000000000001</v>
      </c>
      <c r="GL17" s="9">
        <v>0</v>
      </c>
      <c r="GM17" s="9">
        <v>1.9470000000000001</v>
      </c>
      <c r="GN17" s="9">
        <v>8.2189999999999994</v>
      </c>
      <c r="GO17" s="9">
        <v>7.5149999999999997</v>
      </c>
      <c r="GP17" s="9">
        <v>0.68700000000000006</v>
      </c>
      <c r="GQ17" s="9">
        <v>16.420999999999999</v>
      </c>
      <c r="GR17" s="9">
        <v>0.47399999999999998</v>
      </c>
      <c r="GS17" s="9">
        <v>16.895</v>
      </c>
      <c r="GT17" s="9">
        <v>3.2309999999999999</v>
      </c>
      <c r="GU17" s="9">
        <v>5.9720000000000004</v>
      </c>
      <c r="GV17" s="9">
        <v>1.9430000000000001</v>
      </c>
      <c r="GW17" s="9">
        <v>11.146000000000001</v>
      </c>
      <c r="GX17" s="9">
        <v>1.3580000000000001</v>
      </c>
      <c r="GY17" s="9">
        <v>12.504</v>
      </c>
      <c r="GZ17" s="9">
        <v>1.8640000000000001</v>
      </c>
      <c r="HA17" s="9">
        <v>1.012</v>
      </c>
      <c r="HB17" s="9">
        <v>1.73</v>
      </c>
      <c r="HC17" s="9">
        <v>4.6059999999999999</v>
      </c>
      <c r="HD17" s="9">
        <v>3.3540000000000001</v>
      </c>
      <c r="HE17" s="9">
        <v>7.9589999999999996</v>
      </c>
      <c r="HF17" s="9">
        <v>0</v>
      </c>
      <c r="HG17" s="9">
        <v>0</v>
      </c>
      <c r="HH17" s="9">
        <v>0.42799999999999999</v>
      </c>
      <c r="HI17" s="9">
        <v>0.42799999999999999</v>
      </c>
      <c r="HJ17" s="9">
        <v>0.57299999999999995</v>
      </c>
      <c r="HK17" s="9">
        <v>1.002</v>
      </c>
      <c r="HL17" s="9">
        <v>0</v>
      </c>
      <c r="HM17" s="9">
        <v>0</v>
      </c>
      <c r="HN17" s="9">
        <v>0</v>
      </c>
      <c r="HO17" s="9">
        <v>0</v>
      </c>
      <c r="HP17" s="9">
        <v>0</v>
      </c>
      <c r="HQ17" s="9">
        <v>0</v>
      </c>
      <c r="HR17" s="9">
        <v>15.83</v>
      </c>
      <c r="HS17" s="9">
        <v>14.499000000000001</v>
      </c>
      <c r="HT17" s="9">
        <v>4.7880000000000003</v>
      </c>
      <c r="HU17" s="9">
        <v>35.116999999999997</v>
      </c>
      <c r="HV17" s="9">
        <v>5.76</v>
      </c>
      <c r="HW17" s="9">
        <v>40.877000000000002</v>
      </c>
      <c r="HX17" s="9">
        <v>2.8050000000000002</v>
      </c>
      <c r="HY17" s="9">
        <v>0</v>
      </c>
      <c r="HZ17" s="9">
        <v>0.51300000000000001</v>
      </c>
      <c r="IA17" s="9">
        <v>3.3180000000000001</v>
      </c>
      <c r="IB17" s="9">
        <v>0</v>
      </c>
      <c r="IC17" s="9">
        <v>3.3180000000000001</v>
      </c>
      <c r="ID17" s="9">
        <v>24.4</v>
      </c>
      <c r="IE17" s="9">
        <v>0.90500000000000003</v>
      </c>
      <c r="IF17" s="9">
        <v>0</v>
      </c>
      <c r="IG17" s="9">
        <v>25.303999999999998</v>
      </c>
      <c r="IH17" s="9">
        <v>0</v>
      </c>
      <c r="II17" s="9">
        <v>25.303999999999998</v>
      </c>
      <c r="IJ17" s="9">
        <v>39.883000000000003</v>
      </c>
      <c r="IK17" s="9">
        <v>10.919</v>
      </c>
      <c r="IL17" s="9">
        <v>1.7969999999999999</v>
      </c>
      <c r="IM17" s="9">
        <v>52.597999999999999</v>
      </c>
      <c r="IN17" s="9">
        <v>0</v>
      </c>
      <c r="IO17" s="9">
        <v>52.597999999999999</v>
      </c>
      <c r="IP17" s="9">
        <v>21.058</v>
      </c>
      <c r="IQ17" s="9">
        <v>17.042999999999999</v>
      </c>
    </row>
    <row r="18" spans="1:251">
      <c r="A18" s="10">
        <v>42522</v>
      </c>
      <c r="B18" s="9">
        <v>0</v>
      </c>
      <c r="C18" s="9">
        <v>42.26</v>
      </c>
      <c r="D18" s="9">
        <v>556.47199999999998</v>
      </c>
      <c r="E18" s="9">
        <v>98.497</v>
      </c>
      <c r="F18" s="9">
        <v>13.157</v>
      </c>
      <c r="G18" s="9">
        <v>668.12699999999995</v>
      </c>
      <c r="H18" s="9">
        <v>1.526</v>
      </c>
      <c r="I18" s="9">
        <v>669.65200000000004</v>
      </c>
      <c r="J18" s="9">
        <v>400.45800000000003</v>
      </c>
      <c r="K18" s="9">
        <v>350.72199999999998</v>
      </c>
      <c r="L18" s="9">
        <v>195.47800000000001</v>
      </c>
      <c r="M18" s="9">
        <v>946.65899999999999</v>
      </c>
      <c r="N18" s="9">
        <v>52.154000000000003</v>
      </c>
      <c r="O18" s="9">
        <v>998.81200000000001</v>
      </c>
      <c r="P18" s="9">
        <v>22.838000000000001</v>
      </c>
      <c r="Q18" s="9">
        <v>111.139</v>
      </c>
      <c r="R18" s="9">
        <v>237.67500000000001</v>
      </c>
      <c r="S18" s="9">
        <v>371.65199999999999</v>
      </c>
      <c r="T18" s="9">
        <v>301.85199999999998</v>
      </c>
      <c r="U18" s="9">
        <v>673.50400000000002</v>
      </c>
      <c r="V18" s="9">
        <v>0.49299999999999999</v>
      </c>
      <c r="W18" s="9">
        <v>1.5249999999999999</v>
      </c>
      <c r="X18" s="9">
        <v>14.99</v>
      </c>
      <c r="Y18" s="9">
        <v>17.007999999999999</v>
      </c>
      <c r="Z18" s="9">
        <v>94.950999999999993</v>
      </c>
      <c r="AA18" s="9">
        <v>111.959</v>
      </c>
      <c r="AB18" s="9">
        <v>0.85799999999999998</v>
      </c>
      <c r="AC18" s="9">
        <v>0.97799999999999998</v>
      </c>
      <c r="AD18" s="9">
        <v>1.2969999999999999</v>
      </c>
      <c r="AE18" s="9">
        <v>3.133</v>
      </c>
      <c r="AF18" s="9">
        <v>1.268</v>
      </c>
      <c r="AG18" s="9">
        <v>4.4009999999999998</v>
      </c>
      <c r="AH18" s="9">
        <v>1024.9159999999999</v>
      </c>
      <c r="AI18" s="9">
        <v>563.23599999999999</v>
      </c>
      <c r="AJ18" s="9">
        <v>462.59800000000001</v>
      </c>
      <c r="AK18" s="9">
        <v>2050.75</v>
      </c>
      <c r="AL18" s="9">
        <v>451.75</v>
      </c>
      <c r="AM18" s="9">
        <v>2502.5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2.2719999999999998</v>
      </c>
      <c r="AU18" s="9">
        <v>0</v>
      </c>
      <c r="AV18" s="9">
        <v>0</v>
      </c>
      <c r="AW18" s="9">
        <v>2.2719999999999998</v>
      </c>
      <c r="AX18" s="9">
        <v>0</v>
      </c>
      <c r="AY18" s="9">
        <v>2.2719999999999998</v>
      </c>
      <c r="AZ18" s="9">
        <v>9.7560000000000002</v>
      </c>
      <c r="BA18" s="9">
        <v>10.493</v>
      </c>
      <c r="BB18" s="9">
        <v>3.363</v>
      </c>
      <c r="BC18" s="9">
        <v>23.611999999999998</v>
      </c>
      <c r="BD18" s="9">
        <v>0.77100000000000002</v>
      </c>
      <c r="BE18" s="9">
        <v>24.382999999999999</v>
      </c>
      <c r="BF18" s="9">
        <v>7.9130000000000003</v>
      </c>
      <c r="BG18" s="9">
        <v>19.454999999999998</v>
      </c>
      <c r="BH18" s="9">
        <v>22.577000000000002</v>
      </c>
      <c r="BI18" s="9">
        <v>49.945</v>
      </c>
      <c r="BJ18" s="9">
        <v>14.167999999999999</v>
      </c>
      <c r="BK18" s="9">
        <v>64.113</v>
      </c>
      <c r="BL18" s="9">
        <v>1.1890000000000001</v>
      </c>
      <c r="BM18" s="9">
        <v>7.1360000000000001</v>
      </c>
      <c r="BN18" s="9">
        <v>19.88</v>
      </c>
      <c r="BO18" s="9">
        <v>28.204000000000001</v>
      </c>
      <c r="BP18" s="9">
        <v>31.925999999999998</v>
      </c>
      <c r="BQ18" s="9">
        <v>60.13</v>
      </c>
      <c r="BR18" s="9">
        <v>0</v>
      </c>
      <c r="BS18" s="9">
        <v>0</v>
      </c>
      <c r="BT18" s="9">
        <v>0.52</v>
      </c>
      <c r="BU18" s="9">
        <v>0.52</v>
      </c>
      <c r="BV18" s="9">
        <v>7.3319999999999999</v>
      </c>
      <c r="BW18" s="9">
        <v>7.851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21.13</v>
      </c>
      <c r="CE18" s="9">
        <v>37.084000000000003</v>
      </c>
      <c r="CF18" s="9">
        <v>46.34</v>
      </c>
      <c r="CG18" s="9">
        <v>104.554</v>
      </c>
      <c r="CH18" s="9">
        <v>54.195999999999998</v>
      </c>
      <c r="CI18" s="9">
        <v>158.75</v>
      </c>
      <c r="CJ18" s="9">
        <v>0</v>
      </c>
      <c r="CK18" s="9">
        <v>0</v>
      </c>
      <c r="CL18" s="9">
        <v>0</v>
      </c>
      <c r="CM18" s="9">
        <v>0</v>
      </c>
      <c r="CN18" s="9">
        <v>0</v>
      </c>
      <c r="CO18" s="9">
        <v>0</v>
      </c>
      <c r="CP18" s="9">
        <v>3.7469999999999999</v>
      </c>
      <c r="CQ18" s="9">
        <v>0.378</v>
      </c>
      <c r="CR18" s="9">
        <v>0</v>
      </c>
      <c r="CS18" s="9">
        <v>4.125</v>
      </c>
      <c r="CT18" s="9">
        <v>0</v>
      </c>
      <c r="CU18" s="9">
        <v>4.125</v>
      </c>
      <c r="CV18" s="9">
        <v>19.042000000000002</v>
      </c>
      <c r="CW18" s="9">
        <v>10.391999999999999</v>
      </c>
      <c r="CX18" s="9">
        <v>2.306</v>
      </c>
      <c r="CY18" s="9">
        <v>31.74</v>
      </c>
      <c r="CZ18" s="9">
        <v>0</v>
      </c>
      <c r="DA18" s="9">
        <v>31.74</v>
      </c>
      <c r="DB18" s="9">
        <v>13.805</v>
      </c>
      <c r="DC18" s="9">
        <v>28.760999999999999</v>
      </c>
      <c r="DD18" s="9">
        <v>23.201000000000001</v>
      </c>
      <c r="DE18" s="9">
        <v>65.766999999999996</v>
      </c>
      <c r="DF18" s="9">
        <v>4.9610000000000003</v>
      </c>
      <c r="DG18" s="9">
        <v>70.727999999999994</v>
      </c>
      <c r="DH18" s="9">
        <v>1.325</v>
      </c>
      <c r="DI18" s="9">
        <v>6.7240000000000002</v>
      </c>
      <c r="DJ18" s="9">
        <v>15.592000000000001</v>
      </c>
      <c r="DK18" s="9">
        <v>23.641999999999999</v>
      </c>
      <c r="DL18" s="9">
        <v>16.567</v>
      </c>
      <c r="DM18" s="9">
        <v>40.209000000000003</v>
      </c>
      <c r="DN18" s="9">
        <v>0</v>
      </c>
      <c r="DO18" s="9">
        <v>0</v>
      </c>
      <c r="DP18" s="9">
        <v>0.75700000000000001</v>
      </c>
      <c r="DQ18" s="9">
        <v>0.75700000000000001</v>
      </c>
      <c r="DR18" s="9">
        <v>7.641</v>
      </c>
      <c r="DS18" s="9">
        <v>8.3989999999999991</v>
      </c>
      <c r="DT18" s="9">
        <v>0</v>
      </c>
      <c r="DU18" s="9">
        <v>0</v>
      </c>
      <c r="DV18" s="9">
        <v>0</v>
      </c>
      <c r="DW18" s="9">
        <v>0</v>
      </c>
      <c r="DX18" s="9">
        <v>0</v>
      </c>
      <c r="DY18" s="9">
        <v>0</v>
      </c>
      <c r="DZ18" s="9">
        <v>37.918999999999997</v>
      </c>
      <c r="EA18" s="9">
        <v>46.256</v>
      </c>
      <c r="EB18" s="9">
        <v>41.856999999999999</v>
      </c>
      <c r="EC18" s="9">
        <v>126.03100000000001</v>
      </c>
      <c r="ED18" s="9">
        <v>29.169</v>
      </c>
      <c r="EE18" s="9">
        <v>155.20099999999999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v>6.0190000000000001</v>
      </c>
      <c r="EM18" s="9">
        <v>0.378</v>
      </c>
      <c r="EN18" s="9">
        <v>0</v>
      </c>
      <c r="EO18" s="9">
        <v>6.3970000000000002</v>
      </c>
      <c r="EP18" s="9">
        <v>0</v>
      </c>
      <c r="EQ18" s="9">
        <v>6.3970000000000002</v>
      </c>
      <c r="ER18" s="9">
        <v>28.797999999999998</v>
      </c>
      <c r="ES18" s="9">
        <v>20.885000000000002</v>
      </c>
      <c r="ET18" s="9">
        <v>5.6689999999999996</v>
      </c>
      <c r="EU18" s="9">
        <v>55.351999999999997</v>
      </c>
      <c r="EV18" s="9">
        <v>0.77100000000000002</v>
      </c>
      <c r="EW18" s="9">
        <v>56.122999999999998</v>
      </c>
      <c r="EX18" s="9">
        <v>21.716999999999999</v>
      </c>
      <c r="EY18" s="9">
        <v>48.216000000000001</v>
      </c>
      <c r="EZ18" s="9">
        <v>45.779000000000003</v>
      </c>
      <c r="FA18" s="9">
        <v>115.71299999999999</v>
      </c>
      <c r="FB18" s="9">
        <v>19.129000000000001</v>
      </c>
      <c r="FC18" s="9">
        <v>134.84200000000001</v>
      </c>
      <c r="FD18" s="9">
        <v>2.5139999999999998</v>
      </c>
      <c r="FE18" s="9">
        <v>13.86</v>
      </c>
      <c r="FF18" s="9">
        <v>35.472999999999999</v>
      </c>
      <c r="FG18" s="9">
        <v>51.845999999999997</v>
      </c>
      <c r="FH18" s="9">
        <v>48.493000000000002</v>
      </c>
      <c r="FI18" s="9">
        <v>100.339</v>
      </c>
      <c r="FJ18" s="9">
        <v>0</v>
      </c>
      <c r="FK18" s="9">
        <v>0</v>
      </c>
      <c r="FL18" s="9">
        <v>1.2769999999999999</v>
      </c>
      <c r="FM18" s="9">
        <v>1.2769999999999999</v>
      </c>
      <c r="FN18" s="9">
        <v>14.973000000000001</v>
      </c>
      <c r="FO18" s="9">
        <v>16.25</v>
      </c>
      <c r="FP18" s="9">
        <v>0</v>
      </c>
      <c r="FQ18" s="9">
        <v>0</v>
      </c>
      <c r="FR18" s="9">
        <v>0</v>
      </c>
      <c r="FS18" s="9">
        <v>0</v>
      </c>
      <c r="FT18" s="9">
        <v>0</v>
      </c>
      <c r="FU18" s="9">
        <v>0</v>
      </c>
      <c r="FV18" s="9">
        <v>59.048000000000002</v>
      </c>
      <c r="FW18" s="9">
        <v>83.34</v>
      </c>
      <c r="FX18" s="9">
        <v>88.197000000000003</v>
      </c>
      <c r="FY18" s="9">
        <v>230.58500000000001</v>
      </c>
      <c r="FZ18" s="9">
        <v>83.366</v>
      </c>
      <c r="GA18" s="9">
        <v>313.95100000000002</v>
      </c>
      <c r="GB18" s="9">
        <v>0</v>
      </c>
      <c r="GC18" s="9">
        <v>0</v>
      </c>
      <c r="GD18" s="9">
        <v>0</v>
      </c>
      <c r="GE18" s="9">
        <v>0</v>
      </c>
      <c r="GF18" s="9">
        <v>0</v>
      </c>
      <c r="GG18" s="9">
        <v>0</v>
      </c>
      <c r="GH18" s="9">
        <v>3.0609999999999999</v>
      </c>
      <c r="GI18" s="9">
        <v>0.32800000000000001</v>
      </c>
      <c r="GJ18" s="9">
        <v>0</v>
      </c>
      <c r="GK18" s="9">
        <v>3.39</v>
      </c>
      <c r="GL18" s="9">
        <v>0</v>
      </c>
      <c r="GM18" s="9">
        <v>3.39</v>
      </c>
      <c r="GN18" s="9">
        <v>5.4470000000000001</v>
      </c>
      <c r="GO18" s="9">
        <v>7.8049999999999997</v>
      </c>
      <c r="GP18" s="9">
        <v>1.1000000000000001</v>
      </c>
      <c r="GQ18" s="9">
        <v>14.353</v>
      </c>
      <c r="GR18" s="9">
        <v>0</v>
      </c>
      <c r="GS18" s="9">
        <v>14.353</v>
      </c>
      <c r="GT18" s="9">
        <v>2.2810000000000001</v>
      </c>
      <c r="GU18" s="9">
        <v>7.5720000000000001</v>
      </c>
      <c r="GV18" s="9">
        <v>4.9770000000000003</v>
      </c>
      <c r="GW18" s="9">
        <v>14.83</v>
      </c>
      <c r="GX18" s="9">
        <v>1.6</v>
      </c>
      <c r="GY18" s="9">
        <v>16.43</v>
      </c>
      <c r="GZ18" s="9">
        <v>0</v>
      </c>
      <c r="HA18" s="9">
        <v>2.1219999999999999</v>
      </c>
      <c r="HB18" s="9">
        <v>4.8550000000000004</v>
      </c>
      <c r="HC18" s="9">
        <v>6.9770000000000003</v>
      </c>
      <c r="HD18" s="9">
        <v>3.609</v>
      </c>
      <c r="HE18" s="9">
        <v>10.586</v>
      </c>
      <c r="HF18" s="9">
        <v>0</v>
      </c>
      <c r="HG18" s="9">
        <v>0</v>
      </c>
      <c r="HH18" s="9">
        <v>1.5029999999999999</v>
      </c>
      <c r="HI18" s="9">
        <v>1.5029999999999999</v>
      </c>
      <c r="HJ18" s="9">
        <v>1.069</v>
      </c>
      <c r="HK18" s="9">
        <v>2.5720000000000001</v>
      </c>
      <c r="HL18" s="9">
        <v>0</v>
      </c>
      <c r="HM18" s="9">
        <v>0</v>
      </c>
      <c r="HN18" s="9">
        <v>0</v>
      </c>
      <c r="HO18" s="9">
        <v>0</v>
      </c>
      <c r="HP18" s="9">
        <v>0</v>
      </c>
      <c r="HQ18" s="9">
        <v>0</v>
      </c>
      <c r="HR18" s="9">
        <v>10.789</v>
      </c>
      <c r="HS18" s="9">
        <v>17.827000000000002</v>
      </c>
      <c r="HT18" s="9">
        <v>12.436</v>
      </c>
      <c r="HU18" s="9">
        <v>41.052</v>
      </c>
      <c r="HV18" s="9">
        <v>6.2779999999999996</v>
      </c>
      <c r="HW18" s="9">
        <v>47.33</v>
      </c>
      <c r="HX18" s="9">
        <v>1.722</v>
      </c>
      <c r="HY18" s="9">
        <v>0</v>
      </c>
      <c r="HZ18" s="9">
        <v>0</v>
      </c>
      <c r="IA18" s="9">
        <v>1.722</v>
      </c>
      <c r="IB18" s="9">
        <v>0.15</v>
      </c>
      <c r="IC18" s="9">
        <v>1.8720000000000001</v>
      </c>
      <c r="ID18" s="9">
        <v>14.57</v>
      </c>
      <c r="IE18" s="9">
        <v>0.83</v>
      </c>
      <c r="IF18" s="9">
        <v>0</v>
      </c>
      <c r="IG18" s="9">
        <v>15.4</v>
      </c>
      <c r="IH18" s="9">
        <v>0</v>
      </c>
      <c r="II18" s="9">
        <v>15.4</v>
      </c>
      <c r="IJ18" s="9">
        <v>44.212000000000003</v>
      </c>
      <c r="IK18" s="9">
        <v>13.035</v>
      </c>
      <c r="IL18" s="9">
        <v>2.7749999999999999</v>
      </c>
      <c r="IM18" s="9">
        <v>60.021999999999998</v>
      </c>
      <c r="IN18" s="9">
        <v>0</v>
      </c>
      <c r="IO18" s="9">
        <v>60.021999999999998</v>
      </c>
      <c r="IP18" s="9">
        <v>21.56</v>
      </c>
      <c r="IQ18" s="9">
        <v>18.683</v>
      </c>
    </row>
    <row r="19" spans="1:251">
      <c r="A19" s="10">
        <v>42887</v>
      </c>
      <c r="B19" s="9">
        <v>0</v>
      </c>
      <c r="C19" s="9">
        <v>54.378999999999998</v>
      </c>
      <c r="D19" s="9">
        <v>533.04700000000003</v>
      </c>
      <c r="E19" s="9">
        <v>85.004000000000005</v>
      </c>
      <c r="F19" s="9">
        <v>12.574</v>
      </c>
      <c r="G19" s="9">
        <v>630.625</v>
      </c>
      <c r="H19" s="9">
        <v>1.2949999999999999</v>
      </c>
      <c r="I19" s="9">
        <v>631.91999999999996</v>
      </c>
      <c r="J19" s="9">
        <v>421.81900000000002</v>
      </c>
      <c r="K19" s="9">
        <v>380.37400000000002</v>
      </c>
      <c r="L19" s="9">
        <v>183.02099999999999</v>
      </c>
      <c r="M19" s="9">
        <v>985.21400000000006</v>
      </c>
      <c r="N19" s="9">
        <v>63.197000000000003</v>
      </c>
      <c r="O19" s="9">
        <v>1048.4110000000001</v>
      </c>
      <c r="P19" s="9">
        <v>18.832999999999998</v>
      </c>
      <c r="Q19" s="9">
        <v>109.134</v>
      </c>
      <c r="R19" s="9">
        <v>252.22200000000001</v>
      </c>
      <c r="S19" s="9">
        <v>380.18900000000002</v>
      </c>
      <c r="T19" s="9">
        <v>304.31599999999997</v>
      </c>
      <c r="U19" s="9">
        <v>684.505</v>
      </c>
      <c r="V19" s="9">
        <v>2.113</v>
      </c>
      <c r="W19" s="9">
        <v>2.2879999999999998</v>
      </c>
      <c r="X19" s="9">
        <v>12.303000000000001</v>
      </c>
      <c r="Y19" s="9">
        <v>16.704000000000001</v>
      </c>
      <c r="Z19" s="9">
        <v>92.897000000000006</v>
      </c>
      <c r="AA19" s="9">
        <v>109.601</v>
      </c>
      <c r="AB19" s="9">
        <v>0.26400000000000001</v>
      </c>
      <c r="AC19" s="9">
        <v>0.104</v>
      </c>
      <c r="AD19" s="9">
        <v>1.99</v>
      </c>
      <c r="AE19" s="9">
        <v>2.3580000000000001</v>
      </c>
      <c r="AF19" s="9">
        <v>1.4750000000000001</v>
      </c>
      <c r="AG19" s="9">
        <v>3.8330000000000002</v>
      </c>
      <c r="AH19" s="9">
        <v>1029.316</v>
      </c>
      <c r="AI19" s="9">
        <v>579.49900000000002</v>
      </c>
      <c r="AJ19" s="9">
        <v>462.10899999999998</v>
      </c>
      <c r="AK19" s="9">
        <v>2070.924</v>
      </c>
      <c r="AL19" s="9">
        <v>463.18</v>
      </c>
      <c r="AM19" s="9">
        <v>2534.1039999999998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1.748</v>
      </c>
      <c r="AU19" s="9">
        <v>0.96899999999999997</v>
      </c>
      <c r="AV19" s="9">
        <v>0</v>
      </c>
      <c r="AW19" s="9">
        <v>2.7170000000000001</v>
      </c>
      <c r="AX19" s="9">
        <v>0</v>
      </c>
      <c r="AY19" s="9">
        <v>2.7170000000000001</v>
      </c>
      <c r="AZ19" s="9">
        <v>5.4260000000000002</v>
      </c>
      <c r="BA19" s="9">
        <v>11.265000000000001</v>
      </c>
      <c r="BB19" s="9">
        <v>1.417</v>
      </c>
      <c r="BC19" s="9">
        <v>18.109000000000002</v>
      </c>
      <c r="BD19" s="9">
        <v>0</v>
      </c>
      <c r="BE19" s="9">
        <v>18.109000000000002</v>
      </c>
      <c r="BF19" s="9">
        <v>9.1760000000000002</v>
      </c>
      <c r="BG19" s="9">
        <v>26.698</v>
      </c>
      <c r="BH19" s="9">
        <v>19.777000000000001</v>
      </c>
      <c r="BI19" s="9">
        <v>55.651000000000003</v>
      </c>
      <c r="BJ19" s="9">
        <v>9.5250000000000004</v>
      </c>
      <c r="BK19" s="9">
        <v>65.176000000000002</v>
      </c>
      <c r="BL19" s="9">
        <v>1.901</v>
      </c>
      <c r="BM19" s="9">
        <v>8.2149999999999999</v>
      </c>
      <c r="BN19" s="9">
        <v>24.47</v>
      </c>
      <c r="BO19" s="9">
        <v>34.585999999999999</v>
      </c>
      <c r="BP19" s="9">
        <v>33.369999999999997</v>
      </c>
      <c r="BQ19" s="9">
        <v>67.956000000000003</v>
      </c>
      <c r="BR19" s="9">
        <v>0</v>
      </c>
      <c r="BS19" s="9">
        <v>0</v>
      </c>
      <c r="BT19" s="9">
        <v>0.40300000000000002</v>
      </c>
      <c r="BU19" s="9">
        <v>0.40300000000000002</v>
      </c>
      <c r="BV19" s="9">
        <v>7.9790000000000001</v>
      </c>
      <c r="BW19" s="9">
        <v>8.3819999999999997</v>
      </c>
      <c r="BX19" s="9">
        <v>0</v>
      </c>
      <c r="BY19" s="9">
        <v>0</v>
      </c>
      <c r="BZ19" s="9">
        <v>0.496</v>
      </c>
      <c r="CA19" s="9">
        <v>0.496</v>
      </c>
      <c r="CB19" s="9">
        <v>0</v>
      </c>
      <c r="CC19" s="9">
        <v>0.496</v>
      </c>
      <c r="CD19" s="9">
        <v>18.251000000000001</v>
      </c>
      <c r="CE19" s="9">
        <v>47.146999999999998</v>
      </c>
      <c r="CF19" s="9">
        <v>46.563000000000002</v>
      </c>
      <c r="CG19" s="9">
        <v>111.961</v>
      </c>
      <c r="CH19" s="9">
        <v>50.875</v>
      </c>
      <c r="CI19" s="9">
        <v>162.83600000000001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</v>
      </c>
      <c r="CP19" s="9">
        <v>6.1909999999999998</v>
      </c>
      <c r="CQ19" s="9">
        <v>0.69299999999999995</v>
      </c>
      <c r="CR19" s="9">
        <v>0</v>
      </c>
      <c r="CS19" s="9">
        <v>6.8840000000000003</v>
      </c>
      <c r="CT19" s="9">
        <v>0</v>
      </c>
      <c r="CU19" s="9">
        <v>6.8840000000000003</v>
      </c>
      <c r="CV19" s="9">
        <v>16.088000000000001</v>
      </c>
      <c r="CW19" s="9">
        <v>11.113</v>
      </c>
      <c r="CX19" s="9">
        <v>4.827</v>
      </c>
      <c r="CY19" s="9">
        <v>32.027999999999999</v>
      </c>
      <c r="CZ19" s="9">
        <v>0</v>
      </c>
      <c r="DA19" s="9">
        <v>32.027999999999999</v>
      </c>
      <c r="DB19" s="9">
        <v>13.663</v>
      </c>
      <c r="DC19" s="9">
        <v>20.658999999999999</v>
      </c>
      <c r="DD19" s="9">
        <v>16.364000000000001</v>
      </c>
      <c r="DE19" s="9">
        <v>50.685000000000002</v>
      </c>
      <c r="DF19" s="9">
        <v>7.2309999999999999</v>
      </c>
      <c r="DG19" s="9">
        <v>57.915999999999997</v>
      </c>
      <c r="DH19" s="9">
        <v>1.355</v>
      </c>
      <c r="DI19" s="9">
        <v>11.955</v>
      </c>
      <c r="DJ19" s="9">
        <v>15.401999999999999</v>
      </c>
      <c r="DK19" s="9">
        <v>28.712</v>
      </c>
      <c r="DL19" s="9">
        <v>18.824999999999999</v>
      </c>
      <c r="DM19" s="9">
        <v>47.536999999999999</v>
      </c>
      <c r="DN19" s="9">
        <v>0.61799999999999999</v>
      </c>
      <c r="DO19" s="9">
        <v>0.52100000000000002</v>
      </c>
      <c r="DP19" s="9">
        <v>1.202</v>
      </c>
      <c r="DQ19" s="9">
        <v>2.3410000000000002</v>
      </c>
      <c r="DR19" s="9">
        <v>5.8479999999999999</v>
      </c>
      <c r="DS19" s="9">
        <v>8.1890000000000001</v>
      </c>
      <c r="DT19" s="9">
        <v>0</v>
      </c>
      <c r="DU19" s="9">
        <v>0</v>
      </c>
      <c r="DV19" s="9">
        <v>0.29899999999999999</v>
      </c>
      <c r="DW19" s="9">
        <v>0.29899999999999999</v>
      </c>
      <c r="DX19" s="9">
        <v>0.24099999999999999</v>
      </c>
      <c r="DY19" s="9">
        <v>0.54100000000000004</v>
      </c>
      <c r="DZ19" s="9">
        <v>37.915999999999997</v>
      </c>
      <c r="EA19" s="9">
        <v>44.94</v>
      </c>
      <c r="EB19" s="9">
        <v>38.094000000000001</v>
      </c>
      <c r="EC19" s="9">
        <v>120.949</v>
      </c>
      <c r="ED19" s="9">
        <v>32.146000000000001</v>
      </c>
      <c r="EE19" s="9">
        <v>153.095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7.9390000000000001</v>
      </c>
      <c r="EM19" s="9">
        <v>1.6619999999999999</v>
      </c>
      <c r="EN19" s="9">
        <v>0</v>
      </c>
      <c r="EO19" s="9">
        <v>9.6010000000000009</v>
      </c>
      <c r="EP19" s="9">
        <v>0</v>
      </c>
      <c r="EQ19" s="9">
        <v>9.6010000000000009</v>
      </c>
      <c r="ER19" s="9">
        <v>21.513999999999999</v>
      </c>
      <c r="ES19" s="9">
        <v>22.378</v>
      </c>
      <c r="ET19" s="9">
        <v>6.2439999999999998</v>
      </c>
      <c r="EU19" s="9">
        <v>50.136000000000003</v>
      </c>
      <c r="EV19" s="9">
        <v>0</v>
      </c>
      <c r="EW19" s="9">
        <v>50.136000000000003</v>
      </c>
      <c r="EX19" s="9">
        <v>22.838999999999999</v>
      </c>
      <c r="EY19" s="9">
        <v>47.356999999999999</v>
      </c>
      <c r="EZ19" s="9">
        <v>36.140999999999998</v>
      </c>
      <c r="FA19" s="9">
        <v>106.336</v>
      </c>
      <c r="FB19" s="9">
        <v>16.757000000000001</v>
      </c>
      <c r="FC19" s="9">
        <v>123.093</v>
      </c>
      <c r="FD19" s="9">
        <v>3.2570000000000001</v>
      </c>
      <c r="FE19" s="9">
        <v>20.169</v>
      </c>
      <c r="FF19" s="9">
        <v>39.872</v>
      </c>
      <c r="FG19" s="9">
        <v>63.298000000000002</v>
      </c>
      <c r="FH19" s="9">
        <v>52.195</v>
      </c>
      <c r="FI19" s="9">
        <v>115.49299999999999</v>
      </c>
      <c r="FJ19" s="9">
        <v>0.61799999999999999</v>
      </c>
      <c r="FK19" s="9">
        <v>0.52100000000000002</v>
      </c>
      <c r="FL19" s="9">
        <v>1.605</v>
      </c>
      <c r="FM19" s="9">
        <v>2.7440000000000002</v>
      </c>
      <c r="FN19" s="9">
        <v>13.827</v>
      </c>
      <c r="FO19" s="9">
        <v>16.571999999999999</v>
      </c>
      <c r="FP19" s="9">
        <v>0</v>
      </c>
      <c r="FQ19" s="9">
        <v>0</v>
      </c>
      <c r="FR19" s="9">
        <v>0.79500000000000004</v>
      </c>
      <c r="FS19" s="9">
        <v>0.79500000000000004</v>
      </c>
      <c r="FT19" s="9">
        <v>0.24099999999999999</v>
      </c>
      <c r="FU19" s="9">
        <v>1.036</v>
      </c>
      <c r="FV19" s="9">
        <v>56.167000000000002</v>
      </c>
      <c r="FW19" s="9">
        <v>92.087000000000003</v>
      </c>
      <c r="FX19" s="9">
        <v>84.656999999999996</v>
      </c>
      <c r="FY19" s="9">
        <v>232.911</v>
      </c>
      <c r="FZ19" s="9">
        <v>83.021000000000001</v>
      </c>
      <c r="GA19" s="9">
        <v>315.93099999999998</v>
      </c>
      <c r="GB19" s="9">
        <v>0</v>
      </c>
      <c r="GC19" s="9">
        <v>0</v>
      </c>
      <c r="GD19" s="9">
        <v>0</v>
      </c>
      <c r="GE19" s="9">
        <v>0</v>
      </c>
      <c r="GF19" s="9">
        <v>0</v>
      </c>
      <c r="GG19" s="9">
        <v>0</v>
      </c>
      <c r="GH19" s="9">
        <v>2.9740000000000002</v>
      </c>
      <c r="GI19" s="9">
        <v>0.53700000000000003</v>
      </c>
      <c r="GJ19" s="9">
        <v>0</v>
      </c>
      <c r="GK19" s="9">
        <v>3.5110000000000001</v>
      </c>
      <c r="GL19" s="9">
        <v>0</v>
      </c>
      <c r="GM19" s="9">
        <v>3.5110000000000001</v>
      </c>
      <c r="GN19" s="9">
        <v>5.024</v>
      </c>
      <c r="GO19" s="9">
        <v>7.0449999999999999</v>
      </c>
      <c r="GP19" s="9">
        <v>1.1200000000000001</v>
      </c>
      <c r="GQ19" s="9">
        <v>13.188000000000001</v>
      </c>
      <c r="GR19" s="9">
        <v>0</v>
      </c>
      <c r="GS19" s="9">
        <v>13.188000000000001</v>
      </c>
      <c r="GT19" s="9">
        <v>2.8780000000000001</v>
      </c>
      <c r="GU19" s="9">
        <v>5.2939999999999996</v>
      </c>
      <c r="GV19" s="9">
        <v>2.4</v>
      </c>
      <c r="GW19" s="9">
        <v>10.571</v>
      </c>
      <c r="GX19" s="9">
        <v>1.9650000000000001</v>
      </c>
      <c r="GY19" s="9">
        <v>12.536</v>
      </c>
      <c r="GZ19" s="9">
        <v>0.34699999999999998</v>
      </c>
      <c r="HA19" s="9">
        <v>0.99199999999999999</v>
      </c>
      <c r="HB19" s="9">
        <v>6.415</v>
      </c>
      <c r="HC19" s="9">
        <v>7.7539999999999996</v>
      </c>
      <c r="HD19" s="9">
        <v>2.052</v>
      </c>
      <c r="HE19" s="9">
        <v>9.8059999999999992</v>
      </c>
      <c r="HF19" s="9">
        <v>0</v>
      </c>
      <c r="HG19" s="9">
        <v>0</v>
      </c>
      <c r="HH19" s="9">
        <v>0</v>
      </c>
      <c r="HI19" s="9">
        <v>0</v>
      </c>
      <c r="HJ19" s="9">
        <v>0.95099999999999996</v>
      </c>
      <c r="HK19" s="9">
        <v>0.95099999999999996</v>
      </c>
      <c r="HL19" s="9">
        <v>0</v>
      </c>
      <c r="HM19" s="9">
        <v>0</v>
      </c>
      <c r="HN19" s="9">
        <v>0</v>
      </c>
      <c r="HO19" s="9">
        <v>0</v>
      </c>
      <c r="HP19" s="9">
        <v>0</v>
      </c>
      <c r="HQ19" s="9">
        <v>0</v>
      </c>
      <c r="HR19" s="9">
        <v>11.222</v>
      </c>
      <c r="HS19" s="9">
        <v>13.867000000000001</v>
      </c>
      <c r="HT19" s="9">
        <v>9.9350000000000005</v>
      </c>
      <c r="HU19" s="9">
        <v>35.024999999999999</v>
      </c>
      <c r="HV19" s="9">
        <v>4.968</v>
      </c>
      <c r="HW19" s="9">
        <v>39.993000000000002</v>
      </c>
      <c r="HX19" s="9">
        <v>2.1179999999999999</v>
      </c>
      <c r="HY19" s="9">
        <v>0</v>
      </c>
      <c r="HZ19" s="9">
        <v>0</v>
      </c>
      <c r="IA19" s="9">
        <v>2.1179999999999999</v>
      </c>
      <c r="IB19" s="9">
        <v>0</v>
      </c>
      <c r="IC19" s="9">
        <v>2.1179999999999999</v>
      </c>
      <c r="ID19" s="9">
        <v>15.31</v>
      </c>
      <c r="IE19" s="9">
        <v>0.81899999999999995</v>
      </c>
      <c r="IF19" s="9">
        <v>0</v>
      </c>
      <c r="IG19" s="9">
        <v>16.129000000000001</v>
      </c>
      <c r="IH19" s="9">
        <v>0</v>
      </c>
      <c r="II19" s="9">
        <v>16.129000000000001</v>
      </c>
      <c r="IJ19" s="9">
        <v>51.448999999999998</v>
      </c>
      <c r="IK19" s="9">
        <v>14.785</v>
      </c>
      <c r="IL19" s="9">
        <v>2.9060000000000001</v>
      </c>
      <c r="IM19" s="9">
        <v>69.14</v>
      </c>
      <c r="IN19" s="9">
        <v>0</v>
      </c>
      <c r="IO19" s="9">
        <v>69.14</v>
      </c>
      <c r="IP19" s="9">
        <v>21.995999999999999</v>
      </c>
      <c r="IQ19" s="9">
        <v>23.704000000000001</v>
      </c>
    </row>
    <row r="20" spans="1:251">
      <c r="A20" s="10">
        <v>43252</v>
      </c>
      <c r="B20" s="9">
        <v>0</v>
      </c>
      <c r="C20" s="9">
        <v>51.277999999999999</v>
      </c>
      <c r="D20" s="9">
        <v>549.13</v>
      </c>
      <c r="E20" s="9">
        <v>93.733999999999995</v>
      </c>
      <c r="F20" s="9">
        <v>13.967000000000001</v>
      </c>
      <c r="G20" s="9">
        <v>656.83100000000002</v>
      </c>
      <c r="H20" s="9">
        <v>2.9049999999999998</v>
      </c>
      <c r="I20" s="9">
        <v>659.73599999999999</v>
      </c>
      <c r="J20" s="9">
        <v>423.428</v>
      </c>
      <c r="K20" s="9">
        <v>365.10599999999999</v>
      </c>
      <c r="L20" s="9">
        <v>193.52699999999999</v>
      </c>
      <c r="M20" s="9">
        <v>982.06100000000004</v>
      </c>
      <c r="N20" s="9">
        <v>56.503999999999998</v>
      </c>
      <c r="O20" s="9">
        <v>1038.5650000000001</v>
      </c>
      <c r="P20" s="9">
        <v>18.718</v>
      </c>
      <c r="Q20" s="9">
        <v>124.372</v>
      </c>
      <c r="R20" s="9">
        <v>251.24</v>
      </c>
      <c r="S20" s="9">
        <v>394.33</v>
      </c>
      <c r="T20" s="9">
        <v>311.94200000000001</v>
      </c>
      <c r="U20" s="9">
        <v>706.27200000000005</v>
      </c>
      <c r="V20" s="9">
        <v>1.8680000000000001</v>
      </c>
      <c r="W20" s="9">
        <v>1.9650000000000001</v>
      </c>
      <c r="X20" s="9">
        <v>9.7249999999999996</v>
      </c>
      <c r="Y20" s="9">
        <v>13.557</v>
      </c>
      <c r="Z20" s="9">
        <v>85.79</v>
      </c>
      <c r="AA20" s="9">
        <v>99.346999999999994</v>
      </c>
      <c r="AB20" s="9">
        <v>0.40899999999999997</v>
      </c>
      <c r="AC20" s="9">
        <v>0</v>
      </c>
      <c r="AD20" s="9">
        <v>5.9530000000000003</v>
      </c>
      <c r="AE20" s="9">
        <v>6.3620000000000001</v>
      </c>
      <c r="AF20" s="9">
        <v>3.681</v>
      </c>
      <c r="AG20" s="9">
        <v>10.042999999999999</v>
      </c>
      <c r="AH20" s="9">
        <v>1043.876</v>
      </c>
      <c r="AI20" s="9">
        <v>586.50300000000004</v>
      </c>
      <c r="AJ20" s="9">
        <v>475.31400000000002</v>
      </c>
      <c r="AK20" s="9">
        <v>2105.6930000000002</v>
      </c>
      <c r="AL20" s="9">
        <v>460.822</v>
      </c>
      <c r="AM20" s="9">
        <v>2566.5149999999999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0.22800000000000001</v>
      </c>
      <c r="AU20" s="9">
        <v>0.28399999999999997</v>
      </c>
      <c r="AV20" s="9">
        <v>0</v>
      </c>
      <c r="AW20" s="9">
        <v>0.51200000000000001</v>
      </c>
      <c r="AX20" s="9">
        <v>0</v>
      </c>
      <c r="AY20" s="9">
        <v>0.51200000000000001</v>
      </c>
      <c r="AZ20" s="9">
        <v>11.624000000000001</v>
      </c>
      <c r="BA20" s="9">
        <v>12.646000000000001</v>
      </c>
      <c r="BB20" s="9">
        <v>3.13</v>
      </c>
      <c r="BC20" s="9">
        <v>27.4</v>
      </c>
      <c r="BD20" s="9">
        <v>0.14299999999999999</v>
      </c>
      <c r="BE20" s="9">
        <v>27.542999999999999</v>
      </c>
      <c r="BF20" s="9">
        <v>10.757</v>
      </c>
      <c r="BG20" s="9">
        <v>19.338000000000001</v>
      </c>
      <c r="BH20" s="9">
        <v>19.09</v>
      </c>
      <c r="BI20" s="9">
        <v>49.185000000000002</v>
      </c>
      <c r="BJ20" s="9">
        <v>9.2230000000000008</v>
      </c>
      <c r="BK20" s="9">
        <v>58.408000000000001</v>
      </c>
      <c r="BL20" s="9">
        <v>1.0389999999999999</v>
      </c>
      <c r="BM20" s="9">
        <v>4.9039999999999999</v>
      </c>
      <c r="BN20" s="9">
        <v>27.099</v>
      </c>
      <c r="BO20" s="9">
        <v>33.042999999999999</v>
      </c>
      <c r="BP20" s="9">
        <v>29.012</v>
      </c>
      <c r="BQ20" s="9">
        <v>62.055</v>
      </c>
      <c r="BR20" s="9">
        <v>0</v>
      </c>
      <c r="BS20" s="9">
        <v>0.30599999999999999</v>
      </c>
      <c r="BT20" s="9">
        <v>1.7509999999999999</v>
      </c>
      <c r="BU20" s="9">
        <v>2.0569999999999999</v>
      </c>
      <c r="BV20" s="9">
        <v>10.926</v>
      </c>
      <c r="BW20" s="9">
        <v>12.981999999999999</v>
      </c>
      <c r="BX20" s="9">
        <v>0</v>
      </c>
      <c r="BY20" s="9">
        <v>0</v>
      </c>
      <c r="BZ20" s="9">
        <v>3.7999999999999999E-2</v>
      </c>
      <c r="CA20" s="9">
        <v>3.7999999999999999E-2</v>
      </c>
      <c r="CB20" s="9">
        <v>0</v>
      </c>
      <c r="CC20" s="9">
        <v>3.7999999999999999E-2</v>
      </c>
      <c r="CD20" s="9">
        <v>23.648</v>
      </c>
      <c r="CE20" s="9">
        <v>37.478000000000002</v>
      </c>
      <c r="CF20" s="9">
        <v>51.107999999999997</v>
      </c>
      <c r="CG20" s="9">
        <v>112.235</v>
      </c>
      <c r="CH20" s="9">
        <v>49.304000000000002</v>
      </c>
      <c r="CI20" s="9">
        <v>161.53899999999999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4.4539999999999997</v>
      </c>
      <c r="CQ20" s="9">
        <v>0.63600000000000001</v>
      </c>
      <c r="CR20" s="9">
        <v>0</v>
      </c>
      <c r="CS20" s="9">
        <v>5.0910000000000002</v>
      </c>
      <c r="CT20" s="9">
        <v>0</v>
      </c>
      <c r="CU20" s="9">
        <v>5.0910000000000002</v>
      </c>
      <c r="CV20" s="9">
        <v>18.829999999999998</v>
      </c>
      <c r="CW20" s="9">
        <v>11.254</v>
      </c>
      <c r="CX20" s="9">
        <v>1.673</v>
      </c>
      <c r="CY20" s="9">
        <v>31.757000000000001</v>
      </c>
      <c r="CZ20" s="9">
        <v>0</v>
      </c>
      <c r="DA20" s="9">
        <v>31.757000000000001</v>
      </c>
      <c r="DB20" s="9">
        <v>13.922000000000001</v>
      </c>
      <c r="DC20" s="9">
        <v>29.873000000000001</v>
      </c>
      <c r="DD20" s="9">
        <v>18.577000000000002</v>
      </c>
      <c r="DE20" s="9">
        <v>62.372</v>
      </c>
      <c r="DF20" s="9">
        <v>5.681</v>
      </c>
      <c r="DG20" s="9">
        <v>68.052999999999997</v>
      </c>
      <c r="DH20" s="9">
        <v>0</v>
      </c>
      <c r="DI20" s="9">
        <v>10.742000000000001</v>
      </c>
      <c r="DJ20" s="9">
        <v>18.587</v>
      </c>
      <c r="DK20" s="9">
        <v>29.329000000000001</v>
      </c>
      <c r="DL20" s="9">
        <v>18.643000000000001</v>
      </c>
      <c r="DM20" s="9">
        <v>47.972000000000001</v>
      </c>
      <c r="DN20" s="9">
        <v>0</v>
      </c>
      <c r="DO20" s="9">
        <v>0</v>
      </c>
      <c r="DP20" s="9">
        <v>3.9750000000000001</v>
      </c>
      <c r="DQ20" s="9">
        <v>3.9750000000000001</v>
      </c>
      <c r="DR20" s="9">
        <v>7.5309999999999997</v>
      </c>
      <c r="DS20" s="9">
        <v>11.506</v>
      </c>
      <c r="DT20" s="9">
        <v>0</v>
      </c>
      <c r="DU20" s="9">
        <v>0</v>
      </c>
      <c r="DV20" s="9">
        <v>0</v>
      </c>
      <c r="DW20" s="9">
        <v>0</v>
      </c>
      <c r="DX20" s="9">
        <v>0.45300000000000001</v>
      </c>
      <c r="DY20" s="9">
        <v>0.45300000000000001</v>
      </c>
      <c r="DZ20" s="9">
        <v>37.207000000000001</v>
      </c>
      <c r="EA20" s="9">
        <v>52.506</v>
      </c>
      <c r="EB20" s="9">
        <v>42.811999999999998</v>
      </c>
      <c r="EC20" s="9">
        <v>132.524</v>
      </c>
      <c r="ED20" s="9">
        <v>32.308999999999997</v>
      </c>
      <c r="EE20" s="9">
        <v>164.833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4.6820000000000004</v>
      </c>
      <c r="EM20" s="9">
        <v>0.92</v>
      </c>
      <c r="EN20" s="9">
        <v>0</v>
      </c>
      <c r="EO20" s="9">
        <v>5.6029999999999998</v>
      </c>
      <c r="EP20" s="9">
        <v>0</v>
      </c>
      <c r="EQ20" s="9">
        <v>5.6029999999999998</v>
      </c>
      <c r="ER20" s="9">
        <v>30.454999999999998</v>
      </c>
      <c r="ES20" s="9">
        <v>23.9</v>
      </c>
      <c r="ET20" s="9">
        <v>4.8029999999999999</v>
      </c>
      <c r="EU20" s="9">
        <v>59.158000000000001</v>
      </c>
      <c r="EV20" s="9">
        <v>0.14299999999999999</v>
      </c>
      <c r="EW20" s="9">
        <v>59.3</v>
      </c>
      <c r="EX20" s="9">
        <v>24.678999999999998</v>
      </c>
      <c r="EY20" s="9">
        <v>49.210999999999999</v>
      </c>
      <c r="EZ20" s="9">
        <v>37.667000000000002</v>
      </c>
      <c r="FA20" s="9">
        <v>111.557</v>
      </c>
      <c r="FB20" s="9">
        <v>14.904</v>
      </c>
      <c r="FC20" s="9">
        <v>126.462</v>
      </c>
      <c r="FD20" s="9">
        <v>1.0389999999999999</v>
      </c>
      <c r="FE20" s="9">
        <v>15.646000000000001</v>
      </c>
      <c r="FF20" s="9">
        <v>45.686999999999998</v>
      </c>
      <c r="FG20" s="9">
        <v>62.372</v>
      </c>
      <c r="FH20" s="9">
        <v>47.655000000000001</v>
      </c>
      <c r="FI20" s="9">
        <v>110.02800000000001</v>
      </c>
      <c r="FJ20" s="9">
        <v>0</v>
      </c>
      <c r="FK20" s="9">
        <v>0.30599999999999999</v>
      </c>
      <c r="FL20" s="9">
        <v>5.7249999999999996</v>
      </c>
      <c r="FM20" s="9">
        <v>6.0309999999999997</v>
      </c>
      <c r="FN20" s="9">
        <v>18.457000000000001</v>
      </c>
      <c r="FO20" s="9">
        <v>24.489000000000001</v>
      </c>
      <c r="FP20" s="9">
        <v>0</v>
      </c>
      <c r="FQ20" s="9">
        <v>0</v>
      </c>
      <c r="FR20" s="9">
        <v>3.7999999999999999E-2</v>
      </c>
      <c r="FS20" s="9">
        <v>3.7999999999999999E-2</v>
      </c>
      <c r="FT20" s="9">
        <v>0.45300000000000001</v>
      </c>
      <c r="FU20" s="9">
        <v>0.49099999999999999</v>
      </c>
      <c r="FV20" s="9">
        <v>60.854999999999997</v>
      </c>
      <c r="FW20" s="9">
        <v>89.983999999999995</v>
      </c>
      <c r="FX20" s="9">
        <v>93.92</v>
      </c>
      <c r="FY20" s="9">
        <v>244.75899999999999</v>
      </c>
      <c r="FZ20" s="9">
        <v>81.613</v>
      </c>
      <c r="GA20" s="9">
        <v>326.37200000000001</v>
      </c>
      <c r="GB20" s="9">
        <v>0.39500000000000002</v>
      </c>
      <c r="GC20" s="9">
        <v>0</v>
      </c>
      <c r="GD20" s="9">
        <v>0</v>
      </c>
      <c r="GE20" s="9">
        <v>0.39500000000000002</v>
      </c>
      <c r="GF20" s="9">
        <v>0</v>
      </c>
      <c r="GG20" s="9">
        <v>0.39500000000000002</v>
      </c>
      <c r="GH20" s="9">
        <v>2.8519999999999999</v>
      </c>
      <c r="GI20" s="9">
        <v>0.35399999999999998</v>
      </c>
      <c r="GJ20" s="9">
        <v>0</v>
      </c>
      <c r="GK20" s="9">
        <v>3.206</v>
      </c>
      <c r="GL20" s="9">
        <v>0</v>
      </c>
      <c r="GM20" s="9">
        <v>3.206</v>
      </c>
      <c r="GN20" s="9">
        <v>4.7210000000000001</v>
      </c>
      <c r="GO20" s="9">
        <v>5.5259999999999998</v>
      </c>
      <c r="GP20" s="9">
        <v>2.1339999999999999</v>
      </c>
      <c r="GQ20" s="9">
        <v>12.381</v>
      </c>
      <c r="GR20" s="9">
        <v>0.35499999999999998</v>
      </c>
      <c r="GS20" s="9">
        <v>12.736000000000001</v>
      </c>
      <c r="GT20" s="9">
        <v>1.964</v>
      </c>
      <c r="GU20" s="9">
        <v>5.9210000000000003</v>
      </c>
      <c r="GV20" s="9">
        <v>2.93</v>
      </c>
      <c r="GW20" s="9">
        <v>10.815</v>
      </c>
      <c r="GX20" s="9">
        <v>1.5840000000000001</v>
      </c>
      <c r="GY20" s="9">
        <v>12.398999999999999</v>
      </c>
      <c r="GZ20" s="9">
        <v>0</v>
      </c>
      <c r="HA20" s="9">
        <v>2.4319999999999999</v>
      </c>
      <c r="HB20" s="9">
        <v>1.875</v>
      </c>
      <c r="HC20" s="9">
        <v>4.3070000000000004</v>
      </c>
      <c r="HD20" s="9">
        <v>2.8860000000000001</v>
      </c>
      <c r="HE20" s="9">
        <v>7.1929999999999996</v>
      </c>
      <c r="HF20" s="9">
        <v>0</v>
      </c>
      <c r="HG20" s="9">
        <v>0</v>
      </c>
      <c r="HH20" s="9">
        <v>0.48299999999999998</v>
      </c>
      <c r="HI20" s="9">
        <v>0.48299999999999998</v>
      </c>
      <c r="HJ20" s="9">
        <v>0.78</v>
      </c>
      <c r="HK20" s="9">
        <v>1.2629999999999999</v>
      </c>
      <c r="HL20" s="9">
        <v>0</v>
      </c>
      <c r="HM20" s="9">
        <v>0</v>
      </c>
      <c r="HN20" s="9">
        <v>0</v>
      </c>
      <c r="HO20" s="9">
        <v>0</v>
      </c>
      <c r="HP20" s="9">
        <v>0</v>
      </c>
      <c r="HQ20" s="9">
        <v>0</v>
      </c>
      <c r="HR20" s="9">
        <v>9.9320000000000004</v>
      </c>
      <c r="HS20" s="9">
        <v>14.233000000000001</v>
      </c>
      <c r="HT20" s="9">
        <v>7.4219999999999997</v>
      </c>
      <c r="HU20" s="9">
        <v>31.585999999999999</v>
      </c>
      <c r="HV20" s="9">
        <v>5.6050000000000004</v>
      </c>
      <c r="HW20" s="9">
        <v>37.191000000000003</v>
      </c>
      <c r="HX20" s="9">
        <v>2.4079999999999999</v>
      </c>
      <c r="HY20" s="9">
        <v>0</v>
      </c>
      <c r="HZ20" s="9">
        <v>0</v>
      </c>
      <c r="IA20" s="9">
        <v>2.4079999999999999</v>
      </c>
      <c r="IB20" s="9">
        <v>0</v>
      </c>
      <c r="IC20" s="9">
        <v>2.4079999999999999</v>
      </c>
      <c r="ID20" s="9">
        <v>20.006</v>
      </c>
      <c r="IE20" s="9">
        <v>0.38</v>
      </c>
      <c r="IF20" s="9">
        <v>0</v>
      </c>
      <c r="IG20" s="9">
        <v>20.385999999999999</v>
      </c>
      <c r="IH20" s="9">
        <v>0</v>
      </c>
      <c r="II20" s="9">
        <v>20.385999999999999</v>
      </c>
      <c r="IJ20" s="9">
        <v>40.814</v>
      </c>
      <c r="IK20" s="9">
        <v>12.499000000000001</v>
      </c>
      <c r="IL20" s="9">
        <v>2.173</v>
      </c>
      <c r="IM20" s="9">
        <v>55.484999999999999</v>
      </c>
      <c r="IN20" s="9">
        <v>0</v>
      </c>
      <c r="IO20" s="9">
        <v>55.484999999999999</v>
      </c>
      <c r="IP20" s="9">
        <v>23.449000000000002</v>
      </c>
      <c r="IQ20" s="9">
        <v>19.751000000000001</v>
      </c>
    </row>
    <row r="21" spans="1:251">
      <c r="A21" s="10">
        <v>43525</v>
      </c>
      <c r="B21" s="9">
        <v>0</v>
      </c>
      <c r="C21" s="9">
        <v>38.698</v>
      </c>
      <c r="D21" s="9">
        <v>538.91200000000003</v>
      </c>
      <c r="E21" s="9">
        <v>94.59</v>
      </c>
      <c r="F21" s="9">
        <v>13.148999999999999</v>
      </c>
      <c r="G21" s="9">
        <v>646.65099999999995</v>
      </c>
      <c r="H21" s="9">
        <v>0.48299999999999998</v>
      </c>
      <c r="I21" s="9">
        <v>647.13400000000001</v>
      </c>
      <c r="J21" s="9">
        <v>436.33600000000001</v>
      </c>
      <c r="K21" s="9">
        <v>385.33699999999999</v>
      </c>
      <c r="L21" s="9">
        <v>189.89099999999999</v>
      </c>
      <c r="M21" s="9">
        <v>1011.563</v>
      </c>
      <c r="N21" s="9">
        <v>54.384</v>
      </c>
      <c r="O21" s="9">
        <v>1065.9469999999999</v>
      </c>
      <c r="P21" s="9">
        <v>23.268999999999998</v>
      </c>
      <c r="Q21" s="9">
        <v>123.298</v>
      </c>
      <c r="R21" s="9">
        <v>260.91500000000002</v>
      </c>
      <c r="S21" s="9">
        <v>407.48099999999999</v>
      </c>
      <c r="T21" s="9">
        <v>297.16500000000002</v>
      </c>
      <c r="U21" s="9">
        <v>704.64599999999996</v>
      </c>
      <c r="V21" s="9">
        <v>1.577</v>
      </c>
      <c r="W21" s="9">
        <v>4.1130000000000004</v>
      </c>
      <c r="X21" s="9">
        <v>12.532999999999999</v>
      </c>
      <c r="Y21" s="9">
        <v>18.222999999999999</v>
      </c>
      <c r="Z21" s="9">
        <v>97.411000000000001</v>
      </c>
      <c r="AA21" s="9">
        <v>115.634</v>
      </c>
      <c r="AB21" s="9">
        <v>0.73099999999999998</v>
      </c>
      <c r="AC21" s="9">
        <v>0.70299999999999996</v>
      </c>
      <c r="AD21" s="9">
        <v>2.4889999999999999</v>
      </c>
      <c r="AE21" s="9">
        <v>3.9239999999999999</v>
      </c>
      <c r="AF21" s="9">
        <v>3.5819999999999999</v>
      </c>
      <c r="AG21" s="9">
        <v>7.5060000000000002</v>
      </c>
      <c r="AH21" s="9">
        <v>1039.7360000000001</v>
      </c>
      <c r="AI21" s="9">
        <v>609.55100000000004</v>
      </c>
      <c r="AJ21" s="9">
        <v>480.13400000000001</v>
      </c>
      <c r="AK21" s="9">
        <v>2129.422</v>
      </c>
      <c r="AL21" s="9">
        <v>453.02499999999998</v>
      </c>
      <c r="AM21" s="9">
        <v>2582.4470000000001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6.1150000000000002</v>
      </c>
      <c r="AU21" s="9">
        <v>1.349</v>
      </c>
      <c r="AV21" s="9">
        <v>0.20499999999999999</v>
      </c>
      <c r="AW21" s="9">
        <v>7.6689999999999996</v>
      </c>
      <c r="AX21" s="9">
        <v>0</v>
      </c>
      <c r="AY21" s="9">
        <v>7.6689999999999996</v>
      </c>
      <c r="AZ21" s="9">
        <v>6.6379999999999999</v>
      </c>
      <c r="BA21" s="9">
        <v>11.06</v>
      </c>
      <c r="BB21" s="9">
        <v>2.5110000000000001</v>
      </c>
      <c r="BC21" s="9">
        <v>20.209</v>
      </c>
      <c r="BD21" s="9">
        <v>0</v>
      </c>
      <c r="BE21" s="9">
        <v>20.209</v>
      </c>
      <c r="BF21" s="9">
        <v>11.606</v>
      </c>
      <c r="BG21" s="9">
        <v>25.16</v>
      </c>
      <c r="BH21" s="9">
        <v>26.725000000000001</v>
      </c>
      <c r="BI21" s="9">
        <v>63.491</v>
      </c>
      <c r="BJ21" s="9">
        <v>8.077</v>
      </c>
      <c r="BK21" s="9">
        <v>71.566999999999993</v>
      </c>
      <c r="BL21" s="9">
        <v>2.1030000000000002</v>
      </c>
      <c r="BM21" s="9">
        <v>10.866</v>
      </c>
      <c r="BN21" s="9">
        <v>19.646999999999998</v>
      </c>
      <c r="BO21" s="9">
        <v>32.616</v>
      </c>
      <c r="BP21" s="9">
        <v>29.509</v>
      </c>
      <c r="BQ21" s="9">
        <v>62.125</v>
      </c>
      <c r="BR21" s="9">
        <v>0.3</v>
      </c>
      <c r="BS21" s="9">
        <v>0</v>
      </c>
      <c r="BT21" s="9">
        <v>2.3199999999999998</v>
      </c>
      <c r="BU21" s="9">
        <v>2.62</v>
      </c>
      <c r="BV21" s="9">
        <v>5.4480000000000004</v>
      </c>
      <c r="BW21" s="9">
        <v>8.0679999999999996</v>
      </c>
      <c r="BX21" s="9">
        <v>0</v>
      </c>
      <c r="BY21" s="9">
        <v>0</v>
      </c>
      <c r="BZ21" s="9">
        <v>0</v>
      </c>
      <c r="CA21" s="9">
        <v>0</v>
      </c>
      <c r="CB21" s="9">
        <v>1.288</v>
      </c>
      <c r="CC21" s="9">
        <v>1.288</v>
      </c>
      <c r="CD21" s="9">
        <v>26.762</v>
      </c>
      <c r="CE21" s="9">
        <v>48.435000000000002</v>
      </c>
      <c r="CF21" s="9">
        <v>51.406999999999996</v>
      </c>
      <c r="CG21" s="9">
        <v>126.604</v>
      </c>
      <c r="CH21" s="9">
        <v>44.320999999999998</v>
      </c>
      <c r="CI21" s="9">
        <v>170.92599999999999</v>
      </c>
      <c r="CJ21" s="9">
        <v>1.1759999999999999</v>
      </c>
      <c r="CK21" s="9">
        <v>0.42799999999999999</v>
      </c>
      <c r="CL21" s="9">
        <v>0</v>
      </c>
      <c r="CM21" s="9">
        <v>1.605</v>
      </c>
      <c r="CN21" s="9">
        <v>0</v>
      </c>
      <c r="CO21" s="9">
        <v>1.605</v>
      </c>
      <c r="CP21" s="9">
        <v>7.2240000000000002</v>
      </c>
      <c r="CQ21" s="9">
        <v>0.745</v>
      </c>
      <c r="CR21" s="9">
        <v>0</v>
      </c>
      <c r="CS21" s="9">
        <v>7.9690000000000003</v>
      </c>
      <c r="CT21" s="9">
        <v>0</v>
      </c>
      <c r="CU21" s="9">
        <v>7.9690000000000003</v>
      </c>
      <c r="CV21" s="9">
        <v>21.427</v>
      </c>
      <c r="CW21" s="9">
        <v>14.63</v>
      </c>
      <c r="CX21" s="9">
        <v>3.9670000000000001</v>
      </c>
      <c r="CY21" s="9">
        <v>40.024000000000001</v>
      </c>
      <c r="CZ21" s="9">
        <v>1.506</v>
      </c>
      <c r="DA21" s="9">
        <v>41.530999999999999</v>
      </c>
      <c r="DB21" s="9">
        <v>9.8689999999999998</v>
      </c>
      <c r="DC21" s="9">
        <v>23.992000000000001</v>
      </c>
      <c r="DD21" s="9">
        <v>11.478</v>
      </c>
      <c r="DE21" s="9">
        <v>45.34</v>
      </c>
      <c r="DF21" s="9">
        <v>2.8479999999999999</v>
      </c>
      <c r="DG21" s="9">
        <v>48.186999999999998</v>
      </c>
      <c r="DH21" s="9">
        <v>1.7929999999999999</v>
      </c>
      <c r="DI21" s="9">
        <v>6.94</v>
      </c>
      <c r="DJ21" s="9">
        <v>14.247</v>
      </c>
      <c r="DK21" s="9">
        <v>22.98</v>
      </c>
      <c r="DL21" s="9">
        <v>21.408000000000001</v>
      </c>
      <c r="DM21" s="9">
        <v>44.387</v>
      </c>
      <c r="DN21" s="9">
        <v>0</v>
      </c>
      <c r="DO21" s="9">
        <v>0.89700000000000002</v>
      </c>
      <c r="DP21" s="9">
        <v>2.887</v>
      </c>
      <c r="DQ21" s="9">
        <v>3.7839999999999998</v>
      </c>
      <c r="DR21" s="9">
        <v>8.7899999999999991</v>
      </c>
      <c r="DS21" s="9">
        <v>12.574</v>
      </c>
      <c r="DT21" s="9">
        <v>0</v>
      </c>
      <c r="DU21" s="9">
        <v>0</v>
      </c>
      <c r="DV21" s="9">
        <v>0</v>
      </c>
      <c r="DW21" s="9">
        <v>0</v>
      </c>
      <c r="DX21" s="9">
        <v>0</v>
      </c>
      <c r="DY21" s="9">
        <v>0</v>
      </c>
      <c r="DZ21" s="9">
        <v>41.49</v>
      </c>
      <c r="EA21" s="9">
        <v>47.633000000000003</v>
      </c>
      <c r="EB21" s="9">
        <v>32.578000000000003</v>
      </c>
      <c r="EC21" s="9">
        <v>121.70099999999999</v>
      </c>
      <c r="ED21" s="9">
        <v>34.551000000000002</v>
      </c>
      <c r="EE21" s="9">
        <v>156.25299999999999</v>
      </c>
      <c r="EF21" s="9">
        <v>1.1759999999999999</v>
      </c>
      <c r="EG21" s="9">
        <v>0.42799999999999999</v>
      </c>
      <c r="EH21" s="9">
        <v>0</v>
      </c>
      <c r="EI21" s="9">
        <v>1.605</v>
      </c>
      <c r="EJ21" s="9">
        <v>0</v>
      </c>
      <c r="EK21" s="9">
        <v>1.605</v>
      </c>
      <c r="EL21" s="9">
        <v>13.339</v>
      </c>
      <c r="EM21" s="9">
        <v>2.0939999999999999</v>
      </c>
      <c r="EN21" s="9">
        <v>0.20499999999999999</v>
      </c>
      <c r="EO21" s="9">
        <v>15.638</v>
      </c>
      <c r="EP21" s="9">
        <v>0</v>
      </c>
      <c r="EQ21" s="9">
        <v>15.638</v>
      </c>
      <c r="ER21" s="9">
        <v>28.065000000000001</v>
      </c>
      <c r="ES21" s="9">
        <v>25.69</v>
      </c>
      <c r="ET21" s="9">
        <v>6.4779999999999998</v>
      </c>
      <c r="EU21" s="9">
        <v>60.232999999999997</v>
      </c>
      <c r="EV21" s="9">
        <v>1.506</v>
      </c>
      <c r="EW21" s="9">
        <v>61.74</v>
      </c>
      <c r="EX21" s="9">
        <v>21.475000000000001</v>
      </c>
      <c r="EY21" s="9">
        <v>49.152999999999999</v>
      </c>
      <c r="EZ21" s="9">
        <v>38.203000000000003</v>
      </c>
      <c r="FA21" s="9">
        <v>108.83</v>
      </c>
      <c r="FB21" s="9">
        <v>10.923999999999999</v>
      </c>
      <c r="FC21" s="9">
        <v>119.755</v>
      </c>
      <c r="FD21" s="9">
        <v>3.8959999999999999</v>
      </c>
      <c r="FE21" s="9">
        <v>17.806000000000001</v>
      </c>
      <c r="FF21" s="9">
        <v>33.893999999999998</v>
      </c>
      <c r="FG21" s="9">
        <v>55.595999999999997</v>
      </c>
      <c r="FH21" s="9">
        <v>50.917000000000002</v>
      </c>
      <c r="FI21" s="9">
        <v>106.51300000000001</v>
      </c>
      <c r="FJ21" s="9">
        <v>0.3</v>
      </c>
      <c r="FK21" s="9">
        <v>0.89700000000000002</v>
      </c>
      <c r="FL21" s="9">
        <v>5.2069999999999999</v>
      </c>
      <c r="FM21" s="9">
        <v>6.4039999999999999</v>
      </c>
      <c r="FN21" s="9">
        <v>14.237</v>
      </c>
      <c r="FO21" s="9">
        <v>20.640999999999998</v>
      </c>
      <c r="FP21" s="9">
        <v>0</v>
      </c>
      <c r="FQ21" s="9">
        <v>0</v>
      </c>
      <c r="FR21" s="9">
        <v>0</v>
      </c>
      <c r="FS21" s="9">
        <v>0</v>
      </c>
      <c r="FT21" s="9">
        <v>1.288</v>
      </c>
      <c r="FU21" s="9">
        <v>1.288</v>
      </c>
      <c r="FV21" s="9">
        <v>68.251000000000005</v>
      </c>
      <c r="FW21" s="9">
        <v>96.067999999999998</v>
      </c>
      <c r="FX21" s="9">
        <v>83.986000000000004</v>
      </c>
      <c r="FY21" s="9">
        <v>248.30500000000001</v>
      </c>
      <c r="FZ21" s="9">
        <v>78.873000000000005</v>
      </c>
      <c r="GA21" s="9">
        <v>327.178</v>
      </c>
      <c r="GB21" s="9">
        <v>0.60199999999999998</v>
      </c>
      <c r="GC21" s="9">
        <v>0</v>
      </c>
      <c r="GD21" s="9">
        <v>0</v>
      </c>
      <c r="GE21" s="9">
        <v>0.60199999999999998</v>
      </c>
      <c r="GF21" s="9">
        <v>0</v>
      </c>
      <c r="GG21" s="9">
        <v>0.60199999999999998</v>
      </c>
      <c r="GH21" s="9">
        <v>1.579</v>
      </c>
      <c r="GI21" s="9">
        <v>0.29899999999999999</v>
      </c>
      <c r="GJ21" s="9">
        <v>0</v>
      </c>
      <c r="GK21" s="9">
        <v>1.8779999999999999</v>
      </c>
      <c r="GL21" s="9">
        <v>0</v>
      </c>
      <c r="GM21" s="9">
        <v>1.8779999999999999</v>
      </c>
      <c r="GN21" s="9">
        <v>5.415</v>
      </c>
      <c r="GO21" s="9">
        <v>5.4809999999999999</v>
      </c>
      <c r="GP21" s="9">
        <v>0.94499999999999995</v>
      </c>
      <c r="GQ21" s="9">
        <v>11.840999999999999</v>
      </c>
      <c r="GR21" s="9">
        <v>0</v>
      </c>
      <c r="GS21" s="9">
        <v>11.840999999999999</v>
      </c>
      <c r="GT21" s="9">
        <v>2.0089999999999999</v>
      </c>
      <c r="GU21" s="9">
        <v>5.1950000000000003</v>
      </c>
      <c r="GV21" s="9">
        <v>2.754</v>
      </c>
      <c r="GW21" s="9">
        <v>9.9580000000000002</v>
      </c>
      <c r="GX21" s="9">
        <v>0.55200000000000005</v>
      </c>
      <c r="GY21" s="9">
        <v>10.510999999999999</v>
      </c>
      <c r="GZ21" s="9">
        <v>0.64100000000000001</v>
      </c>
      <c r="HA21" s="9">
        <v>0.628</v>
      </c>
      <c r="HB21" s="9">
        <v>3.512</v>
      </c>
      <c r="HC21" s="9">
        <v>4.7809999999999997</v>
      </c>
      <c r="HD21" s="9">
        <v>5.7290000000000001</v>
      </c>
      <c r="HE21" s="9">
        <v>10.51</v>
      </c>
      <c r="HF21" s="9">
        <v>0</v>
      </c>
      <c r="HG21" s="9">
        <v>0</v>
      </c>
      <c r="HH21" s="9">
        <v>0</v>
      </c>
      <c r="HI21" s="9">
        <v>0</v>
      </c>
      <c r="HJ21" s="9">
        <v>1.052</v>
      </c>
      <c r="HK21" s="9">
        <v>1.052</v>
      </c>
      <c r="HL21" s="9">
        <v>0</v>
      </c>
      <c r="HM21" s="9">
        <v>0</v>
      </c>
      <c r="HN21" s="9">
        <v>0</v>
      </c>
      <c r="HO21" s="9">
        <v>0</v>
      </c>
      <c r="HP21" s="9">
        <v>0</v>
      </c>
      <c r="HQ21" s="9">
        <v>0</v>
      </c>
      <c r="HR21" s="9">
        <v>10.246</v>
      </c>
      <c r="HS21" s="9">
        <v>11.603</v>
      </c>
      <c r="HT21" s="9">
        <v>7.2119999999999997</v>
      </c>
      <c r="HU21" s="9">
        <v>29.06</v>
      </c>
      <c r="HV21" s="9">
        <v>7.3330000000000002</v>
      </c>
      <c r="HW21" s="9">
        <v>36.393000000000001</v>
      </c>
      <c r="HX21" s="9">
        <v>0.53900000000000003</v>
      </c>
      <c r="HY21" s="9">
        <v>0</v>
      </c>
      <c r="HZ21" s="9">
        <v>0</v>
      </c>
      <c r="IA21" s="9">
        <v>0.53900000000000003</v>
      </c>
      <c r="IB21" s="9">
        <v>0</v>
      </c>
      <c r="IC21" s="9">
        <v>0.53900000000000003</v>
      </c>
      <c r="ID21" s="9">
        <v>13.294</v>
      </c>
      <c r="IE21" s="9">
        <v>2.331</v>
      </c>
      <c r="IF21" s="9">
        <v>0</v>
      </c>
      <c r="IG21" s="9">
        <v>15.625999999999999</v>
      </c>
      <c r="IH21" s="9">
        <v>0</v>
      </c>
      <c r="II21" s="9">
        <v>15.625999999999999</v>
      </c>
      <c r="IJ21" s="9">
        <v>44.511000000000003</v>
      </c>
      <c r="IK21" s="9">
        <v>12.083</v>
      </c>
      <c r="IL21" s="9">
        <v>3.0720000000000001</v>
      </c>
      <c r="IM21" s="9">
        <v>59.665999999999997</v>
      </c>
      <c r="IN21" s="9">
        <v>0</v>
      </c>
      <c r="IO21" s="9">
        <v>59.665999999999997</v>
      </c>
      <c r="IP21" s="9">
        <v>19.55</v>
      </c>
      <c r="IQ21" s="9">
        <v>17.510999999999999</v>
      </c>
    </row>
    <row r="22" spans="1:251">
      <c r="A22" s="10">
        <v>43617</v>
      </c>
      <c r="B22" s="9">
        <v>0</v>
      </c>
      <c r="C22" s="9">
        <v>44.987000000000002</v>
      </c>
      <c r="D22" s="9">
        <v>536.30999999999995</v>
      </c>
      <c r="E22" s="9">
        <v>92.814999999999998</v>
      </c>
      <c r="F22" s="9">
        <v>12.904999999999999</v>
      </c>
      <c r="G22" s="9">
        <v>642.03</v>
      </c>
      <c r="H22" s="9">
        <v>0.33100000000000002</v>
      </c>
      <c r="I22" s="9">
        <v>642.36099999999999</v>
      </c>
      <c r="J22" s="9">
        <v>438.45499999999998</v>
      </c>
      <c r="K22" s="9">
        <v>374.19099999999997</v>
      </c>
      <c r="L22" s="9">
        <v>197.62</v>
      </c>
      <c r="M22" s="9">
        <v>1010.266</v>
      </c>
      <c r="N22" s="9">
        <v>48.69</v>
      </c>
      <c r="O22" s="9">
        <v>1058.9549999999999</v>
      </c>
      <c r="P22" s="9">
        <v>21.158999999999999</v>
      </c>
      <c r="Q22" s="9">
        <v>129.03100000000001</v>
      </c>
      <c r="R22" s="9">
        <v>273.81599999999997</v>
      </c>
      <c r="S22" s="9">
        <v>424.00700000000001</v>
      </c>
      <c r="T22" s="9">
        <v>298.233</v>
      </c>
      <c r="U22" s="9">
        <v>722.24</v>
      </c>
      <c r="V22" s="9">
        <v>1.5669999999999999</v>
      </c>
      <c r="W22" s="9">
        <v>6.8280000000000003</v>
      </c>
      <c r="X22" s="9">
        <v>12.003</v>
      </c>
      <c r="Y22" s="9">
        <v>20.398</v>
      </c>
      <c r="Z22" s="9">
        <v>97.971999999999994</v>
      </c>
      <c r="AA22" s="9">
        <v>118.37</v>
      </c>
      <c r="AB22" s="9">
        <v>0.56699999999999995</v>
      </c>
      <c r="AC22" s="9">
        <v>0.88600000000000001</v>
      </c>
      <c r="AD22" s="9">
        <v>3.1880000000000002</v>
      </c>
      <c r="AE22" s="9">
        <v>4.641</v>
      </c>
      <c r="AF22" s="9">
        <v>3.1960000000000002</v>
      </c>
      <c r="AG22" s="9">
        <v>7.8369999999999997</v>
      </c>
      <c r="AH22" s="9">
        <v>1043.308</v>
      </c>
      <c r="AI22" s="9">
        <v>605.58900000000006</v>
      </c>
      <c r="AJ22" s="9">
        <v>499.59899999999999</v>
      </c>
      <c r="AK22" s="9">
        <v>2148.4960000000001</v>
      </c>
      <c r="AL22" s="9">
        <v>448.42200000000003</v>
      </c>
      <c r="AM22" s="9">
        <v>2596.9180000000001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2.2130000000000001</v>
      </c>
      <c r="AU22" s="9">
        <v>0.61799999999999999</v>
      </c>
      <c r="AV22" s="9">
        <v>0</v>
      </c>
      <c r="AW22" s="9">
        <v>2.831</v>
      </c>
      <c r="AX22" s="9">
        <v>0</v>
      </c>
      <c r="AY22" s="9">
        <v>2.831</v>
      </c>
      <c r="AZ22" s="9">
        <v>10.106999999999999</v>
      </c>
      <c r="BA22" s="9">
        <v>10.223000000000001</v>
      </c>
      <c r="BB22" s="9">
        <v>4.0259999999999998</v>
      </c>
      <c r="BC22" s="9">
        <v>24.356000000000002</v>
      </c>
      <c r="BD22" s="9">
        <v>0</v>
      </c>
      <c r="BE22" s="9">
        <v>24.356000000000002</v>
      </c>
      <c r="BF22" s="9">
        <v>9.6720000000000006</v>
      </c>
      <c r="BG22" s="9">
        <v>24.952000000000002</v>
      </c>
      <c r="BH22" s="9">
        <v>24.119</v>
      </c>
      <c r="BI22" s="9">
        <v>58.743000000000002</v>
      </c>
      <c r="BJ22" s="9">
        <v>10.238</v>
      </c>
      <c r="BK22" s="9">
        <v>68.980999999999995</v>
      </c>
      <c r="BL22" s="9">
        <v>3.129</v>
      </c>
      <c r="BM22" s="9">
        <v>10.946</v>
      </c>
      <c r="BN22" s="9">
        <v>25.15</v>
      </c>
      <c r="BO22" s="9">
        <v>39.225000000000001</v>
      </c>
      <c r="BP22" s="9">
        <v>33.575000000000003</v>
      </c>
      <c r="BQ22" s="9">
        <v>72.8</v>
      </c>
      <c r="BR22" s="9">
        <v>0.498</v>
      </c>
      <c r="BS22" s="9">
        <v>0.36</v>
      </c>
      <c r="BT22" s="9">
        <v>2.363</v>
      </c>
      <c r="BU22" s="9">
        <v>3.2210000000000001</v>
      </c>
      <c r="BV22" s="9">
        <v>9.8049999999999997</v>
      </c>
      <c r="BW22" s="9">
        <v>13.026</v>
      </c>
      <c r="BX22" s="9">
        <v>0</v>
      </c>
      <c r="BY22" s="9">
        <v>0</v>
      </c>
      <c r="BZ22" s="9">
        <v>0</v>
      </c>
      <c r="CA22" s="9">
        <v>0</v>
      </c>
      <c r="CB22" s="9">
        <v>0.56499999999999995</v>
      </c>
      <c r="CC22" s="9">
        <v>0.56499999999999995</v>
      </c>
      <c r="CD22" s="9">
        <v>25.62</v>
      </c>
      <c r="CE22" s="9">
        <v>47.097999999999999</v>
      </c>
      <c r="CF22" s="9">
        <v>55.656999999999996</v>
      </c>
      <c r="CG22" s="9">
        <v>128.375</v>
      </c>
      <c r="CH22" s="9">
        <v>54.183999999999997</v>
      </c>
      <c r="CI22" s="9">
        <v>182.559</v>
      </c>
      <c r="CJ22" s="9">
        <v>0</v>
      </c>
      <c r="CK22" s="9">
        <v>0</v>
      </c>
      <c r="CL22" s="9">
        <v>0</v>
      </c>
      <c r="CM22" s="9">
        <v>0</v>
      </c>
      <c r="CN22" s="9">
        <v>0</v>
      </c>
      <c r="CO22" s="9">
        <v>0</v>
      </c>
      <c r="CP22" s="9">
        <v>4.6710000000000003</v>
      </c>
      <c r="CQ22" s="9">
        <v>0.52900000000000003</v>
      </c>
      <c r="CR22" s="9">
        <v>0</v>
      </c>
      <c r="CS22" s="9">
        <v>5.2</v>
      </c>
      <c r="CT22" s="9">
        <v>0</v>
      </c>
      <c r="CU22" s="9">
        <v>5.2</v>
      </c>
      <c r="CV22" s="9">
        <v>18.712</v>
      </c>
      <c r="CW22" s="9">
        <v>12.68</v>
      </c>
      <c r="CX22" s="9">
        <v>3.2759999999999998</v>
      </c>
      <c r="CY22" s="9">
        <v>34.668999999999997</v>
      </c>
      <c r="CZ22" s="9">
        <v>0.108</v>
      </c>
      <c r="DA22" s="9">
        <v>34.776000000000003</v>
      </c>
      <c r="DB22" s="9">
        <v>15.727</v>
      </c>
      <c r="DC22" s="9">
        <v>26.632000000000001</v>
      </c>
      <c r="DD22" s="9">
        <v>16.524000000000001</v>
      </c>
      <c r="DE22" s="9">
        <v>58.884</v>
      </c>
      <c r="DF22" s="9">
        <v>5.3659999999999997</v>
      </c>
      <c r="DG22" s="9">
        <v>64.248999999999995</v>
      </c>
      <c r="DH22" s="9">
        <v>1.427</v>
      </c>
      <c r="DI22" s="9">
        <v>6.8959999999999999</v>
      </c>
      <c r="DJ22" s="9">
        <v>13.33</v>
      </c>
      <c r="DK22" s="9">
        <v>21.652999999999999</v>
      </c>
      <c r="DL22" s="9">
        <v>18.696000000000002</v>
      </c>
      <c r="DM22" s="9">
        <v>40.35</v>
      </c>
      <c r="DN22" s="9">
        <v>0</v>
      </c>
      <c r="DO22" s="9">
        <v>1.3340000000000001</v>
      </c>
      <c r="DP22" s="9">
        <v>1.4039999999999999</v>
      </c>
      <c r="DQ22" s="9">
        <v>2.738</v>
      </c>
      <c r="DR22" s="9">
        <v>7.14</v>
      </c>
      <c r="DS22" s="9">
        <v>9.8780000000000001</v>
      </c>
      <c r="DT22" s="9">
        <v>0</v>
      </c>
      <c r="DU22" s="9">
        <v>0</v>
      </c>
      <c r="DV22" s="9">
        <v>0</v>
      </c>
      <c r="DW22" s="9">
        <v>0</v>
      </c>
      <c r="DX22" s="9">
        <v>0</v>
      </c>
      <c r="DY22" s="9">
        <v>0</v>
      </c>
      <c r="DZ22" s="9">
        <v>40.537999999999997</v>
      </c>
      <c r="EA22" s="9">
        <v>48.070999999999998</v>
      </c>
      <c r="EB22" s="9">
        <v>34.534999999999997</v>
      </c>
      <c r="EC22" s="9">
        <v>123.14400000000001</v>
      </c>
      <c r="ED22" s="9">
        <v>31.31</v>
      </c>
      <c r="EE22" s="9">
        <v>154.45400000000001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v>6.8840000000000003</v>
      </c>
      <c r="EM22" s="9">
        <v>1.147</v>
      </c>
      <c r="EN22" s="9">
        <v>0</v>
      </c>
      <c r="EO22" s="9">
        <v>8.0310000000000006</v>
      </c>
      <c r="EP22" s="9">
        <v>0</v>
      </c>
      <c r="EQ22" s="9">
        <v>8.0310000000000006</v>
      </c>
      <c r="ER22" s="9">
        <v>28.818999999999999</v>
      </c>
      <c r="ES22" s="9">
        <v>22.902999999999999</v>
      </c>
      <c r="ET22" s="9">
        <v>7.3019999999999996</v>
      </c>
      <c r="EU22" s="9">
        <v>59.024999999999999</v>
      </c>
      <c r="EV22" s="9">
        <v>0.108</v>
      </c>
      <c r="EW22" s="9">
        <v>59.131999999999998</v>
      </c>
      <c r="EX22" s="9">
        <v>25.4</v>
      </c>
      <c r="EY22" s="9">
        <v>51.584000000000003</v>
      </c>
      <c r="EZ22" s="9">
        <v>40.643000000000001</v>
      </c>
      <c r="FA22" s="9">
        <v>117.627</v>
      </c>
      <c r="FB22" s="9">
        <v>15.603</v>
      </c>
      <c r="FC22" s="9">
        <v>133.23099999999999</v>
      </c>
      <c r="FD22" s="9">
        <v>4.556</v>
      </c>
      <c r="FE22" s="9">
        <v>17.841000000000001</v>
      </c>
      <c r="FF22" s="9">
        <v>38.479999999999997</v>
      </c>
      <c r="FG22" s="9">
        <v>60.878</v>
      </c>
      <c r="FH22" s="9">
        <v>52.271999999999998</v>
      </c>
      <c r="FI22" s="9">
        <v>113.15</v>
      </c>
      <c r="FJ22" s="9">
        <v>0.498</v>
      </c>
      <c r="FK22" s="9">
        <v>1.694</v>
      </c>
      <c r="FL22" s="9">
        <v>3.7669999999999999</v>
      </c>
      <c r="FM22" s="9">
        <v>5.9580000000000002</v>
      </c>
      <c r="FN22" s="9">
        <v>16.945</v>
      </c>
      <c r="FO22" s="9">
        <v>22.904</v>
      </c>
      <c r="FP22" s="9">
        <v>0</v>
      </c>
      <c r="FQ22" s="9">
        <v>0</v>
      </c>
      <c r="FR22" s="9">
        <v>0</v>
      </c>
      <c r="FS22" s="9">
        <v>0</v>
      </c>
      <c r="FT22" s="9">
        <v>0.56499999999999995</v>
      </c>
      <c r="FU22" s="9">
        <v>0.56499999999999995</v>
      </c>
      <c r="FV22" s="9">
        <v>66.158000000000001</v>
      </c>
      <c r="FW22" s="9">
        <v>95.168999999999997</v>
      </c>
      <c r="FX22" s="9">
        <v>90.191999999999993</v>
      </c>
      <c r="FY22" s="9">
        <v>251.51900000000001</v>
      </c>
      <c r="FZ22" s="9">
        <v>85.494</v>
      </c>
      <c r="GA22" s="9">
        <v>337.01299999999998</v>
      </c>
      <c r="GB22" s="9">
        <v>0.17199999999999999</v>
      </c>
      <c r="GC22" s="9">
        <v>0</v>
      </c>
      <c r="GD22" s="9">
        <v>0</v>
      </c>
      <c r="GE22" s="9">
        <v>0.17199999999999999</v>
      </c>
      <c r="GF22" s="9">
        <v>0</v>
      </c>
      <c r="GG22" s="9">
        <v>0.17199999999999999</v>
      </c>
      <c r="GH22" s="9">
        <v>3.113</v>
      </c>
      <c r="GI22" s="9">
        <v>0.63900000000000001</v>
      </c>
      <c r="GJ22" s="9">
        <v>0</v>
      </c>
      <c r="GK22" s="9">
        <v>3.7519999999999998</v>
      </c>
      <c r="GL22" s="9">
        <v>0</v>
      </c>
      <c r="GM22" s="9">
        <v>3.7519999999999998</v>
      </c>
      <c r="GN22" s="9">
        <v>4.7220000000000004</v>
      </c>
      <c r="GO22" s="9">
        <v>3.4710000000000001</v>
      </c>
      <c r="GP22" s="9">
        <v>1.0549999999999999</v>
      </c>
      <c r="GQ22" s="9">
        <v>9.2479999999999993</v>
      </c>
      <c r="GR22" s="9">
        <v>0</v>
      </c>
      <c r="GS22" s="9">
        <v>9.2479999999999993</v>
      </c>
      <c r="GT22" s="9">
        <v>1.875</v>
      </c>
      <c r="GU22" s="9">
        <v>4.3230000000000004</v>
      </c>
      <c r="GV22" s="9">
        <v>3.4769999999999999</v>
      </c>
      <c r="GW22" s="9">
        <v>9.6760000000000002</v>
      </c>
      <c r="GX22" s="9">
        <v>0.95699999999999996</v>
      </c>
      <c r="GY22" s="9">
        <v>10.632999999999999</v>
      </c>
      <c r="GZ22" s="9">
        <v>0</v>
      </c>
      <c r="HA22" s="9">
        <v>3.1880000000000002</v>
      </c>
      <c r="HB22" s="9">
        <v>4.1159999999999997</v>
      </c>
      <c r="HC22" s="9">
        <v>7.3040000000000003</v>
      </c>
      <c r="HD22" s="9">
        <v>3.9689999999999999</v>
      </c>
      <c r="HE22" s="9">
        <v>11.273</v>
      </c>
      <c r="HF22" s="9">
        <v>0</v>
      </c>
      <c r="HG22" s="9">
        <v>0</v>
      </c>
      <c r="HH22" s="9">
        <v>0.186</v>
      </c>
      <c r="HI22" s="9">
        <v>0.186</v>
      </c>
      <c r="HJ22" s="9">
        <v>1.196</v>
      </c>
      <c r="HK22" s="9">
        <v>1.3819999999999999</v>
      </c>
      <c r="HL22" s="9">
        <v>0</v>
      </c>
      <c r="HM22" s="9">
        <v>0</v>
      </c>
      <c r="HN22" s="9">
        <v>0</v>
      </c>
      <c r="HO22" s="9">
        <v>0</v>
      </c>
      <c r="HP22" s="9">
        <v>0</v>
      </c>
      <c r="HQ22" s="9">
        <v>0</v>
      </c>
      <c r="HR22" s="9">
        <v>9.8810000000000002</v>
      </c>
      <c r="HS22" s="9">
        <v>11.621</v>
      </c>
      <c r="HT22" s="9">
        <v>8.8350000000000009</v>
      </c>
      <c r="HU22" s="9">
        <v>30.337</v>
      </c>
      <c r="HV22" s="9">
        <v>6.1230000000000002</v>
      </c>
      <c r="HW22" s="9">
        <v>36.46</v>
      </c>
      <c r="HX22" s="9">
        <v>1.1020000000000001</v>
      </c>
      <c r="HY22" s="9">
        <v>0</v>
      </c>
      <c r="HZ22" s="9">
        <v>0</v>
      </c>
      <c r="IA22" s="9">
        <v>1.1020000000000001</v>
      </c>
      <c r="IB22" s="9">
        <v>0</v>
      </c>
      <c r="IC22" s="9">
        <v>1.1020000000000001</v>
      </c>
      <c r="ID22" s="9">
        <v>16.940999999999999</v>
      </c>
      <c r="IE22" s="9">
        <v>1.2290000000000001</v>
      </c>
      <c r="IF22" s="9">
        <v>0</v>
      </c>
      <c r="IG22" s="9">
        <v>18.169</v>
      </c>
      <c r="IH22" s="9">
        <v>0</v>
      </c>
      <c r="II22" s="9">
        <v>18.169</v>
      </c>
      <c r="IJ22" s="9">
        <v>43.363</v>
      </c>
      <c r="IK22" s="9">
        <v>8.7880000000000003</v>
      </c>
      <c r="IL22" s="9">
        <v>3.2559999999999998</v>
      </c>
      <c r="IM22" s="9">
        <v>55.405999999999999</v>
      </c>
      <c r="IN22" s="9">
        <v>0.32100000000000001</v>
      </c>
      <c r="IO22" s="9">
        <v>55.726999999999997</v>
      </c>
      <c r="IP22" s="9">
        <v>25.622</v>
      </c>
      <c r="IQ22" s="9">
        <v>18.149999999999999</v>
      </c>
    </row>
    <row r="23" spans="1:251">
      <c r="A23" s="10">
        <v>43709</v>
      </c>
      <c r="B23" s="9">
        <v>0.27100000000000002</v>
      </c>
      <c r="C23" s="9">
        <v>47.066000000000003</v>
      </c>
      <c r="D23" s="9">
        <v>525.53499999999997</v>
      </c>
      <c r="E23" s="9">
        <v>94.234999999999999</v>
      </c>
      <c r="F23" s="9">
        <v>14.298999999999999</v>
      </c>
      <c r="G23" s="9">
        <v>634.06899999999996</v>
      </c>
      <c r="H23" s="9">
        <v>0.13800000000000001</v>
      </c>
      <c r="I23" s="9">
        <v>634.20699999999999</v>
      </c>
      <c r="J23" s="9">
        <v>464.97399999999999</v>
      </c>
      <c r="K23" s="9">
        <v>362.84699999999998</v>
      </c>
      <c r="L23" s="9">
        <v>193.58500000000001</v>
      </c>
      <c r="M23" s="9">
        <v>1021.407</v>
      </c>
      <c r="N23" s="9">
        <v>51.667999999999999</v>
      </c>
      <c r="O23" s="9">
        <v>1073.075</v>
      </c>
      <c r="P23" s="9">
        <v>20.788</v>
      </c>
      <c r="Q23" s="9">
        <v>118.717</v>
      </c>
      <c r="R23" s="9">
        <v>282.15699999999998</v>
      </c>
      <c r="S23" s="9">
        <v>421.66199999999998</v>
      </c>
      <c r="T23" s="9">
        <v>287.25099999999998</v>
      </c>
      <c r="U23" s="9">
        <v>708.91200000000003</v>
      </c>
      <c r="V23" s="9">
        <v>0.36799999999999999</v>
      </c>
      <c r="W23" s="9">
        <v>1.944</v>
      </c>
      <c r="X23" s="9">
        <v>13.659000000000001</v>
      </c>
      <c r="Y23" s="9">
        <v>15.972</v>
      </c>
      <c r="Z23" s="9">
        <v>110.437</v>
      </c>
      <c r="AA23" s="9">
        <v>126.408</v>
      </c>
      <c r="AB23" s="9">
        <v>0</v>
      </c>
      <c r="AC23" s="9">
        <v>0.65100000000000002</v>
      </c>
      <c r="AD23" s="9">
        <v>2.4870000000000001</v>
      </c>
      <c r="AE23" s="9">
        <v>3.1379999999999999</v>
      </c>
      <c r="AF23" s="9">
        <v>1.5329999999999999</v>
      </c>
      <c r="AG23" s="9">
        <v>4.6710000000000003</v>
      </c>
      <c r="AH23" s="9">
        <v>1059.5039999999999</v>
      </c>
      <c r="AI23" s="9">
        <v>578.45000000000005</v>
      </c>
      <c r="AJ23" s="9">
        <v>506.18700000000001</v>
      </c>
      <c r="AK23" s="9">
        <v>2144.1410000000001</v>
      </c>
      <c r="AL23" s="9">
        <v>451.29700000000003</v>
      </c>
      <c r="AM23" s="9">
        <v>2595.4380000000001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3.0179999999999998</v>
      </c>
      <c r="AU23" s="9">
        <v>0.26900000000000002</v>
      </c>
      <c r="AV23" s="9">
        <v>0</v>
      </c>
      <c r="AW23" s="9">
        <v>3.286</v>
      </c>
      <c r="AX23" s="9">
        <v>0</v>
      </c>
      <c r="AY23" s="9">
        <v>3.286</v>
      </c>
      <c r="AZ23" s="9">
        <v>14.196999999999999</v>
      </c>
      <c r="BA23" s="9">
        <v>8.9350000000000005</v>
      </c>
      <c r="BB23" s="9">
        <v>3.952</v>
      </c>
      <c r="BC23" s="9">
        <v>27.084</v>
      </c>
      <c r="BD23" s="9">
        <v>0</v>
      </c>
      <c r="BE23" s="9">
        <v>27.084</v>
      </c>
      <c r="BF23" s="9">
        <v>8.9049999999999994</v>
      </c>
      <c r="BG23" s="9">
        <v>32.209000000000003</v>
      </c>
      <c r="BH23" s="9">
        <v>25.119</v>
      </c>
      <c r="BI23" s="9">
        <v>66.231999999999999</v>
      </c>
      <c r="BJ23" s="9">
        <v>9.2550000000000008</v>
      </c>
      <c r="BK23" s="9">
        <v>75.488</v>
      </c>
      <c r="BL23" s="9">
        <v>2.2320000000000002</v>
      </c>
      <c r="BM23" s="9">
        <v>8.0760000000000005</v>
      </c>
      <c r="BN23" s="9">
        <v>29.449000000000002</v>
      </c>
      <c r="BO23" s="9">
        <v>39.756999999999998</v>
      </c>
      <c r="BP23" s="9">
        <v>31.542999999999999</v>
      </c>
      <c r="BQ23" s="9">
        <v>71.3</v>
      </c>
      <c r="BR23" s="9">
        <v>0.753</v>
      </c>
      <c r="BS23" s="9">
        <v>0.31</v>
      </c>
      <c r="BT23" s="9">
        <v>1.6759999999999999</v>
      </c>
      <c r="BU23" s="9">
        <v>2.738</v>
      </c>
      <c r="BV23" s="9">
        <v>8.8960000000000008</v>
      </c>
      <c r="BW23" s="9">
        <v>11.634</v>
      </c>
      <c r="BX23" s="9">
        <v>0</v>
      </c>
      <c r="BY23" s="9">
        <v>0</v>
      </c>
      <c r="BZ23" s="9">
        <v>0</v>
      </c>
      <c r="CA23" s="9">
        <v>0</v>
      </c>
      <c r="CB23" s="9">
        <v>0.55700000000000005</v>
      </c>
      <c r="CC23" s="9">
        <v>0.55700000000000005</v>
      </c>
      <c r="CD23" s="9">
        <v>29.103999999999999</v>
      </c>
      <c r="CE23" s="9">
        <v>49.798999999999999</v>
      </c>
      <c r="CF23" s="9">
        <v>60.195</v>
      </c>
      <c r="CG23" s="9">
        <v>139.09800000000001</v>
      </c>
      <c r="CH23" s="9">
        <v>50.250999999999998</v>
      </c>
      <c r="CI23" s="9">
        <v>189.34899999999999</v>
      </c>
      <c r="CJ23" s="9">
        <v>0.53500000000000003</v>
      </c>
      <c r="CK23" s="9">
        <v>0</v>
      </c>
      <c r="CL23" s="9">
        <v>0</v>
      </c>
      <c r="CM23" s="9">
        <v>0.53500000000000003</v>
      </c>
      <c r="CN23" s="9">
        <v>0</v>
      </c>
      <c r="CO23" s="9">
        <v>0.53500000000000003</v>
      </c>
      <c r="CP23" s="9">
        <v>4.9400000000000004</v>
      </c>
      <c r="CQ23" s="9">
        <v>0.56399999999999995</v>
      </c>
      <c r="CR23" s="9">
        <v>0</v>
      </c>
      <c r="CS23" s="9">
        <v>5.5039999999999996</v>
      </c>
      <c r="CT23" s="9">
        <v>0</v>
      </c>
      <c r="CU23" s="9">
        <v>5.5039999999999996</v>
      </c>
      <c r="CV23" s="9">
        <v>21.041</v>
      </c>
      <c r="CW23" s="9">
        <v>16.452999999999999</v>
      </c>
      <c r="CX23" s="9">
        <v>3.5649999999999999</v>
      </c>
      <c r="CY23" s="9">
        <v>41.058999999999997</v>
      </c>
      <c r="CZ23" s="9">
        <v>0</v>
      </c>
      <c r="DA23" s="9">
        <v>41.058999999999997</v>
      </c>
      <c r="DB23" s="9">
        <v>16.516999999999999</v>
      </c>
      <c r="DC23" s="9">
        <v>29.585000000000001</v>
      </c>
      <c r="DD23" s="9">
        <v>14.311999999999999</v>
      </c>
      <c r="DE23" s="9">
        <v>60.414000000000001</v>
      </c>
      <c r="DF23" s="9">
        <v>6.1539999999999999</v>
      </c>
      <c r="DG23" s="9">
        <v>66.567999999999998</v>
      </c>
      <c r="DH23" s="9">
        <v>1.107</v>
      </c>
      <c r="DI23" s="9">
        <v>7.5570000000000004</v>
      </c>
      <c r="DJ23" s="9">
        <v>18.23</v>
      </c>
      <c r="DK23" s="9">
        <v>26.895</v>
      </c>
      <c r="DL23" s="9">
        <v>13.585000000000001</v>
      </c>
      <c r="DM23" s="9">
        <v>40.479999999999997</v>
      </c>
      <c r="DN23" s="9">
        <v>0</v>
      </c>
      <c r="DO23" s="9">
        <v>1.1930000000000001</v>
      </c>
      <c r="DP23" s="9">
        <v>0.89500000000000002</v>
      </c>
      <c r="DQ23" s="9">
        <v>2.0880000000000001</v>
      </c>
      <c r="DR23" s="9">
        <v>5.2089999999999996</v>
      </c>
      <c r="DS23" s="9">
        <v>7.2969999999999997</v>
      </c>
      <c r="DT23" s="9">
        <v>0</v>
      </c>
      <c r="DU23" s="9">
        <v>0</v>
      </c>
      <c r="DV23" s="9">
        <v>0</v>
      </c>
      <c r="DW23" s="9">
        <v>0</v>
      </c>
      <c r="DX23" s="9">
        <v>0</v>
      </c>
      <c r="DY23" s="9">
        <v>0</v>
      </c>
      <c r="DZ23" s="9">
        <v>44.14</v>
      </c>
      <c r="EA23" s="9">
        <v>55.351999999999997</v>
      </c>
      <c r="EB23" s="9">
        <v>37.002000000000002</v>
      </c>
      <c r="EC23" s="9">
        <v>136.494</v>
      </c>
      <c r="ED23" s="9">
        <v>24.948</v>
      </c>
      <c r="EE23" s="9">
        <v>161.44200000000001</v>
      </c>
      <c r="EF23" s="9">
        <v>0.53500000000000003</v>
      </c>
      <c r="EG23" s="9">
        <v>0</v>
      </c>
      <c r="EH23" s="9">
        <v>0</v>
      </c>
      <c r="EI23" s="9">
        <v>0.53500000000000003</v>
      </c>
      <c r="EJ23" s="9">
        <v>0</v>
      </c>
      <c r="EK23" s="9">
        <v>0.53500000000000003</v>
      </c>
      <c r="EL23" s="9">
        <v>7.9569999999999999</v>
      </c>
      <c r="EM23" s="9">
        <v>0.83299999999999996</v>
      </c>
      <c r="EN23" s="9">
        <v>0</v>
      </c>
      <c r="EO23" s="9">
        <v>8.7899999999999991</v>
      </c>
      <c r="EP23" s="9">
        <v>0</v>
      </c>
      <c r="EQ23" s="9">
        <v>8.7899999999999991</v>
      </c>
      <c r="ER23" s="9">
        <v>35.238</v>
      </c>
      <c r="ES23" s="9">
        <v>25.388000000000002</v>
      </c>
      <c r="ET23" s="9">
        <v>7.5170000000000003</v>
      </c>
      <c r="EU23" s="9">
        <v>68.143000000000001</v>
      </c>
      <c r="EV23" s="9">
        <v>0</v>
      </c>
      <c r="EW23" s="9">
        <v>68.143000000000001</v>
      </c>
      <c r="EX23" s="9">
        <v>25.422000000000001</v>
      </c>
      <c r="EY23" s="9">
        <v>61.795000000000002</v>
      </c>
      <c r="EZ23" s="9">
        <v>39.43</v>
      </c>
      <c r="FA23" s="9">
        <v>126.646</v>
      </c>
      <c r="FB23" s="9">
        <v>15.409000000000001</v>
      </c>
      <c r="FC23" s="9">
        <v>142.05500000000001</v>
      </c>
      <c r="FD23" s="9">
        <v>3.339</v>
      </c>
      <c r="FE23" s="9">
        <v>15.632999999999999</v>
      </c>
      <c r="FF23" s="9">
        <v>47.679000000000002</v>
      </c>
      <c r="FG23" s="9">
        <v>66.652000000000001</v>
      </c>
      <c r="FH23" s="9">
        <v>45.128</v>
      </c>
      <c r="FI23" s="9">
        <v>111.78</v>
      </c>
      <c r="FJ23" s="9">
        <v>0.753</v>
      </c>
      <c r="FK23" s="9">
        <v>1.5029999999999999</v>
      </c>
      <c r="FL23" s="9">
        <v>2.5710000000000002</v>
      </c>
      <c r="FM23" s="9">
        <v>4.8259999999999996</v>
      </c>
      <c r="FN23" s="9">
        <v>14.105</v>
      </c>
      <c r="FO23" s="9">
        <v>18.931999999999999</v>
      </c>
      <c r="FP23" s="9">
        <v>0</v>
      </c>
      <c r="FQ23" s="9">
        <v>0</v>
      </c>
      <c r="FR23" s="9">
        <v>0</v>
      </c>
      <c r="FS23" s="9">
        <v>0</v>
      </c>
      <c r="FT23" s="9">
        <v>0.55700000000000005</v>
      </c>
      <c r="FU23" s="9">
        <v>0.55700000000000005</v>
      </c>
      <c r="FV23" s="9">
        <v>73.244</v>
      </c>
      <c r="FW23" s="9">
        <v>105.151</v>
      </c>
      <c r="FX23" s="9">
        <v>97.197000000000003</v>
      </c>
      <c r="FY23" s="9">
        <v>275.59199999999998</v>
      </c>
      <c r="FZ23" s="9">
        <v>75.198999999999998</v>
      </c>
      <c r="GA23" s="9">
        <v>350.791</v>
      </c>
      <c r="GB23" s="9">
        <v>0.48099999999999998</v>
      </c>
      <c r="GC23" s="9">
        <v>0</v>
      </c>
      <c r="GD23" s="9">
        <v>0</v>
      </c>
      <c r="GE23" s="9">
        <v>0.48099999999999998</v>
      </c>
      <c r="GF23" s="9">
        <v>0</v>
      </c>
      <c r="GG23" s="9">
        <v>0.48099999999999998</v>
      </c>
      <c r="GH23" s="9">
        <v>0.35799999999999998</v>
      </c>
      <c r="GI23" s="9">
        <v>0.36399999999999999</v>
      </c>
      <c r="GJ23" s="9">
        <v>0</v>
      </c>
      <c r="GK23" s="9">
        <v>0.72199999999999998</v>
      </c>
      <c r="GL23" s="9">
        <v>0</v>
      </c>
      <c r="GM23" s="9">
        <v>0.72199999999999998</v>
      </c>
      <c r="GN23" s="9">
        <v>4.1529999999999996</v>
      </c>
      <c r="GO23" s="9">
        <v>4.7089999999999996</v>
      </c>
      <c r="GP23" s="9">
        <v>1.1830000000000001</v>
      </c>
      <c r="GQ23" s="9">
        <v>10.045</v>
      </c>
      <c r="GR23" s="9">
        <v>0</v>
      </c>
      <c r="GS23" s="9">
        <v>10.045</v>
      </c>
      <c r="GT23" s="9">
        <v>3.496</v>
      </c>
      <c r="GU23" s="9">
        <v>2.927</v>
      </c>
      <c r="GV23" s="9">
        <v>3.8940000000000001</v>
      </c>
      <c r="GW23" s="9">
        <v>10.318</v>
      </c>
      <c r="GX23" s="9">
        <v>1.026</v>
      </c>
      <c r="GY23" s="9">
        <v>11.343999999999999</v>
      </c>
      <c r="GZ23" s="9">
        <v>0</v>
      </c>
      <c r="HA23" s="9">
        <v>3.4780000000000002</v>
      </c>
      <c r="HB23" s="9">
        <v>2.8090000000000002</v>
      </c>
      <c r="HC23" s="9">
        <v>6.2869999999999999</v>
      </c>
      <c r="HD23" s="9">
        <v>1.851</v>
      </c>
      <c r="HE23" s="9">
        <v>8.1379999999999999</v>
      </c>
      <c r="HF23" s="9">
        <v>0</v>
      </c>
      <c r="HG23" s="9">
        <v>0</v>
      </c>
      <c r="HH23" s="9">
        <v>0.42799999999999999</v>
      </c>
      <c r="HI23" s="9">
        <v>0.42799999999999999</v>
      </c>
      <c r="HJ23" s="9">
        <v>0.56499999999999995</v>
      </c>
      <c r="HK23" s="9">
        <v>0.99299999999999999</v>
      </c>
      <c r="HL23" s="9">
        <v>0</v>
      </c>
      <c r="HM23" s="9">
        <v>0</v>
      </c>
      <c r="HN23" s="9">
        <v>0</v>
      </c>
      <c r="HO23" s="9">
        <v>0</v>
      </c>
      <c r="HP23" s="9">
        <v>0</v>
      </c>
      <c r="HQ23" s="9">
        <v>0</v>
      </c>
      <c r="HR23" s="9">
        <v>8.4890000000000008</v>
      </c>
      <c r="HS23" s="9">
        <v>11.478</v>
      </c>
      <c r="HT23" s="9">
        <v>8.3140000000000001</v>
      </c>
      <c r="HU23" s="9">
        <v>28.280999999999999</v>
      </c>
      <c r="HV23" s="9">
        <v>3.4420000000000002</v>
      </c>
      <c r="HW23" s="9">
        <v>31.722999999999999</v>
      </c>
      <c r="HX23" s="9">
        <v>2.1869999999999998</v>
      </c>
      <c r="HY23" s="9">
        <v>0</v>
      </c>
      <c r="HZ23" s="9">
        <v>0</v>
      </c>
      <c r="IA23" s="9">
        <v>2.1869999999999998</v>
      </c>
      <c r="IB23" s="9">
        <v>0</v>
      </c>
      <c r="IC23" s="9">
        <v>2.1869999999999998</v>
      </c>
      <c r="ID23" s="9">
        <v>16.718</v>
      </c>
      <c r="IE23" s="9">
        <v>3.2349999999999999</v>
      </c>
      <c r="IF23" s="9">
        <v>0</v>
      </c>
      <c r="IG23" s="9">
        <v>19.954000000000001</v>
      </c>
      <c r="IH23" s="9">
        <v>0</v>
      </c>
      <c r="II23" s="9">
        <v>19.954000000000001</v>
      </c>
      <c r="IJ23" s="9">
        <v>31.524000000000001</v>
      </c>
      <c r="IK23" s="9">
        <v>13.539</v>
      </c>
      <c r="IL23" s="9">
        <v>1.381</v>
      </c>
      <c r="IM23" s="9">
        <v>46.442999999999998</v>
      </c>
      <c r="IN23" s="9">
        <v>0.745</v>
      </c>
      <c r="IO23" s="9">
        <v>47.188000000000002</v>
      </c>
      <c r="IP23" s="9">
        <v>23.355</v>
      </c>
      <c r="IQ23" s="9">
        <v>16.471</v>
      </c>
    </row>
    <row r="24" spans="1:251">
      <c r="A24" s="10">
        <v>43800</v>
      </c>
      <c r="B24" s="9">
        <v>0</v>
      </c>
      <c r="C24" s="9">
        <v>41.337000000000003</v>
      </c>
      <c r="D24" s="9">
        <v>525.03899999999999</v>
      </c>
      <c r="E24" s="9">
        <v>90.84</v>
      </c>
      <c r="F24" s="9">
        <v>13.462999999999999</v>
      </c>
      <c r="G24" s="9">
        <v>629.34299999999996</v>
      </c>
      <c r="H24" s="9">
        <v>2.222</v>
      </c>
      <c r="I24" s="9">
        <v>631.56500000000005</v>
      </c>
      <c r="J24" s="9">
        <v>463.858</v>
      </c>
      <c r="K24" s="9">
        <v>381.93599999999998</v>
      </c>
      <c r="L24" s="9">
        <v>196.721</v>
      </c>
      <c r="M24" s="9">
        <v>1042.5160000000001</v>
      </c>
      <c r="N24" s="9">
        <v>49.74</v>
      </c>
      <c r="O24" s="9">
        <v>1092.2560000000001</v>
      </c>
      <c r="P24" s="9">
        <v>17.071999999999999</v>
      </c>
      <c r="Q24" s="9">
        <v>115.85899999999999</v>
      </c>
      <c r="R24" s="9">
        <v>267.92</v>
      </c>
      <c r="S24" s="9">
        <v>400.85</v>
      </c>
      <c r="T24" s="9">
        <v>276.35399999999998</v>
      </c>
      <c r="U24" s="9">
        <v>677.20500000000004</v>
      </c>
      <c r="V24" s="9">
        <v>0.36499999999999999</v>
      </c>
      <c r="W24" s="9">
        <v>2.9540000000000002</v>
      </c>
      <c r="X24" s="9">
        <v>13.593</v>
      </c>
      <c r="Y24" s="9">
        <v>16.913</v>
      </c>
      <c r="Z24" s="9">
        <v>112.587</v>
      </c>
      <c r="AA24" s="9">
        <v>129.499</v>
      </c>
      <c r="AB24" s="9">
        <v>0</v>
      </c>
      <c r="AC24" s="9">
        <v>0.53800000000000003</v>
      </c>
      <c r="AD24" s="9">
        <v>2.6779999999999999</v>
      </c>
      <c r="AE24" s="9">
        <v>3.2170000000000001</v>
      </c>
      <c r="AF24" s="9">
        <v>0.22</v>
      </c>
      <c r="AG24" s="9">
        <v>3.4369999999999998</v>
      </c>
      <c r="AH24" s="9">
        <v>1046.664</v>
      </c>
      <c r="AI24" s="9">
        <v>594.94100000000003</v>
      </c>
      <c r="AJ24" s="9">
        <v>494.37599999999998</v>
      </c>
      <c r="AK24" s="9">
        <v>2135.9810000000002</v>
      </c>
      <c r="AL24" s="9">
        <v>441.12299999999999</v>
      </c>
      <c r="AM24" s="9">
        <v>2577.105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1.593</v>
      </c>
      <c r="AU24" s="9">
        <v>0</v>
      </c>
      <c r="AV24" s="9">
        <v>0</v>
      </c>
      <c r="AW24" s="9">
        <v>1.593</v>
      </c>
      <c r="AX24" s="9">
        <v>0</v>
      </c>
      <c r="AY24" s="9">
        <v>1.593</v>
      </c>
      <c r="AZ24" s="9">
        <v>17.268000000000001</v>
      </c>
      <c r="BA24" s="9">
        <v>9.7889999999999997</v>
      </c>
      <c r="BB24" s="9">
        <v>3.9830000000000001</v>
      </c>
      <c r="BC24" s="9">
        <v>31.039000000000001</v>
      </c>
      <c r="BD24" s="9">
        <v>9.0999999999999998E-2</v>
      </c>
      <c r="BE24" s="9">
        <v>31.13</v>
      </c>
      <c r="BF24" s="9">
        <v>8.0229999999999997</v>
      </c>
      <c r="BG24" s="9">
        <v>27.376000000000001</v>
      </c>
      <c r="BH24" s="9">
        <v>26.649000000000001</v>
      </c>
      <c r="BI24" s="9">
        <v>62.046999999999997</v>
      </c>
      <c r="BJ24" s="9">
        <v>10.343999999999999</v>
      </c>
      <c r="BK24" s="9">
        <v>72.391000000000005</v>
      </c>
      <c r="BL24" s="9">
        <v>1.931</v>
      </c>
      <c r="BM24" s="9">
        <v>11.938000000000001</v>
      </c>
      <c r="BN24" s="9">
        <v>29.995000000000001</v>
      </c>
      <c r="BO24" s="9">
        <v>43.863999999999997</v>
      </c>
      <c r="BP24" s="9">
        <v>27.443000000000001</v>
      </c>
      <c r="BQ24" s="9">
        <v>71.307000000000002</v>
      </c>
      <c r="BR24" s="9">
        <v>0</v>
      </c>
      <c r="BS24" s="9">
        <v>0</v>
      </c>
      <c r="BT24" s="9">
        <v>1.337</v>
      </c>
      <c r="BU24" s="9">
        <v>1.337</v>
      </c>
      <c r="BV24" s="9">
        <v>12.143000000000001</v>
      </c>
      <c r="BW24" s="9">
        <v>13.48</v>
      </c>
      <c r="BX24" s="9">
        <v>0</v>
      </c>
      <c r="BY24" s="9">
        <v>0</v>
      </c>
      <c r="BZ24" s="9">
        <v>0.22800000000000001</v>
      </c>
      <c r="CA24" s="9">
        <v>0.22800000000000001</v>
      </c>
      <c r="CB24" s="9">
        <v>0</v>
      </c>
      <c r="CC24" s="9">
        <v>0.22800000000000001</v>
      </c>
      <c r="CD24" s="9">
        <v>28.814</v>
      </c>
      <c r="CE24" s="9">
        <v>49.103000000000002</v>
      </c>
      <c r="CF24" s="9">
        <v>62.192</v>
      </c>
      <c r="CG24" s="9">
        <v>140.10900000000001</v>
      </c>
      <c r="CH24" s="9">
        <v>50.021000000000001</v>
      </c>
      <c r="CI24" s="9">
        <v>190.13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  <c r="CP24" s="9">
        <v>2.6309999999999998</v>
      </c>
      <c r="CQ24" s="9">
        <v>0.78700000000000003</v>
      </c>
      <c r="CR24" s="9">
        <v>0</v>
      </c>
      <c r="CS24" s="9">
        <v>3.4180000000000001</v>
      </c>
      <c r="CT24" s="9">
        <v>0</v>
      </c>
      <c r="CU24" s="9">
        <v>3.4180000000000001</v>
      </c>
      <c r="CV24" s="9">
        <v>23.242000000000001</v>
      </c>
      <c r="CW24" s="9">
        <v>17.722999999999999</v>
      </c>
      <c r="CX24" s="9">
        <v>4.0519999999999996</v>
      </c>
      <c r="CY24" s="9">
        <v>45.017000000000003</v>
      </c>
      <c r="CZ24" s="9">
        <v>0</v>
      </c>
      <c r="DA24" s="9">
        <v>45.017000000000003</v>
      </c>
      <c r="DB24" s="9">
        <v>13.648</v>
      </c>
      <c r="DC24" s="9">
        <v>26.966999999999999</v>
      </c>
      <c r="DD24" s="9">
        <v>13.242000000000001</v>
      </c>
      <c r="DE24" s="9">
        <v>53.857999999999997</v>
      </c>
      <c r="DF24" s="9">
        <v>2.7480000000000002</v>
      </c>
      <c r="DG24" s="9">
        <v>56.606000000000002</v>
      </c>
      <c r="DH24" s="9">
        <v>1.855</v>
      </c>
      <c r="DI24" s="9">
        <v>9.5679999999999996</v>
      </c>
      <c r="DJ24" s="9">
        <v>20.350000000000001</v>
      </c>
      <c r="DK24" s="9">
        <v>31.771999999999998</v>
      </c>
      <c r="DL24" s="9">
        <v>19.079000000000001</v>
      </c>
      <c r="DM24" s="9">
        <v>50.850999999999999</v>
      </c>
      <c r="DN24" s="9">
        <v>0</v>
      </c>
      <c r="DO24" s="9">
        <v>0.96199999999999997</v>
      </c>
      <c r="DP24" s="9">
        <v>0.69499999999999995</v>
      </c>
      <c r="DQ24" s="9">
        <v>1.6579999999999999</v>
      </c>
      <c r="DR24" s="9">
        <v>8.39</v>
      </c>
      <c r="DS24" s="9">
        <v>10.048</v>
      </c>
      <c r="DT24" s="9">
        <v>0</v>
      </c>
      <c r="DU24" s="9">
        <v>0</v>
      </c>
      <c r="DV24" s="9">
        <v>0</v>
      </c>
      <c r="DW24" s="9">
        <v>0</v>
      </c>
      <c r="DX24" s="9">
        <v>0</v>
      </c>
      <c r="DY24" s="9">
        <v>0</v>
      </c>
      <c r="DZ24" s="9">
        <v>41.375999999999998</v>
      </c>
      <c r="EA24" s="9">
        <v>56.008000000000003</v>
      </c>
      <c r="EB24" s="9">
        <v>38.338999999999999</v>
      </c>
      <c r="EC24" s="9">
        <v>135.72300000000001</v>
      </c>
      <c r="ED24" s="9">
        <v>30.216000000000001</v>
      </c>
      <c r="EE24" s="9">
        <v>165.94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v>4.2240000000000002</v>
      </c>
      <c r="EM24" s="9">
        <v>0.78700000000000003</v>
      </c>
      <c r="EN24" s="9">
        <v>0</v>
      </c>
      <c r="EO24" s="9">
        <v>5.0110000000000001</v>
      </c>
      <c r="EP24" s="9">
        <v>0</v>
      </c>
      <c r="EQ24" s="9">
        <v>5.0110000000000001</v>
      </c>
      <c r="ER24" s="9">
        <v>40.51</v>
      </c>
      <c r="ES24" s="9">
        <v>27.512</v>
      </c>
      <c r="ET24" s="9">
        <v>8.0340000000000007</v>
      </c>
      <c r="EU24" s="9">
        <v>76.055999999999997</v>
      </c>
      <c r="EV24" s="9">
        <v>9.0999999999999998E-2</v>
      </c>
      <c r="EW24" s="9">
        <v>76.147000000000006</v>
      </c>
      <c r="EX24" s="9">
        <v>21.670999999999999</v>
      </c>
      <c r="EY24" s="9">
        <v>54.343000000000004</v>
      </c>
      <c r="EZ24" s="9">
        <v>39.890999999999998</v>
      </c>
      <c r="FA24" s="9">
        <v>115.905</v>
      </c>
      <c r="FB24" s="9">
        <v>13.090999999999999</v>
      </c>
      <c r="FC24" s="9">
        <v>128.99700000000001</v>
      </c>
      <c r="FD24" s="9">
        <v>3.786</v>
      </c>
      <c r="FE24" s="9">
        <v>21.506</v>
      </c>
      <c r="FF24" s="9">
        <v>50.344999999999999</v>
      </c>
      <c r="FG24" s="9">
        <v>75.637</v>
      </c>
      <c r="FH24" s="9">
        <v>46.521999999999998</v>
      </c>
      <c r="FI24" s="9">
        <v>122.15900000000001</v>
      </c>
      <c r="FJ24" s="9">
        <v>0</v>
      </c>
      <c r="FK24" s="9">
        <v>0.96199999999999997</v>
      </c>
      <c r="FL24" s="9">
        <v>2.0329999999999999</v>
      </c>
      <c r="FM24" s="9">
        <v>2.9950000000000001</v>
      </c>
      <c r="FN24" s="9">
        <v>20.533000000000001</v>
      </c>
      <c r="FO24" s="9">
        <v>23.527999999999999</v>
      </c>
      <c r="FP24" s="9">
        <v>0</v>
      </c>
      <c r="FQ24" s="9">
        <v>0</v>
      </c>
      <c r="FR24" s="9">
        <v>0.22800000000000001</v>
      </c>
      <c r="FS24" s="9">
        <v>0.22800000000000001</v>
      </c>
      <c r="FT24" s="9">
        <v>0</v>
      </c>
      <c r="FU24" s="9">
        <v>0.22800000000000001</v>
      </c>
      <c r="FV24" s="9">
        <v>70.19</v>
      </c>
      <c r="FW24" s="9">
        <v>105.111</v>
      </c>
      <c r="FX24" s="9">
        <v>100.53100000000001</v>
      </c>
      <c r="FY24" s="9">
        <v>275.83199999999999</v>
      </c>
      <c r="FZ24" s="9">
        <v>80.238</v>
      </c>
      <c r="GA24" s="9">
        <v>356.07</v>
      </c>
      <c r="GB24" s="9">
        <v>0</v>
      </c>
      <c r="GC24" s="9">
        <v>0</v>
      </c>
      <c r="GD24" s="9">
        <v>0</v>
      </c>
      <c r="GE24" s="9">
        <v>0</v>
      </c>
      <c r="GF24" s="9">
        <v>0</v>
      </c>
      <c r="GG24" s="9">
        <v>0</v>
      </c>
      <c r="GH24" s="9">
        <v>0.94699999999999995</v>
      </c>
      <c r="GI24" s="9">
        <v>0.41799999999999998</v>
      </c>
      <c r="GJ24" s="9">
        <v>0</v>
      </c>
      <c r="GK24" s="9">
        <v>1.365</v>
      </c>
      <c r="GL24" s="9">
        <v>0</v>
      </c>
      <c r="GM24" s="9">
        <v>1.365</v>
      </c>
      <c r="GN24" s="9">
        <v>4.0140000000000002</v>
      </c>
      <c r="GO24" s="9">
        <v>5.9889999999999999</v>
      </c>
      <c r="GP24" s="9">
        <v>0.64400000000000002</v>
      </c>
      <c r="GQ24" s="9">
        <v>10.647</v>
      </c>
      <c r="GR24" s="9">
        <v>0</v>
      </c>
      <c r="GS24" s="9">
        <v>10.647</v>
      </c>
      <c r="GT24" s="9">
        <v>1.264</v>
      </c>
      <c r="GU24" s="9">
        <v>4.4800000000000004</v>
      </c>
      <c r="GV24" s="9">
        <v>2.0270000000000001</v>
      </c>
      <c r="GW24" s="9">
        <v>7.7720000000000002</v>
      </c>
      <c r="GX24" s="9">
        <v>0.754</v>
      </c>
      <c r="GY24" s="9">
        <v>8.5259999999999998</v>
      </c>
      <c r="GZ24" s="9">
        <v>0</v>
      </c>
      <c r="HA24" s="9">
        <v>2.8380000000000001</v>
      </c>
      <c r="HB24" s="9">
        <v>1.0349999999999999</v>
      </c>
      <c r="HC24" s="9">
        <v>3.8730000000000002</v>
      </c>
      <c r="HD24" s="9">
        <v>1.5980000000000001</v>
      </c>
      <c r="HE24" s="9">
        <v>5.4710000000000001</v>
      </c>
      <c r="HF24" s="9">
        <v>0</v>
      </c>
      <c r="HG24" s="9">
        <v>0</v>
      </c>
      <c r="HH24" s="9">
        <v>0.76400000000000001</v>
      </c>
      <c r="HI24" s="9">
        <v>0.76400000000000001</v>
      </c>
      <c r="HJ24" s="9">
        <v>0.154</v>
      </c>
      <c r="HK24" s="9">
        <v>0.91900000000000004</v>
      </c>
      <c r="HL24" s="9">
        <v>0</v>
      </c>
      <c r="HM24" s="9">
        <v>0</v>
      </c>
      <c r="HN24" s="9">
        <v>0</v>
      </c>
      <c r="HO24" s="9">
        <v>0</v>
      </c>
      <c r="HP24" s="9">
        <v>0</v>
      </c>
      <c r="HQ24" s="9">
        <v>0</v>
      </c>
      <c r="HR24" s="9">
        <v>6.226</v>
      </c>
      <c r="HS24" s="9">
        <v>13.725</v>
      </c>
      <c r="HT24" s="9">
        <v>4.47</v>
      </c>
      <c r="HU24" s="9">
        <v>24.420999999999999</v>
      </c>
      <c r="HV24" s="9">
        <v>2.5059999999999998</v>
      </c>
      <c r="HW24" s="9">
        <v>26.927</v>
      </c>
      <c r="HX24" s="9">
        <v>3.2959999999999998</v>
      </c>
      <c r="HY24" s="9">
        <v>0</v>
      </c>
      <c r="HZ24" s="9">
        <v>0</v>
      </c>
      <c r="IA24" s="9">
        <v>3.2959999999999998</v>
      </c>
      <c r="IB24" s="9">
        <v>0</v>
      </c>
      <c r="IC24" s="9">
        <v>3.2959999999999998</v>
      </c>
      <c r="ID24" s="9">
        <v>12.599</v>
      </c>
      <c r="IE24" s="9">
        <v>1.125</v>
      </c>
      <c r="IF24" s="9">
        <v>0</v>
      </c>
      <c r="IG24" s="9">
        <v>13.724</v>
      </c>
      <c r="IH24" s="9">
        <v>0</v>
      </c>
      <c r="II24" s="9">
        <v>13.724</v>
      </c>
      <c r="IJ24" s="9">
        <v>37.494</v>
      </c>
      <c r="IK24" s="9">
        <v>12.243</v>
      </c>
      <c r="IL24" s="9">
        <v>0.84</v>
      </c>
      <c r="IM24" s="9">
        <v>50.576999999999998</v>
      </c>
      <c r="IN24" s="9">
        <v>0</v>
      </c>
      <c r="IO24" s="9">
        <v>50.576999999999998</v>
      </c>
      <c r="IP24" s="9">
        <v>26.032</v>
      </c>
      <c r="IQ24" s="9">
        <v>18.995999999999999</v>
      </c>
    </row>
    <row r="25" spans="1:251">
      <c r="A25" s="10">
        <v>43891</v>
      </c>
      <c r="B25" s="9">
        <v>0</v>
      </c>
      <c r="C25" s="9">
        <v>35.883000000000003</v>
      </c>
      <c r="D25" s="9">
        <v>530.81500000000005</v>
      </c>
      <c r="E25" s="9">
        <v>83.21</v>
      </c>
      <c r="F25" s="9">
        <v>12.438000000000001</v>
      </c>
      <c r="G25" s="9">
        <v>626.46299999999997</v>
      </c>
      <c r="H25" s="9">
        <v>2.4969999999999999</v>
      </c>
      <c r="I25" s="9">
        <v>628.96</v>
      </c>
      <c r="J25" s="9">
        <v>458.64400000000001</v>
      </c>
      <c r="K25" s="9">
        <v>398.87799999999999</v>
      </c>
      <c r="L25" s="9">
        <v>196.08699999999999</v>
      </c>
      <c r="M25" s="9">
        <v>1053.6089999999999</v>
      </c>
      <c r="N25" s="9">
        <v>45.116</v>
      </c>
      <c r="O25" s="9">
        <v>1098.7260000000001</v>
      </c>
      <c r="P25" s="9">
        <v>21.437000000000001</v>
      </c>
      <c r="Q25" s="9">
        <v>114.908</v>
      </c>
      <c r="R25" s="9">
        <v>277.125</v>
      </c>
      <c r="S25" s="9">
        <v>413.471</v>
      </c>
      <c r="T25" s="9">
        <v>295.46600000000001</v>
      </c>
      <c r="U25" s="9">
        <v>708.93700000000001</v>
      </c>
      <c r="V25" s="9">
        <v>3.0019999999999998</v>
      </c>
      <c r="W25" s="9">
        <v>3.8530000000000002</v>
      </c>
      <c r="X25" s="9">
        <v>16.834</v>
      </c>
      <c r="Y25" s="9">
        <v>23.687999999999999</v>
      </c>
      <c r="Z25" s="9">
        <v>113.352</v>
      </c>
      <c r="AA25" s="9">
        <v>137.04</v>
      </c>
      <c r="AB25" s="9">
        <v>0.63400000000000001</v>
      </c>
      <c r="AC25" s="9">
        <v>1.3440000000000001</v>
      </c>
      <c r="AD25" s="9">
        <v>1.625</v>
      </c>
      <c r="AE25" s="9">
        <v>3.6040000000000001</v>
      </c>
      <c r="AF25" s="9">
        <v>0.84899999999999998</v>
      </c>
      <c r="AG25" s="9">
        <v>4.4530000000000003</v>
      </c>
      <c r="AH25" s="9">
        <v>1049.9590000000001</v>
      </c>
      <c r="AI25" s="9">
        <v>604.346</v>
      </c>
      <c r="AJ25" s="9">
        <v>504.11</v>
      </c>
      <c r="AK25" s="9">
        <v>2158.415</v>
      </c>
      <c r="AL25" s="9">
        <v>457.28100000000001</v>
      </c>
      <c r="AM25" s="9">
        <v>2615.6959999999999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1.1419999999999999</v>
      </c>
      <c r="AU25" s="9">
        <v>0.55600000000000005</v>
      </c>
      <c r="AV25" s="9">
        <v>0</v>
      </c>
      <c r="AW25" s="9">
        <v>1.698</v>
      </c>
      <c r="AX25" s="9">
        <v>0</v>
      </c>
      <c r="AY25" s="9">
        <v>1.698</v>
      </c>
      <c r="AZ25" s="9">
        <v>15.811999999999999</v>
      </c>
      <c r="BA25" s="9">
        <v>10.622999999999999</v>
      </c>
      <c r="BB25" s="9">
        <v>5.3339999999999996</v>
      </c>
      <c r="BC25" s="9">
        <v>31.77</v>
      </c>
      <c r="BD25" s="9">
        <v>9.6000000000000002E-2</v>
      </c>
      <c r="BE25" s="9">
        <v>31.864999999999998</v>
      </c>
      <c r="BF25" s="9">
        <v>6.7510000000000003</v>
      </c>
      <c r="BG25" s="9">
        <v>22.209</v>
      </c>
      <c r="BH25" s="9">
        <v>25.992000000000001</v>
      </c>
      <c r="BI25" s="9">
        <v>54.951000000000001</v>
      </c>
      <c r="BJ25" s="9">
        <v>6.8179999999999996</v>
      </c>
      <c r="BK25" s="9">
        <v>61.768999999999998</v>
      </c>
      <c r="BL25" s="9">
        <v>0</v>
      </c>
      <c r="BM25" s="9">
        <v>11.039</v>
      </c>
      <c r="BN25" s="9">
        <v>28.713999999999999</v>
      </c>
      <c r="BO25" s="9">
        <v>39.752000000000002</v>
      </c>
      <c r="BP25" s="9">
        <v>29.812000000000001</v>
      </c>
      <c r="BQ25" s="9">
        <v>69.564999999999998</v>
      </c>
      <c r="BR25" s="9">
        <v>0.223</v>
      </c>
      <c r="BS25" s="9">
        <v>6.9000000000000006E-2</v>
      </c>
      <c r="BT25" s="9">
        <v>0</v>
      </c>
      <c r="BU25" s="9">
        <v>0.29199999999999998</v>
      </c>
      <c r="BV25" s="9">
        <v>8.7590000000000003</v>
      </c>
      <c r="BW25" s="9">
        <v>9.0500000000000007</v>
      </c>
      <c r="BX25" s="9">
        <v>0</v>
      </c>
      <c r="BY25" s="9">
        <v>0</v>
      </c>
      <c r="BZ25" s="9">
        <v>0.21099999999999999</v>
      </c>
      <c r="CA25" s="9">
        <v>0.21099999999999999</v>
      </c>
      <c r="CB25" s="9">
        <v>0</v>
      </c>
      <c r="CC25" s="9">
        <v>0.21099999999999999</v>
      </c>
      <c r="CD25" s="9">
        <v>23.928000000000001</v>
      </c>
      <c r="CE25" s="9">
        <v>44.494999999999997</v>
      </c>
      <c r="CF25" s="9">
        <v>60.250999999999998</v>
      </c>
      <c r="CG25" s="9">
        <v>128.67500000000001</v>
      </c>
      <c r="CH25" s="9">
        <v>45.484000000000002</v>
      </c>
      <c r="CI25" s="9">
        <v>174.15899999999999</v>
      </c>
      <c r="CJ25" s="9">
        <v>0</v>
      </c>
      <c r="CK25" s="9">
        <v>0</v>
      </c>
      <c r="CL25" s="9">
        <v>0</v>
      </c>
      <c r="CM25" s="9">
        <v>0</v>
      </c>
      <c r="CN25" s="9">
        <v>0</v>
      </c>
      <c r="CO25" s="9">
        <v>0</v>
      </c>
      <c r="CP25" s="9">
        <v>5.173</v>
      </c>
      <c r="CQ25" s="9">
        <v>0</v>
      </c>
      <c r="CR25" s="9">
        <v>0</v>
      </c>
      <c r="CS25" s="9">
        <v>5.173</v>
      </c>
      <c r="CT25" s="9">
        <v>0</v>
      </c>
      <c r="CU25" s="9">
        <v>5.173</v>
      </c>
      <c r="CV25" s="9">
        <v>20.001999999999999</v>
      </c>
      <c r="CW25" s="9">
        <v>10.784000000000001</v>
      </c>
      <c r="CX25" s="9">
        <v>7.048</v>
      </c>
      <c r="CY25" s="9">
        <v>37.834000000000003</v>
      </c>
      <c r="CZ25" s="9">
        <v>0</v>
      </c>
      <c r="DA25" s="9">
        <v>37.834000000000003</v>
      </c>
      <c r="DB25" s="9">
        <v>13.871</v>
      </c>
      <c r="DC25" s="9">
        <v>27.329000000000001</v>
      </c>
      <c r="DD25" s="9">
        <v>7.1740000000000004</v>
      </c>
      <c r="DE25" s="9">
        <v>48.374000000000002</v>
      </c>
      <c r="DF25" s="9">
        <v>5.2990000000000004</v>
      </c>
      <c r="DG25" s="9">
        <v>53.673000000000002</v>
      </c>
      <c r="DH25" s="9">
        <v>2.3450000000000002</v>
      </c>
      <c r="DI25" s="9">
        <v>12.279</v>
      </c>
      <c r="DJ25" s="9">
        <v>22.254000000000001</v>
      </c>
      <c r="DK25" s="9">
        <v>36.878</v>
      </c>
      <c r="DL25" s="9">
        <v>16.978000000000002</v>
      </c>
      <c r="DM25" s="9">
        <v>53.856000000000002</v>
      </c>
      <c r="DN25" s="9">
        <v>0</v>
      </c>
      <c r="DO25" s="9">
        <v>0.46700000000000003</v>
      </c>
      <c r="DP25" s="9">
        <v>1.8320000000000001</v>
      </c>
      <c r="DQ25" s="9">
        <v>2.2989999999999999</v>
      </c>
      <c r="DR25" s="9">
        <v>8.077</v>
      </c>
      <c r="DS25" s="9">
        <v>10.375999999999999</v>
      </c>
      <c r="DT25" s="9">
        <v>0</v>
      </c>
      <c r="DU25" s="9">
        <v>0</v>
      </c>
      <c r="DV25" s="9">
        <v>0</v>
      </c>
      <c r="DW25" s="9">
        <v>0</v>
      </c>
      <c r="DX25" s="9">
        <v>0</v>
      </c>
      <c r="DY25" s="9">
        <v>0</v>
      </c>
      <c r="DZ25" s="9">
        <v>41.390999999999998</v>
      </c>
      <c r="EA25" s="9">
        <v>50.86</v>
      </c>
      <c r="EB25" s="9">
        <v>38.308</v>
      </c>
      <c r="EC25" s="9">
        <v>130.559</v>
      </c>
      <c r="ED25" s="9">
        <v>30.353999999999999</v>
      </c>
      <c r="EE25" s="9">
        <v>160.91300000000001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v>6.3150000000000004</v>
      </c>
      <c r="EM25" s="9">
        <v>0.55600000000000005</v>
      </c>
      <c r="EN25" s="9">
        <v>0</v>
      </c>
      <c r="EO25" s="9">
        <v>6.8719999999999999</v>
      </c>
      <c r="EP25" s="9">
        <v>0</v>
      </c>
      <c r="EQ25" s="9">
        <v>6.8719999999999999</v>
      </c>
      <c r="ER25" s="9">
        <v>35.814</v>
      </c>
      <c r="ES25" s="9">
        <v>21.407</v>
      </c>
      <c r="ET25" s="9">
        <v>12.382</v>
      </c>
      <c r="EU25" s="9">
        <v>69.603999999999999</v>
      </c>
      <c r="EV25" s="9">
        <v>9.6000000000000002E-2</v>
      </c>
      <c r="EW25" s="9">
        <v>69.698999999999998</v>
      </c>
      <c r="EX25" s="9">
        <v>20.622</v>
      </c>
      <c r="EY25" s="9">
        <v>49.536999999999999</v>
      </c>
      <c r="EZ25" s="9">
        <v>33.165999999999997</v>
      </c>
      <c r="FA25" s="9">
        <v>103.325</v>
      </c>
      <c r="FB25" s="9">
        <v>12.117000000000001</v>
      </c>
      <c r="FC25" s="9">
        <v>115.44199999999999</v>
      </c>
      <c r="FD25" s="9">
        <v>2.3450000000000002</v>
      </c>
      <c r="FE25" s="9">
        <v>23.318000000000001</v>
      </c>
      <c r="FF25" s="9">
        <v>50.968000000000004</v>
      </c>
      <c r="FG25" s="9">
        <v>76.63</v>
      </c>
      <c r="FH25" s="9">
        <v>46.79</v>
      </c>
      <c r="FI25" s="9">
        <v>123.42100000000001</v>
      </c>
      <c r="FJ25" s="9">
        <v>0.223</v>
      </c>
      <c r="FK25" s="9">
        <v>0.53600000000000003</v>
      </c>
      <c r="FL25" s="9">
        <v>1.8320000000000001</v>
      </c>
      <c r="FM25" s="9">
        <v>2.5910000000000002</v>
      </c>
      <c r="FN25" s="9">
        <v>16.835000000000001</v>
      </c>
      <c r="FO25" s="9">
        <v>19.425999999999998</v>
      </c>
      <c r="FP25" s="9">
        <v>0</v>
      </c>
      <c r="FQ25" s="9">
        <v>0</v>
      </c>
      <c r="FR25" s="9">
        <v>0.21099999999999999</v>
      </c>
      <c r="FS25" s="9">
        <v>0.21099999999999999</v>
      </c>
      <c r="FT25" s="9">
        <v>0</v>
      </c>
      <c r="FU25" s="9">
        <v>0.21099999999999999</v>
      </c>
      <c r="FV25" s="9">
        <v>65.319000000000003</v>
      </c>
      <c r="FW25" s="9">
        <v>95.355000000000004</v>
      </c>
      <c r="FX25" s="9">
        <v>98.56</v>
      </c>
      <c r="FY25" s="9">
        <v>259.23399999999998</v>
      </c>
      <c r="FZ25" s="9">
        <v>75.837999999999994</v>
      </c>
      <c r="GA25" s="9">
        <v>335.072</v>
      </c>
      <c r="GB25" s="9">
        <v>0</v>
      </c>
      <c r="GC25" s="9">
        <v>0</v>
      </c>
      <c r="GD25" s="9">
        <v>0</v>
      </c>
      <c r="GE25" s="9">
        <v>0</v>
      </c>
      <c r="GF25" s="9">
        <v>0</v>
      </c>
      <c r="GG25" s="9">
        <v>0</v>
      </c>
      <c r="GH25" s="9">
        <v>1.093</v>
      </c>
      <c r="GI25" s="9">
        <v>0</v>
      </c>
      <c r="GJ25" s="9">
        <v>0</v>
      </c>
      <c r="GK25" s="9">
        <v>1.093</v>
      </c>
      <c r="GL25" s="9">
        <v>0</v>
      </c>
      <c r="GM25" s="9">
        <v>1.093</v>
      </c>
      <c r="GN25" s="9">
        <v>6.2060000000000004</v>
      </c>
      <c r="GO25" s="9">
        <v>4.1150000000000002</v>
      </c>
      <c r="GP25" s="9">
        <v>0</v>
      </c>
      <c r="GQ25" s="9">
        <v>10.321</v>
      </c>
      <c r="GR25" s="9">
        <v>0</v>
      </c>
      <c r="GS25" s="9">
        <v>10.321</v>
      </c>
      <c r="GT25" s="9">
        <v>1.1359999999999999</v>
      </c>
      <c r="GU25" s="9">
        <v>6.0549999999999997</v>
      </c>
      <c r="GV25" s="9">
        <v>3.3690000000000002</v>
      </c>
      <c r="GW25" s="9">
        <v>10.56</v>
      </c>
      <c r="GX25" s="9">
        <v>1.9119999999999999</v>
      </c>
      <c r="GY25" s="9">
        <v>12.471</v>
      </c>
      <c r="GZ25" s="9">
        <v>0.54500000000000004</v>
      </c>
      <c r="HA25" s="9">
        <v>3.5720000000000001</v>
      </c>
      <c r="HB25" s="9">
        <v>1.7749999999999999</v>
      </c>
      <c r="HC25" s="9">
        <v>5.8929999999999998</v>
      </c>
      <c r="HD25" s="9">
        <v>1.492</v>
      </c>
      <c r="HE25" s="9">
        <v>7.3849999999999998</v>
      </c>
      <c r="HF25" s="9">
        <v>0</v>
      </c>
      <c r="HG25" s="9">
        <v>0</v>
      </c>
      <c r="HH25" s="9">
        <v>0.7</v>
      </c>
      <c r="HI25" s="9">
        <v>0.7</v>
      </c>
      <c r="HJ25" s="9">
        <v>0</v>
      </c>
      <c r="HK25" s="9">
        <v>0.7</v>
      </c>
      <c r="HL25" s="9">
        <v>0</v>
      </c>
      <c r="HM25" s="9">
        <v>0</v>
      </c>
      <c r="HN25" s="9">
        <v>0</v>
      </c>
      <c r="HO25" s="9">
        <v>0</v>
      </c>
      <c r="HP25" s="9">
        <v>0</v>
      </c>
      <c r="HQ25" s="9">
        <v>0</v>
      </c>
      <c r="HR25" s="9">
        <v>8.98</v>
      </c>
      <c r="HS25" s="9">
        <v>13.742000000000001</v>
      </c>
      <c r="HT25" s="9">
        <v>5.8440000000000003</v>
      </c>
      <c r="HU25" s="9">
        <v>28.565999999999999</v>
      </c>
      <c r="HV25" s="9">
        <v>3.4039999999999999</v>
      </c>
      <c r="HW25" s="9">
        <v>31.97</v>
      </c>
      <c r="HX25" s="9">
        <v>1.597</v>
      </c>
      <c r="HY25" s="9">
        <v>0</v>
      </c>
      <c r="HZ25" s="9">
        <v>0</v>
      </c>
      <c r="IA25" s="9">
        <v>1.597</v>
      </c>
      <c r="IB25" s="9">
        <v>0</v>
      </c>
      <c r="IC25" s="9">
        <v>1.597</v>
      </c>
      <c r="ID25" s="9">
        <v>11.077999999999999</v>
      </c>
      <c r="IE25" s="9">
        <v>0.89900000000000002</v>
      </c>
      <c r="IF25" s="9">
        <v>0</v>
      </c>
      <c r="IG25" s="9">
        <v>11.977</v>
      </c>
      <c r="IH25" s="9">
        <v>0</v>
      </c>
      <c r="II25" s="9">
        <v>11.977</v>
      </c>
      <c r="IJ25" s="9">
        <v>38.624000000000002</v>
      </c>
      <c r="IK25" s="9">
        <v>12.672000000000001</v>
      </c>
      <c r="IL25" s="9">
        <v>0.82199999999999995</v>
      </c>
      <c r="IM25" s="9">
        <v>52.118000000000002</v>
      </c>
      <c r="IN25" s="9">
        <v>0</v>
      </c>
      <c r="IO25" s="9">
        <v>52.118000000000002</v>
      </c>
      <c r="IP25" s="9">
        <v>31.524000000000001</v>
      </c>
      <c r="IQ25" s="9">
        <v>20.937000000000001</v>
      </c>
    </row>
    <row r="26" spans="1:251">
      <c r="A26" s="10">
        <v>43983</v>
      </c>
      <c r="B26" s="9">
        <v>0</v>
      </c>
      <c r="C26" s="9">
        <v>30.605</v>
      </c>
      <c r="D26" s="9">
        <v>507.22899999999998</v>
      </c>
      <c r="E26" s="9">
        <v>83.341999999999999</v>
      </c>
      <c r="F26" s="9">
        <v>13.614000000000001</v>
      </c>
      <c r="G26" s="9">
        <v>604.18600000000004</v>
      </c>
      <c r="H26" s="9">
        <v>1.3140000000000001</v>
      </c>
      <c r="I26" s="9">
        <v>605.49900000000002</v>
      </c>
      <c r="J26" s="9">
        <v>473.053</v>
      </c>
      <c r="K26" s="9">
        <v>405.75900000000001</v>
      </c>
      <c r="L26" s="9">
        <v>191.99799999999999</v>
      </c>
      <c r="M26" s="9">
        <v>1070.81</v>
      </c>
      <c r="N26" s="9">
        <v>47.203000000000003</v>
      </c>
      <c r="O26" s="9">
        <v>1118.0129999999999</v>
      </c>
      <c r="P26" s="9">
        <v>18.861000000000001</v>
      </c>
      <c r="Q26" s="9">
        <v>125.235</v>
      </c>
      <c r="R26" s="9">
        <v>287.74599999999998</v>
      </c>
      <c r="S26" s="9">
        <v>431.84199999999998</v>
      </c>
      <c r="T26" s="9">
        <v>323.18299999999999</v>
      </c>
      <c r="U26" s="9">
        <v>755.02599999999995</v>
      </c>
      <c r="V26" s="9">
        <v>2.2189999999999999</v>
      </c>
      <c r="W26" s="9">
        <v>2.8580000000000001</v>
      </c>
      <c r="X26" s="9">
        <v>16.457999999999998</v>
      </c>
      <c r="Y26" s="9">
        <v>21.535</v>
      </c>
      <c r="Z26" s="9">
        <v>104.702</v>
      </c>
      <c r="AA26" s="9">
        <v>126.236</v>
      </c>
      <c r="AB26" s="9">
        <v>0.65</v>
      </c>
      <c r="AC26" s="9">
        <v>1.6359999999999999</v>
      </c>
      <c r="AD26" s="9">
        <v>2.6469999999999998</v>
      </c>
      <c r="AE26" s="9">
        <v>4.9329999999999998</v>
      </c>
      <c r="AF26" s="9">
        <v>1.7350000000000001</v>
      </c>
      <c r="AG26" s="9">
        <v>6.6680000000000001</v>
      </c>
      <c r="AH26" s="9">
        <v>1031.623</v>
      </c>
      <c r="AI26" s="9">
        <v>621.35500000000002</v>
      </c>
      <c r="AJ26" s="9">
        <v>512.98599999999999</v>
      </c>
      <c r="AK26" s="9">
        <v>2165.9639999999999</v>
      </c>
      <c r="AL26" s="9">
        <v>478.13600000000002</v>
      </c>
      <c r="AM26" s="9">
        <v>2644.1010000000001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0.57899999999999996</v>
      </c>
      <c r="AU26" s="9">
        <v>0</v>
      </c>
      <c r="AV26" s="9">
        <v>0</v>
      </c>
      <c r="AW26" s="9">
        <v>0.57899999999999996</v>
      </c>
      <c r="AX26" s="9">
        <v>0</v>
      </c>
      <c r="AY26" s="9">
        <v>0.57899999999999996</v>
      </c>
      <c r="AZ26" s="9">
        <v>13.407</v>
      </c>
      <c r="BA26" s="9">
        <v>9.4350000000000005</v>
      </c>
      <c r="BB26" s="9">
        <v>4.8289999999999997</v>
      </c>
      <c r="BC26" s="9">
        <v>27.670999999999999</v>
      </c>
      <c r="BD26" s="9">
        <v>0.10199999999999999</v>
      </c>
      <c r="BE26" s="9">
        <v>27.773</v>
      </c>
      <c r="BF26" s="9">
        <v>9.1839999999999993</v>
      </c>
      <c r="BG26" s="9">
        <v>18.065000000000001</v>
      </c>
      <c r="BH26" s="9">
        <v>23.838999999999999</v>
      </c>
      <c r="BI26" s="9">
        <v>51.088999999999999</v>
      </c>
      <c r="BJ26" s="9">
        <v>8.2829999999999995</v>
      </c>
      <c r="BK26" s="9">
        <v>59.372</v>
      </c>
      <c r="BL26" s="9">
        <v>0</v>
      </c>
      <c r="BM26" s="9">
        <v>11.238</v>
      </c>
      <c r="BN26" s="9">
        <v>27.373000000000001</v>
      </c>
      <c r="BO26" s="9">
        <v>38.610999999999997</v>
      </c>
      <c r="BP26" s="9">
        <v>31.510999999999999</v>
      </c>
      <c r="BQ26" s="9">
        <v>70.120999999999995</v>
      </c>
      <c r="BR26" s="9">
        <v>1.153</v>
      </c>
      <c r="BS26" s="9">
        <v>0.63700000000000001</v>
      </c>
      <c r="BT26" s="9">
        <v>1.2370000000000001</v>
      </c>
      <c r="BU26" s="9">
        <v>3.0270000000000001</v>
      </c>
      <c r="BV26" s="9">
        <v>8.5050000000000008</v>
      </c>
      <c r="BW26" s="9">
        <v>11.531000000000001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24.323</v>
      </c>
      <c r="CE26" s="9">
        <v>39.375999999999998</v>
      </c>
      <c r="CF26" s="9">
        <v>57.277999999999999</v>
      </c>
      <c r="CG26" s="9">
        <v>120.977</v>
      </c>
      <c r="CH26" s="9">
        <v>48.4</v>
      </c>
      <c r="CI26" s="9">
        <v>169.37700000000001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3.121</v>
      </c>
      <c r="CQ26" s="9">
        <v>0</v>
      </c>
      <c r="CR26" s="9">
        <v>0</v>
      </c>
      <c r="CS26" s="9">
        <v>3.121</v>
      </c>
      <c r="CT26" s="9">
        <v>0</v>
      </c>
      <c r="CU26" s="9">
        <v>3.121</v>
      </c>
      <c r="CV26" s="9">
        <v>17.803000000000001</v>
      </c>
      <c r="CW26" s="9">
        <v>8.0619999999999994</v>
      </c>
      <c r="CX26" s="9">
        <v>2.5950000000000002</v>
      </c>
      <c r="CY26" s="9">
        <v>28.46</v>
      </c>
      <c r="CZ26" s="9">
        <v>0</v>
      </c>
      <c r="DA26" s="9">
        <v>28.46</v>
      </c>
      <c r="DB26" s="9">
        <v>13.678000000000001</v>
      </c>
      <c r="DC26" s="9">
        <v>27.968</v>
      </c>
      <c r="DD26" s="9">
        <v>7.9080000000000004</v>
      </c>
      <c r="DE26" s="9">
        <v>49.552999999999997</v>
      </c>
      <c r="DF26" s="9">
        <v>2.8780000000000001</v>
      </c>
      <c r="DG26" s="9">
        <v>52.430999999999997</v>
      </c>
      <c r="DH26" s="9">
        <v>1.1499999999999999</v>
      </c>
      <c r="DI26" s="9">
        <v>10.28</v>
      </c>
      <c r="DJ26" s="9">
        <v>17.2</v>
      </c>
      <c r="DK26" s="9">
        <v>28.63</v>
      </c>
      <c r="DL26" s="9">
        <v>16.376999999999999</v>
      </c>
      <c r="DM26" s="9">
        <v>45.006999999999998</v>
      </c>
      <c r="DN26" s="9">
        <v>0</v>
      </c>
      <c r="DO26" s="9">
        <v>0</v>
      </c>
      <c r="DP26" s="9">
        <v>1.159</v>
      </c>
      <c r="DQ26" s="9">
        <v>1.159</v>
      </c>
      <c r="DR26" s="9">
        <v>8.1959999999999997</v>
      </c>
      <c r="DS26" s="9">
        <v>9.3550000000000004</v>
      </c>
      <c r="DT26" s="9">
        <v>0</v>
      </c>
      <c r="DU26" s="9">
        <v>0</v>
      </c>
      <c r="DV26" s="9">
        <v>0</v>
      </c>
      <c r="DW26" s="9">
        <v>0</v>
      </c>
      <c r="DX26" s="9">
        <v>0</v>
      </c>
      <c r="DY26" s="9">
        <v>0</v>
      </c>
      <c r="DZ26" s="9">
        <v>35.750999999999998</v>
      </c>
      <c r="EA26" s="9">
        <v>46.31</v>
      </c>
      <c r="EB26" s="9">
        <v>28.861000000000001</v>
      </c>
      <c r="EC26" s="9">
        <v>110.923</v>
      </c>
      <c r="ED26" s="9">
        <v>27.451000000000001</v>
      </c>
      <c r="EE26" s="9">
        <v>138.374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v>3.7</v>
      </c>
      <c r="EM26" s="9">
        <v>0</v>
      </c>
      <c r="EN26" s="9">
        <v>0</v>
      </c>
      <c r="EO26" s="9">
        <v>3.7</v>
      </c>
      <c r="EP26" s="9">
        <v>0</v>
      </c>
      <c r="EQ26" s="9">
        <v>3.7</v>
      </c>
      <c r="ER26" s="9">
        <v>31.21</v>
      </c>
      <c r="ES26" s="9">
        <v>17.498000000000001</v>
      </c>
      <c r="ET26" s="9">
        <v>7.4240000000000004</v>
      </c>
      <c r="EU26" s="9">
        <v>56.131</v>
      </c>
      <c r="EV26" s="9">
        <v>0.10199999999999999</v>
      </c>
      <c r="EW26" s="9">
        <v>56.232999999999997</v>
      </c>
      <c r="EX26" s="9">
        <v>22.861999999999998</v>
      </c>
      <c r="EY26" s="9">
        <v>46.033000000000001</v>
      </c>
      <c r="EZ26" s="9">
        <v>31.747</v>
      </c>
      <c r="FA26" s="9">
        <v>100.642</v>
      </c>
      <c r="FB26" s="9">
        <v>11.161</v>
      </c>
      <c r="FC26" s="9">
        <v>111.803</v>
      </c>
      <c r="FD26" s="9">
        <v>1.1499999999999999</v>
      </c>
      <c r="FE26" s="9">
        <v>21.518000000000001</v>
      </c>
      <c r="FF26" s="9">
        <v>44.573</v>
      </c>
      <c r="FG26" s="9">
        <v>67.241</v>
      </c>
      <c r="FH26" s="9">
        <v>47.887999999999998</v>
      </c>
      <c r="FI26" s="9">
        <v>115.129</v>
      </c>
      <c r="FJ26" s="9">
        <v>1.153</v>
      </c>
      <c r="FK26" s="9">
        <v>0.63700000000000001</v>
      </c>
      <c r="FL26" s="9">
        <v>2.3959999999999999</v>
      </c>
      <c r="FM26" s="9">
        <v>4.1859999999999999</v>
      </c>
      <c r="FN26" s="9">
        <v>16.701000000000001</v>
      </c>
      <c r="FO26" s="9">
        <v>20.885999999999999</v>
      </c>
      <c r="FP26" s="9">
        <v>0</v>
      </c>
      <c r="FQ26" s="9">
        <v>0</v>
      </c>
      <c r="FR26" s="9">
        <v>0</v>
      </c>
      <c r="FS26" s="9">
        <v>0</v>
      </c>
      <c r="FT26" s="9">
        <v>0</v>
      </c>
      <c r="FU26" s="9">
        <v>0</v>
      </c>
      <c r="FV26" s="9">
        <v>60.075000000000003</v>
      </c>
      <c r="FW26" s="9">
        <v>85.686000000000007</v>
      </c>
      <c r="FX26" s="9">
        <v>86.14</v>
      </c>
      <c r="FY26" s="9">
        <v>231.9</v>
      </c>
      <c r="FZ26" s="9">
        <v>75.850999999999999</v>
      </c>
      <c r="GA26" s="9">
        <v>307.75099999999998</v>
      </c>
      <c r="GB26" s="9">
        <v>0</v>
      </c>
      <c r="GC26" s="9">
        <v>0</v>
      </c>
      <c r="GD26" s="9">
        <v>0</v>
      </c>
      <c r="GE26" s="9">
        <v>0</v>
      </c>
      <c r="GF26" s="9">
        <v>0</v>
      </c>
      <c r="GG26" s="9">
        <v>0</v>
      </c>
      <c r="GH26" s="9">
        <v>0</v>
      </c>
      <c r="GI26" s="9">
        <v>0</v>
      </c>
      <c r="GJ26" s="9">
        <v>0</v>
      </c>
      <c r="GK26" s="9">
        <v>0</v>
      </c>
      <c r="GL26" s="9">
        <v>0</v>
      </c>
      <c r="GM26" s="9">
        <v>0</v>
      </c>
      <c r="GN26" s="9">
        <v>4.8789999999999996</v>
      </c>
      <c r="GO26" s="9">
        <v>5.5960000000000001</v>
      </c>
      <c r="GP26" s="9">
        <v>1.7609999999999999</v>
      </c>
      <c r="GQ26" s="9">
        <v>12.234999999999999</v>
      </c>
      <c r="GR26" s="9">
        <v>0</v>
      </c>
      <c r="GS26" s="9">
        <v>12.234999999999999</v>
      </c>
      <c r="GT26" s="9">
        <v>1.4279999999999999</v>
      </c>
      <c r="GU26" s="9">
        <v>7.0259999999999998</v>
      </c>
      <c r="GV26" s="9">
        <v>1.048</v>
      </c>
      <c r="GW26" s="9">
        <v>9.5020000000000007</v>
      </c>
      <c r="GX26" s="9">
        <v>0.28399999999999997</v>
      </c>
      <c r="GY26" s="9">
        <v>9.7859999999999996</v>
      </c>
      <c r="GZ26" s="9">
        <v>0.69499999999999995</v>
      </c>
      <c r="HA26" s="9">
        <v>0.318</v>
      </c>
      <c r="HB26" s="9">
        <v>5.8650000000000002</v>
      </c>
      <c r="HC26" s="9">
        <v>6.8780000000000001</v>
      </c>
      <c r="HD26" s="9">
        <v>6.2279999999999998</v>
      </c>
      <c r="HE26" s="9">
        <v>13.106</v>
      </c>
      <c r="HF26" s="9">
        <v>0</v>
      </c>
      <c r="HG26" s="9">
        <v>0</v>
      </c>
      <c r="HH26" s="9">
        <v>0.38800000000000001</v>
      </c>
      <c r="HI26" s="9">
        <v>0.38800000000000001</v>
      </c>
      <c r="HJ26" s="9">
        <v>1.5820000000000001</v>
      </c>
      <c r="HK26" s="9">
        <v>1.97</v>
      </c>
      <c r="HL26" s="9">
        <v>0</v>
      </c>
      <c r="HM26" s="9">
        <v>0</v>
      </c>
      <c r="HN26" s="9">
        <v>0</v>
      </c>
      <c r="HO26" s="9">
        <v>0</v>
      </c>
      <c r="HP26" s="9">
        <v>0</v>
      </c>
      <c r="HQ26" s="9">
        <v>0</v>
      </c>
      <c r="HR26" s="9">
        <v>7.0010000000000003</v>
      </c>
      <c r="HS26" s="9">
        <v>12.939</v>
      </c>
      <c r="HT26" s="9">
        <v>9.0619999999999994</v>
      </c>
      <c r="HU26" s="9">
        <v>29.003</v>
      </c>
      <c r="HV26" s="9">
        <v>8.0950000000000006</v>
      </c>
      <c r="HW26" s="9">
        <v>37.097000000000001</v>
      </c>
      <c r="HX26" s="9">
        <v>3.3220000000000001</v>
      </c>
      <c r="HY26" s="9">
        <v>0</v>
      </c>
      <c r="HZ26" s="9">
        <v>0</v>
      </c>
      <c r="IA26" s="9">
        <v>3.3220000000000001</v>
      </c>
      <c r="IB26" s="9">
        <v>0</v>
      </c>
      <c r="IC26" s="9">
        <v>3.3220000000000001</v>
      </c>
      <c r="ID26" s="9">
        <v>11.843999999999999</v>
      </c>
      <c r="IE26" s="9">
        <v>2.2930000000000001</v>
      </c>
      <c r="IF26" s="9">
        <v>0</v>
      </c>
      <c r="IG26" s="9">
        <v>14.137</v>
      </c>
      <c r="IH26" s="9">
        <v>0</v>
      </c>
      <c r="II26" s="9">
        <v>14.137</v>
      </c>
      <c r="IJ26" s="9">
        <v>40.14</v>
      </c>
      <c r="IK26" s="9">
        <v>11.680999999999999</v>
      </c>
      <c r="IL26" s="9">
        <v>1.7070000000000001</v>
      </c>
      <c r="IM26" s="9">
        <v>53.527999999999999</v>
      </c>
      <c r="IN26" s="9">
        <v>0.28199999999999997</v>
      </c>
      <c r="IO26" s="9">
        <v>53.81</v>
      </c>
      <c r="IP26" s="9">
        <v>33.024999999999999</v>
      </c>
      <c r="IQ26" s="9">
        <v>21.812000000000001</v>
      </c>
    </row>
    <row r="27" spans="1:251">
      <c r="A27" s="10">
        <v>44075</v>
      </c>
      <c r="B27" s="9">
        <v>0</v>
      </c>
      <c r="C27" s="9">
        <v>25.24</v>
      </c>
      <c r="D27" s="9">
        <v>517.42399999999998</v>
      </c>
      <c r="E27" s="9">
        <v>75.308000000000007</v>
      </c>
      <c r="F27" s="9">
        <v>12.279</v>
      </c>
      <c r="G27" s="9">
        <v>605.01099999999997</v>
      </c>
      <c r="H27" s="9">
        <v>2.6819999999999999</v>
      </c>
      <c r="I27" s="9">
        <v>607.69299999999998</v>
      </c>
      <c r="J27" s="9">
        <v>477.161</v>
      </c>
      <c r="K27" s="9">
        <v>405.63499999999999</v>
      </c>
      <c r="L27" s="9">
        <v>200.989</v>
      </c>
      <c r="M27" s="9">
        <v>1083.7850000000001</v>
      </c>
      <c r="N27" s="9">
        <v>50.698</v>
      </c>
      <c r="O27" s="9">
        <v>1134.4829999999999</v>
      </c>
      <c r="P27" s="9">
        <v>20.100999999999999</v>
      </c>
      <c r="Q27" s="9">
        <v>127.687</v>
      </c>
      <c r="R27" s="9">
        <v>273.245</v>
      </c>
      <c r="S27" s="9">
        <v>421.03399999999999</v>
      </c>
      <c r="T27" s="9">
        <v>317.99099999999999</v>
      </c>
      <c r="U27" s="9">
        <v>739.02499999999998</v>
      </c>
      <c r="V27" s="9">
        <v>1.482</v>
      </c>
      <c r="W27" s="9">
        <v>3.375</v>
      </c>
      <c r="X27" s="9">
        <v>13.739000000000001</v>
      </c>
      <c r="Y27" s="9">
        <v>18.596</v>
      </c>
      <c r="Z27" s="9">
        <v>110.11</v>
      </c>
      <c r="AA27" s="9">
        <v>128.70500000000001</v>
      </c>
      <c r="AB27" s="9">
        <v>0.58399999999999996</v>
      </c>
      <c r="AC27" s="9">
        <v>0.502</v>
      </c>
      <c r="AD27" s="9">
        <v>3.1339999999999999</v>
      </c>
      <c r="AE27" s="9">
        <v>4.2210000000000001</v>
      </c>
      <c r="AF27" s="9">
        <v>2.7280000000000002</v>
      </c>
      <c r="AG27" s="9">
        <v>6.9489999999999998</v>
      </c>
      <c r="AH27" s="9">
        <v>1042.029</v>
      </c>
      <c r="AI27" s="9">
        <v>613.226</v>
      </c>
      <c r="AJ27" s="9">
        <v>503.63200000000001</v>
      </c>
      <c r="AK27" s="9">
        <v>2158.8870000000002</v>
      </c>
      <c r="AL27" s="9">
        <v>484.209</v>
      </c>
      <c r="AM27" s="9">
        <v>2643.096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10.057</v>
      </c>
      <c r="BA27" s="9">
        <v>9.0079999999999991</v>
      </c>
      <c r="BB27" s="9">
        <v>3.2109999999999999</v>
      </c>
      <c r="BC27" s="9">
        <v>22.276</v>
      </c>
      <c r="BD27" s="9">
        <v>0</v>
      </c>
      <c r="BE27" s="9">
        <v>22.276</v>
      </c>
      <c r="BF27" s="9">
        <v>7.024</v>
      </c>
      <c r="BG27" s="9">
        <v>16.382000000000001</v>
      </c>
      <c r="BH27" s="9">
        <v>19.315000000000001</v>
      </c>
      <c r="BI27" s="9">
        <v>42.720999999999997</v>
      </c>
      <c r="BJ27" s="9">
        <v>8.2560000000000002</v>
      </c>
      <c r="BK27" s="9">
        <v>50.976999999999997</v>
      </c>
      <c r="BL27" s="9">
        <v>0.72599999999999998</v>
      </c>
      <c r="BM27" s="9">
        <v>8.3889999999999993</v>
      </c>
      <c r="BN27" s="9">
        <v>26.053999999999998</v>
      </c>
      <c r="BO27" s="9">
        <v>35.17</v>
      </c>
      <c r="BP27" s="9">
        <v>36.811999999999998</v>
      </c>
      <c r="BQ27" s="9">
        <v>71.981999999999999</v>
      </c>
      <c r="BR27" s="9">
        <v>0</v>
      </c>
      <c r="BS27" s="9">
        <v>0.60899999999999999</v>
      </c>
      <c r="BT27" s="9">
        <v>3.6379999999999999</v>
      </c>
      <c r="BU27" s="9">
        <v>4.2469999999999999</v>
      </c>
      <c r="BV27" s="9">
        <v>11.554</v>
      </c>
      <c r="BW27" s="9">
        <v>15.801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17.808</v>
      </c>
      <c r="CE27" s="9">
        <v>34.387999999999998</v>
      </c>
      <c r="CF27" s="9">
        <v>52.218000000000004</v>
      </c>
      <c r="CG27" s="9">
        <v>104.414</v>
      </c>
      <c r="CH27" s="9">
        <v>56.622999999999998</v>
      </c>
      <c r="CI27" s="9">
        <v>161.036</v>
      </c>
      <c r="CJ27" s="9">
        <v>0</v>
      </c>
      <c r="CK27" s="9">
        <v>0</v>
      </c>
      <c r="CL27" s="9">
        <v>0</v>
      </c>
      <c r="CM27" s="9">
        <v>0</v>
      </c>
      <c r="CN27" s="9">
        <v>0</v>
      </c>
      <c r="CO27" s="9">
        <v>0</v>
      </c>
      <c r="CP27" s="9">
        <v>2.9990000000000001</v>
      </c>
      <c r="CQ27" s="9">
        <v>0</v>
      </c>
      <c r="CR27" s="9">
        <v>0</v>
      </c>
      <c r="CS27" s="9">
        <v>2.9990000000000001</v>
      </c>
      <c r="CT27" s="9">
        <v>0</v>
      </c>
      <c r="CU27" s="9">
        <v>2.9990000000000001</v>
      </c>
      <c r="CV27" s="9">
        <v>11.122999999999999</v>
      </c>
      <c r="CW27" s="9">
        <v>9.7439999999999998</v>
      </c>
      <c r="CX27" s="9">
        <v>1.8819999999999999</v>
      </c>
      <c r="CY27" s="9">
        <v>22.748999999999999</v>
      </c>
      <c r="CZ27" s="9">
        <v>0</v>
      </c>
      <c r="DA27" s="9">
        <v>22.748999999999999</v>
      </c>
      <c r="DB27" s="9">
        <v>11.061999999999999</v>
      </c>
      <c r="DC27" s="9">
        <v>35.143999999999998</v>
      </c>
      <c r="DD27" s="9">
        <v>16.783000000000001</v>
      </c>
      <c r="DE27" s="9">
        <v>62.988999999999997</v>
      </c>
      <c r="DF27" s="9">
        <v>2.448</v>
      </c>
      <c r="DG27" s="9">
        <v>65.436999999999998</v>
      </c>
      <c r="DH27" s="9">
        <v>2.536</v>
      </c>
      <c r="DI27" s="9">
        <v>12.316000000000001</v>
      </c>
      <c r="DJ27" s="9">
        <v>16.998999999999999</v>
      </c>
      <c r="DK27" s="9">
        <v>31.850999999999999</v>
      </c>
      <c r="DL27" s="9">
        <v>20.190000000000001</v>
      </c>
      <c r="DM27" s="9">
        <v>52.04</v>
      </c>
      <c r="DN27" s="9">
        <v>0</v>
      </c>
      <c r="DO27" s="9">
        <v>0</v>
      </c>
      <c r="DP27" s="9">
        <v>0.55700000000000005</v>
      </c>
      <c r="DQ27" s="9">
        <v>0.55700000000000005</v>
      </c>
      <c r="DR27" s="9">
        <v>2.3130000000000002</v>
      </c>
      <c r="DS27" s="9">
        <v>2.87</v>
      </c>
      <c r="DT27" s="9">
        <v>0</v>
      </c>
      <c r="DU27" s="9">
        <v>0</v>
      </c>
      <c r="DV27" s="9">
        <v>0</v>
      </c>
      <c r="DW27" s="9">
        <v>0</v>
      </c>
      <c r="DX27" s="9">
        <v>0</v>
      </c>
      <c r="DY27" s="9">
        <v>0</v>
      </c>
      <c r="DZ27" s="9">
        <v>27.72</v>
      </c>
      <c r="EA27" s="9">
        <v>57.203000000000003</v>
      </c>
      <c r="EB27" s="9">
        <v>36.220999999999997</v>
      </c>
      <c r="EC27" s="9">
        <v>121.14400000000001</v>
      </c>
      <c r="ED27" s="9">
        <v>24.95</v>
      </c>
      <c r="EE27" s="9">
        <v>146.095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v>2.9990000000000001</v>
      </c>
      <c r="EM27" s="9">
        <v>0</v>
      </c>
      <c r="EN27" s="9">
        <v>0</v>
      </c>
      <c r="EO27" s="9">
        <v>2.9990000000000001</v>
      </c>
      <c r="EP27" s="9">
        <v>0</v>
      </c>
      <c r="EQ27" s="9">
        <v>2.9990000000000001</v>
      </c>
      <c r="ER27" s="9">
        <v>21.18</v>
      </c>
      <c r="ES27" s="9">
        <v>18.751999999999999</v>
      </c>
      <c r="ET27" s="9">
        <v>5.093</v>
      </c>
      <c r="EU27" s="9">
        <v>45.024999999999999</v>
      </c>
      <c r="EV27" s="9">
        <v>0</v>
      </c>
      <c r="EW27" s="9">
        <v>45.024999999999999</v>
      </c>
      <c r="EX27" s="9">
        <v>18.085999999999999</v>
      </c>
      <c r="EY27" s="9">
        <v>51.526000000000003</v>
      </c>
      <c r="EZ27" s="9">
        <v>36.097999999999999</v>
      </c>
      <c r="FA27" s="9">
        <v>105.71</v>
      </c>
      <c r="FB27" s="9">
        <v>10.704000000000001</v>
      </c>
      <c r="FC27" s="9">
        <v>116.414</v>
      </c>
      <c r="FD27" s="9">
        <v>3.262</v>
      </c>
      <c r="FE27" s="9">
        <v>20.704000000000001</v>
      </c>
      <c r="FF27" s="9">
        <v>43.054000000000002</v>
      </c>
      <c r="FG27" s="9">
        <v>67.021000000000001</v>
      </c>
      <c r="FH27" s="9">
        <v>57.002000000000002</v>
      </c>
      <c r="FI27" s="9">
        <v>124.02200000000001</v>
      </c>
      <c r="FJ27" s="9">
        <v>0</v>
      </c>
      <c r="FK27" s="9">
        <v>0.60899999999999999</v>
      </c>
      <c r="FL27" s="9">
        <v>4.1950000000000003</v>
      </c>
      <c r="FM27" s="9">
        <v>4.8040000000000003</v>
      </c>
      <c r="FN27" s="9">
        <v>13.867000000000001</v>
      </c>
      <c r="FO27" s="9">
        <v>18.670999999999999</v>
      </c>
      <c r="FP27" s="9">
        <v>0</v>
      </c>
      <c r="FQ27" s="9">
        <v>0</v>
      </c>
      <c r="FR27" s="9">
        <v>0</v>
      </c>
      <c r="FS27" s="9">
        <v>0</v>
      </c>
      <c r="FT27" s="9">
        <v>0</v>
      </c>
      <c r="FU27" s="9">
        <v>0</v>
      </c>
      <c r="FV27" s="9">
        <v>45.527000000000001</v>
      </c>
      <c r="FW27" s="9">
        <v>91.590999999999994</v>
      </c>
      <c r="FX27" s="9">
        <v>88.44</v>
      </c>
      <c r="FY27" s="9">
        <v>225.55799999999999</v>
      </c>
      <c r="FZ27" s="9">
        <v>81.572999999999993</v>
      </c>
      <c r="GA27" s="9">
        <v>307.13099999999997</v>
      </c>
      <c r="GB27" s="9">
        <v>0</v>
      </c>
      <c r="GC27" s="9">
        <v>0</v>
      </c>
      <c r="GD27" s="9">
        <v>0</v>
      </c>
      <c r="GE27" s="9">
        <v>0</v>
      </c>
      <c r="GF27" s="9">
        <v>0</v>
      </c>
      <c r="GG27" s="9">
        <v>0</v>
      </c>
      <c r="GH27" s="9">
        <v>0.67900000000000005</v>
      </c>
      <c r="GI27" s="9">
        <v>0</v>
      </c>
      <c r="GJ27" s="9">
        <v>0</v>
      </c>
      <c r="GK27" s="9">
        <v>0.67900000000000005</v>
      </c>
      <c r="GL27" s="9">
        <v>0</v>
      </c>
      <c r="GM27" s="9">
        <v>0.67900000000000005</v>
      </c>
      <c r="GN27" s="9">
        <v>3.8220000000000001</v>
      </c>
      <c r="GO27" s="9">
        <v>6.4039999999999999</v>
      </c>
      <c r="GP27" s="9">
        <v>0</v>
      </c>
      <c r="GQ27" s="9">
        <v>10.227</v>
      </c>
      <c r="GR27" s="9">
        <v>0</v>
      </c>
      <c r="GS27" s="9">
        <v>10.227</v>
      </c>
      <c r="GT27" s="9">
        <v>2.4020000000000001</v>
      </c>
      <c r="GU27" s="9">
        <v>4.569</v>
      </c>
      <c r="GV27" s="9">
        <v>3.3879999999999999</v>
      </c>
      <c r="GW27" s="9">
        <v>10.359</v>
      </c>
      <c r="GX27" s="9">
        <v>0.10100000000000001</v>
      </c>
      <c r="GY27" s="9">
        <v>10.46</v>
      </c>
      <c r="GZ27" s="9">
        <v>0</v>
      </c>
      <c r="HA27" s="9">
        <v>2.4710000000000001</v>
      </c>
      <c r="HB27" s="9">
        <v>3.859</v>
      </c>
      <c r="HC27" s="9">
        <v>6.33</v>
      </c>
      <c r="HD27" s="9">
        <v>4.3949999999999996</v>
      </c>
      <c r="HE27" s="9">
        <v>10.725</v>
      </c>
      <c r="HF27" s="9">
        <v>0</v>
      </c>
      <c r="HG27" s="9">
        <v>0</v>
      </c>
      <c r="HH27" s="9">
        <v>0.97899999999999998</v>
      </c>
      <c r="HI27" s="9">
        <v>0.97899999999999998</v>
      </c>
      <c r="HJ27" s="9">
        <v>1.7529999999999999</v>
      </c>
      <c r="HK27" s="9">
        <v>2.7309999999999999</v>
      </c>
      <c r="HL27" s="9">
        <v>0</v>
      </c>
      <c r="HM27" s="9">
        <v>0</v>
      </c>
      <c r="HN27" s="9">
        <v>0</v>
      </c>
      <c r="HO27" s="9">
        <v>0</v>
      </c>
      <c r="HP27" s="9">
        <v>0</v>
      </c>
      <c r="HQ27" s="9">
        <v>0</v>
      </c>
      <c r="HR27" s="9">
        <v>6.9029999999999996</v>
      </c>
      <c r="HS27" s="9">
        <v>13.444000000000001</v>
      </c>
      <c r="HT27" s="9">
        <v>8.2249999999999996</v>
      </c>
      <c r="HU27" s="9">
        <v>28.573</v>
      </c>
      <c r="HV27" s="9">
        <v>6.2489999999999997</v>
      </c>
      <c r="HW27" s="9">
        <v>34.822000000000003</v>
      </c>
      <c r="HX27" s="9">
        <v>0.755</v>
      </c>
      <c r="HY27" s="9">
        <v>0</v>
      </c>
      <c r="HZ27" s="9">
        <v>0</v>
      </c>
      <c r="IA27" s="9">
        <v>0.755</v>
      </c>
      <c r="IB27" s="9">
        <v>0</v>
      </c>
      <c r="IC27" s="9">
        <v>0.755</v>
      </c>
      <c r="ID27" s="9">
        <v>10.859</v>
      </c>
      <c r="IE27" s="9">
        <v>1.27</v>
      </c>
      <c r="IF27" s="9">
        <v>0</v>
      </c>
      <c r="IG27" s="9">
        <v>12.129</v>
      </c>
      <c r="IH27" s="9">
        <v>0</v>
      </c>
      <c r="II27" s="9">
        <v>12.129</v>
      </c>
      <c r="IJ27" s="9">
        <v>44.884999999999998</v>
      </c>
      <c r="IK27" s="9">
        <v>13.132999999999999</v>
      </c>
      <c r="IL27" s="9">
        <v>1.889</v>
      </c>
      <c r="IM27" s="9">
        <v>59.906999999999996</v>
      </c>
      <c r="IN27" s="9">
        <v>0</v>
      </c>
      <c r="IO27" s="9">
        <v>59.906999999999996</v>
      </c>
      <c r="IP27" s="9">
        <v>29.358000000000001</v>
      </c>
      <c r="IQ27" s="9">
        <v>25.099</v>
      </c>
    </row>
    <row r="28" spans="1:251">
      <c r="A28" s="10">
        <v>44166</v>
      </c>
      <c r="B28" s="9">
        <v>0</v>
      </c>
      <c r="C28" s="9">
        <v>29.204000000000001</v>
      </c>
      <c r="D28" s="9">
        <v>509.21699999999998</v>
      </c>
      <c r="E28" s="9">
        <v>79.706000000000003</v>
      </c>
      <c r="F28" s="9">
        <v>11.445</v>
      </c>
      <c r="G28" s="9">
        <v>600.36800000000005</v>
      </c>
      <c r="H28" s="9">
        <v>3.1909999999999998</v>
      </c>
      <c r="I28" s="9">
        <v>603.55899999999997</v>
      </c>
      <c r="J28" s="9">
        <v>478.40199999999999</v>
      </c>
      <c r="K28" s="9">
        <v>397.41</v>
      </c>
      <c r="L28" s="9">
        <v>210.23099999999999</v>
      </c>
      <c r="M28" s="9">
        <v>1086.0429999999999</v>
      </c>
      <c r="N28" s="9">
        <v>51.796999999999997</v>
      </c>
      <c r="O28" s="9">
        <v>1137.8399999999999</v>
      </c>
      <c r="P28" s="9">
        <v>25.43</v>
      </c>
      <c r="Q28" s="9">
        <v>125.714</v>
      </c>
      <c r="R28" s="9">
        <v>274.59699999999998</v>
      </c>
      <c r="S28" s="9">
        <v>425.74099999999999</v>
      </c>
      <c r="T28" s="9">
        <v>316.93099999999998</v>
      </c>
      <c r="U28" s="9">
        <v>742.67200000000003</v>
      </c>
      <c r="V28" s="9">
        <v>0.84899999999999998</v>
      </c>
      <c r="W28" s="9">
        <v>3.0819999999999999</v>
      </c>
      <c r="X28" s="9">
        <v>14.579000000000001</v>
      </c>
      <c r="Y28" s="9">
        <v>18.510999999999999</v>
      </c>
      <c r="Z28" s="9">
        <v>109.624</v>
      </c>
      <c r="AA28" s="9">
        <v>128.13399999999999</v>
      </c>
      <c r="AB28" s="9">
        <v>0</v>
      </c>
      <c r="AC28" s="9">
        <v>0.437</v>
      </c>
      <c r="AD28" s="9">
        <v>2.9620000000000002</v>
      </c>
      <c r="AE28" s="9">
        <v>3.4</v>
      </c>
      <c r="AF28" s="9">
        <v>2.8690000000000002</v>
      </c>
      <c r="AG28" s="9">
        <v>6.2679999999999998</v>
      </c>
      <c r="AH28" s="9">
        <v>1045.4459999999999</v>
      </c>
      <c r="AI28" s="9">
        <v>606.34900000000005</v>
      </c>
      <c r="AJ28" s="9">
        <v>514.28099999999995</v>
      </c>
      <c r="AK28" s="9">
        <v>2166.0749999999998</v>
      </c>
      <c r="AL28" s="9">
        <v>484.41199999999998</v>
      </c>
      <c r="AM28" s="9">
        <v>2650.4879999999998</v>
      </c>
      <c r="AN28" s="9"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1.07</v>
      </c>
      <c r="AU28" s="9">
        <v>0</v>
      </c>
      <c r="AV28" s="9">
        <v>0</v>
      </c>
      <c r="AW28" s="9">
        <v>1.07</v>
      </c>
      <c r="AX28" s="9">
        <v>0</v>
      </c>
      <c r="AY28" s="9">
        <v>1.07</v>
      </c>
      <c r="AZ28" s="9">
        <v>10.099</v>
      </c>
      <c r="BA28" s="9">
        <v>8.9480000000000004</v>
      </c>
      <c r="BB28" s="9">
        <v>4.4800000000000004</v>
      </c>
      <c r="BC28" s="9">
        <v>23.527000000000001</v>
      </c>
      <c r="BD28" s="9">
        <v>0</v>
      </c>
      <c r="BE28" s="9">
        <v>23.527000000000001</v>
      </c>
      <c r="BF28" s="9">
        <v>12.651</v>
      </c>
      <c r="BG28" s="9">
        <v>19.728000000000002</v>
      </c>
      <c r="BH28" s="9">
        <v>21.004000000000001</v>
      </c>
      <c r="BI28" s="9">
        <v>53.383000000000003</v>
      </c>
      <c r="BJ28" s="9">
        <v>5.8949999999999996</v>
      </c>
      <c r="BK28" s="9">
        <v>59.277999999999999</v>
      </c>
      <c r="BL28" s="9">
        <v>1.1850000000000001</v>
      </c>
      <c r="BM28" s="9">
        <v>8.5939999999999994</v>
      </c>
      <c r="BN28" s="9">
        <v>26.416</v>
      </c>
      <c r="BO28" s="9">
        <v>36.195</v>
      </c>
      <c r="BP28" s="9">
        <v>30.608000000000001</v>
      </c>
      <c r="BQ28" s="9">
        <v>66.802999999999997</v>
      </c>
      <c r="BR28" s="9">
        <v>9.5000000000000001E-2</v>
      </c>
      <c r="BS28" s="9">
        <v>0</v>
      </c>
      <c r="BT28" s="9">
        <v>2.2000000000000002</v>
      </c>
      <c r="BU28" s="9">
        <v>2.2949999999999999</v>
      </c>
      <c r="BV28" s="9">
        <v>12.611000000000001</v>
      </c>
      <c r="BW28" s="9">
        <v>14.907</v>
      </c>
      <c r="BX28" s="9">
        <v>0</v>
      </c>
      <c r="BY28" s="9">
        <v>0</v>
      </c>
      <c r="BZ28" s="9">
        <v>0.111</v>
      </c>
      <c r="CA28" s="9">
        <v>0.111</v>
      </c>
      <c r="CB28" s="9">
        <v>0</v>
      </c>
      <c r="CC28" s="9">
        <v>0.111</v>
      </c>
      <c r="CD28" s="9">
        <v>25.1</v>
      </c>
      <c r="CE28" s="9">
        <v>37.270000000000003</v>
      </c>
      <c r="CF28" s="9">
        <v>54.210999999999999</v>
      </c>
      <c r="CG28" s="9">
        <v>116.58199999999999</v>
      </c>
      <c r="CH28" s="9">
        <v>49.115000000000002</v>
      </c>
      <c r="CI28" s="9">
        <v>165.696</v>
      </c>
      <c r="CJ28" s="9">
        <v>0</v>
      </c>
      <c r="CK28" s="9">
        <v>0</v>
      </c>
      <c r="CL28" s="9">
        <v>0</v>
      </c>
      <c r="CM28" s="9">
        <v>0</v>
      </c>
      <c r="CN28" s="9">
        <v>0</v>
      </c>
      <c r="CO28" s="9">
        <v>0</v>
      </c>
      <c r="CP28" s="9">
        <v>1.2609999999999999</v>
      </c>
      <c r="CQ28" s="9">
        <v>0</v>
      </c>
      <c r="CR28" s="9">
        <v>0</v>
      </c>
      <c r="CS28" s="9">
        <v>1.2609999999999999</v>
      </c>
      <c r="CT28" s="9">
        <v>0.26500000000000001</v>
      </c>
      <c r="CU28" s="9">
        <v>1.526</v>
      </c>
      <c r="CV28" s="9">
        <v>17.835999999999999</v>
      </c>
      <c r="CW28" s="9">
        <v>10.993</v>
      </c>
      <c r="CX28" s="9">
        <v>2.456</v>
      </c>
      <c r="CY28" s="9">
        <v>31.285</v>
      </c>
      <c r="CZ28" s="9">
        <v>0</v>
      </c>
      <c r="DA28" s="9">
        <v>31.285</v>
      </c>
      <c r="DB28" s="9">
        <v>15.095000000000001</v>
      </c>
      <c r="DC28" s="9">
        <v>41.26</v>
      </c>
      <c r="DD28" s="9">
        <v>16.344999999999999</v>
      </c>
      <c r="DE28" s="9">
        <v>72.7</v>
      </c>
      <c r="DF28" s="9">
        <v>1.6539999999999999</v>
      </c>
      <c r="DG28" s="9">
        <v>74.352999999999994</v>
      </c>
      <c r="DH28" s="9">
        <v>0.313</v>
      </c>
      <c r="DI28" s="9">
        <v>14.211</v>
      </c>
      <c r="DJ28" s="9">
        <v>16.236999999999998</v>
      </c>
      <c r="DK28" s="9">
        <v>30.760999999999999</v>
      </c>
      <c r="DL28" s="9">
        <v>23.053999999999998</v>
      </c>
      <c r="DM28" s="9">
        <v>53.816000000000003</v>
      </c>
      <c r="DN28" s="9">
        <v>0</v>
      </c>
      <c r="DO28" s="9">
        <v>0.32900000000000001</v>
      </c>
      <c r="DP28" s="9">
        <v>1.05</v>
      </c>
      <c r="DQ28" s="9">
        <v>1.379</v>
      </c>
      <c r="DR28" s="9">
        <v>6.0919999999999996</v>
      </c>
      <c r="DS28" s="9">
        <v>7.47</v>
      </c>
      <c r="DT28" s="9">
        <v>0</v>
      </c>
      <c r="DU28" s="9">
        <v>0</v>
      </c>
      <c r="DV28" s="9">
        <v>0</v>
      </c>
      <c r="DW28" s="9">
        <v>0</v>
      </c>
      <c r="DX28" s="9">
        <v>0</v>
      </c>
      <c r="DY28" s="9">
        <v>0</v>
      </c>
      <c r="DZ28" s="9">
        <v>34.505000000000003</v>
      </c>
      <c r="EA28" s="9">
        <v>66.793000000000006</v>
      </c>
      <c r="EB28" s="9">
        <v>36.088000000000001</v>
      </c>
      <c r="EC28" s="9">
        <v>137.386</v>
      </c>
      <c r="ED28" s="9">
        <v>31.064</v>
      </c>
      <c r="EE28" s="9">
        <v>168.45099999999999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v>2.331</v>
      </c>
      <c r="EM28" s="9">
        <v>0</v>
      </c>
      <c r="EN28" s="9">
        <v>0</v>
      </c>
      <c r="EO28" s="9">
        <v>2.331</v>
      </c>
      <c r="EP28" s="9">
        <v>0.26500000000000001</v>
      </c>
      <c r="EQ28" s="9">
        <v>2.5960000000000001</v>
      </c>
      <c r="ER28" s="9">
        <v>27.934999999999999</v>
      </c>
      <c r="ES28" s="9">
        <v>19.940999999999999</v>
      </c>
      <c r="ET28" s="9">
        <v>6.9359999999999999</v>
      </c>
      <c r="EU28" s="9">
        <v>54.811999999999998</v>
      </c>
      <c r="EV28" s="9">
        <v>0</v>
      </c>
      <c r="EW28" s="9">
        <v>54.811999999999998</v>
      </c>
      <c r="EX28" s="9">
        <v>27.745000000000001</v>
      </c>
      <c r="EY28" s="9">
        <v>60.988</v>
      </c>
      <c r="EZ28" s="9">
        <v>37.348999999999997</v>
      </c>
      <c r="FA28" s="9">
        <v>126.083</v>
      </c>
      <c r="FB28" s="9">
        <v>7.5490000000000004</v>
      </c>
      <c r="FC28" s="9">
        <v>133.631</v>
      </c>
      <c r="FD28" s="9">
        <v>1.498</v>
      </c>
      <c r="FE28" s="9">
        <v>22.805</v>
      </c>
      <c r="FF28" s="9">
        <v>42.652999999999999</v>
      </c>
      <c r="FG28" s="9">
        <v>66.956999999999994</v>
      </c>
      <c r="FH28" s="9">
        <v>53.661999999999999</v>
      </c>
      <c r="FI28" s="9">
        <v>120.619</v>
      </c>
      <c r="FJ28" s="9">
        <v>9.5000000000000001E-2</v>
      </c>
      <c r="FK28" s="9">
        <v>0.32900000000000001</v>
      </c>
      <c r="FL28" s="9">
        <v>3.25</v>
      </c>
      <c r="FM28" s="9">
        <v>3.6739999999999999</v>
      </c>
      <c r="FN28" s="9">
        <v>18.702999999999999</v>
      </c>
      <c r="FO28" s="9">
        <v>22.376999999999999</v>
      </c>
      <c r="FP28" s="9">
        <v>0</v>
      </c>
      <c r="FQ28" s="9">
        <v>0</v>
      </c>
      <c r="FR28" s="9">
        <v>0.111</v>
      </c>
      <c r="FS28" s="9">
        <v>0.111</v>
      </c>
      <c r="FT28" s="9">
        <v>0</v>
      </c>
      <c r="FU28" s="9">
        <v>0.111</v>
      </c>
      <c r="FV28" s="9">
        <v>59.604999999999997</v>
      </c>
      <c r="FW28" s="9">
        <v>104.063</v>
      </c>
      <c r="FX28" s="9">
        <v>90.3</v>
      </c>
      <c r="FY28" s="9">
        <v>253.96799999999999</v>
      </c>
      <c r="FZ28" s="9">
        <v>80.179000000000002</v>
      </c>
      <c r="GA28" s="9">
        <v>334.14699999999999</v>
      </c>
      <c r="GB28" s="9">
        <v>0.53200000000000003</v>
      </c>
      <c r="GC28" s="9">
        <v>0</v>
      </c>
      <c r="GD28" s="9">
        <v>0</v>
      </c>
      <c r="GE28" s="9">
        <v>0.53200000000000003</v>
      </c>
      <c r="GF28" s="9">
        <v>0</v>
      </c>
      <c r="GG28" s="9">
        <v>0.53200000000000003</v>
      </c>
      <c r="GH28" s="9">
        <v>1.304</v>
      </c>
      <c r="GI28" s="9">
        <v>0.23</v>
      </c>
      <c r="GJ28" s="9">
        <v>0</v>
      </c>
      <c r="GK28" s="9">
        <v>1.534</v>
      </c>
      <c r="GL28" s="9">
        <v>0</v>
      </c>
      <c r="GM28" s="9">
        <v>1.534</v>
      </c>
      <c r="GN28" s="9">
        <v>2.7679999999999998</v>
      </c>
      <c r="GO28" s="9">
        <v>3.149</v>
      </c>
      <c r="GP28" s="9">
        <v>0.23</v>
      </c>
      <c r="GQ28" s="9">
        <v>6.1459999999999999</v>
      </c>
      <c r="GR28" s="9">
        <v>0</v>
      </c>
      <c r="GS28" s="9">
        <v>6.1459999999999999</v>
      </c>
      <c r="GT28" s="9">
        <v>2.004</v>
      </c>
      <c r="GU28" s="9">
        <v>5.0979999999999999</v>
      </c>
      <c r="GV28" s="9">
        <v>3.0150000000000001</v>
      </c>
      <c r="GW28" s="9">
        <v>10.117000000000001</v>
      </c>
      <c r="GX28" s="9">
        <v>1.121</v>
      </c>
      <c r="GY28" s="9">
        <v>11.238</v>
      </c>
      <c r="GZ28" s="9">
        <v>0</v>
      </c>
      <c r="HA28" s="9">
        <v>1.3069999999999999</v>
      </c>
      <c r="HB28" s="9">
        <v>5.2460000000000004</v>
      </c>
      <c r="HC28" s="9">
        <v>6.5519999999999996</v>
      </c>
      <c r="HD28" s="9">
        <v>3.5539999999999998</v>
      </c>
      <c r="HE28" s="9">
        <v>10.106</v>
      </c>
      <c r="HF28" s="9">
        <v>0</v>
      </c>
      <c r="HG28" s="9">
        <v>0</v>
      </c>
      <c r="HH28" s="9">
        <v>0.6</v>
      </c>
      <c r="HI28" s="9">
        <v>0.6</v>
      </c>
      <c r="HJ28" s="9">
        <v>1.6539999999999999</v>
      </c>
      <c r="HK28" s="9">
        <v>2.2530000000000001</v>
      </c>
      <c r="HL28" s="9">
        <v>0</v>
      </c>
      <c r="HM28" s="9">
        <v>0</v>
      </c>
      <c r="HN28" s="9">
        <v>0</v>
      </c>
      <c r="HO28" s="9">
        <v>0</v>
      </c>
      <c r="HP28" s="9">
        <v>0</v>
      </c>
      <c r="HQ28" s="9">
        <v>0</v>
      </c>
      <c r="HR28" s="9">
        <v>6.6079999999999997</v>
      </c>
      <c r="HS28" s="9">
        <v>9.782</v>
      </c>
      <c r="HT28" s="9">
        <v>9.09</v>
      </c>
      <c r="HU28" s="9">
        <v>25.481000000000002</v>
      </c>
      <c r="HV28" s="9">
        <v>6.3289999999999997</v>
      </c>
      <c r="HW28" s="9">
        <v>31.809000000000001</v>
      </c>
      <c r="HX28" s="9">
        <v>0.77700000000000002</v>
      </c>
      <c r="HY28" s="9">
        <v>0</v>
      </c>
      <c r="HZ28" s="9">
        <v>0</v>
      </c>
      <c r="IA28" s="9">
        <v>0.77700000000000002</v>
      </c>
      <c r="IB28" s="9">
        <v>0</v>
      </c>
      <c r="IC28" s="9">
        <v>0.77700000000000002</v>
      </c>
      <c r="ID28" s="9">
        <v>11.711</v>
      </c>
      <c r="IE28" s="9">
        <v>0.31900000000000001</v>
      </c>
      <c r="IF28" s="9">
        <v>0</v>
      </c>
      <c r="IG28" s="9">
        <v>12.029</v>
      </c>
      <c r="IH28" s="9">
        <v>0</v>
      </c>
      <c r="II28" s="9">
        <v>12.029</v>
      </c>
      <c r="IJ28" s="9">
        <v>41.029000000000003</v>
      </c>
      <c r="IK28" s="9">
        <v>10.324999999999999</v>
      </c>
      <c r="IL28" s="9">
        <v>1.8240000000000001</v>
      </c>
      <c r="IM28" s="9">
        <v>53.177999999999997</v>
      </c>
      <c r="IN28" s="9">
        <v>0</v>
      </c>
      <c r="IO28" s="9">
        <v>53.177999999999997</v>
      </c>
      <c r="IP28" s="9">
        <v>20.207999999999998</v>
      </c>
      <c r="IQ28" s="9">
        <v>17.609000000000002</v>
      </c>
    </row>
    <row r="29" spans="1:251">
      <c r="A29" s="10">
        <v>44256</v>
      </c>
      <c r="B29" s="9">
        <v>0</v>
      </c>
      <c r="C29" s="9">
        <v>33.055</v>
      </c>
      <c r="D29" s="9">
        <v>495.84899999999999</v>
      </c>
      <c r="E29" s="9">
        <v>85.552999999999997</v>
      </c>
      <c r="F29" s="9">
        <v>12.241</v>
      </c>
      <c r="G29" s="9">
        <v>593.64300000000003</v>
      </c>
      <c r="H29" s="9">
        <v>1.8069999999999999</v>
      </c>
      <c r="I29" s="9">
        <v>595.45000000000005</v>
      </c>
      <c r="J29" s="9">
        <v>463.58499999999998</v>
      </c>
      <c r="K29" s="9">
        <v>386.57299999999998</v>
      </c>
      <c r="L29" s="9">
        <v>215.65100000000001</v>
      </c>
      <c r="M29" s="9">
        <v>1065.809</v>
      </c>
      <c r="N29" s="9">
        <v>53.747999999999998</v>
      </c>
      <c r="O29" s="9">
        <v>1119.557</v>
      </c>
      <c r="P29" s="9">
        <v>22.626999999999999</v>
      </c>
      <c r="Q29" s="9">
        <v>132.36500000000001</v>
      </c>
      <c r="R29" s="9">
        <v>272.3</v>
      </c>
      <c r="S29" s="9">
        <v>427.29300000000001</v>
      </c>
      <c r="T29" s="9">
        <v>309.875</v>
      </c>
      <c r="U29" s="9">
        <v>737.16800000000001</v>
      </c>
      <c r="V29" s="9">
        <v>2.226</v>
      </c>
      <c r="W29" s="9">
        <v>3.7749999999999999</v>
      </c>
      <c r="X29" s="9">
        <v>17.152999999999999</v>
      </c>
      <c r="Y29" s="9">
        <v>23.154</v>
      </c>
      <c r="Z29" s="9">
        <v>120.169</v>
      </c>
      <c r="AA29" s="9">
        <v>143.322</v>
      </c>
      <c r="AB29" s="9">
        <v>0.313</v>
      </c>
      <c r="AC29" s="9">
        <v>0</v>
      </c>
      <c r="AD29" s="9">
        <v>0.94299999999999995</v>
      </c>
      <c r="AE29" s="9">
        <v>1.256</v>
      </c>
      <c r="AF29" s="9">
        <v>1.667</v>
      </c>
      <c r="AG29" s="9">
        <v>2.9239999999999999</v>
      </c>
      <c r="AH29" s="9">
        <v>1019.706</v>
      </c>
      <c r="AI29" s="9">
        <v>609.06200000000001</v>
      </c>
      <c r="AJ29" s="9">
        <v>519.09900000000005</v>
      </c>
      <c r="AK29" s="9">
        <v>2147.8670000000002</v>
      </c>
      <c r="AL29" s="9">
        <v>487.26499999999999</v>
      </c>
      <c r="AM29" s="9">
        <v>2635.1320000000001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1.4470000000000001</v>
      </c>
      <c r="AU29" s="9">
        <v>0.65600000000000003</v>
      </c>
      <c r="AV29" s="9">
        <v>0</v>
      </c>
      <c r="AW29" s="9">
        <v>2.1030000000000002</v>
      </c>
      <c r="AX29" s="9">
        <v>0</v>
      </c>
      <c r="AY29" s="9">
        <v>2.1030000000000002</v>
      </c>
      <c r="AZ29" s="9">
        <v>15.42</v>
      </c>
      <c r="BA29" s="9">
        <v>8.2750000000000004</v>
      </c>
      <c r="BB29" s="9">
        <v>4.0039999999999996</v>
      </c>
      <c r="BC29" s="9">
        <v>27.699000000000002</v>
      </c>
      <c r="BD29" s="9">
        <v>0.46300000000000002</v>
      </c>
      <c r="BE29" s="9">
        <v>28.161999999999999</v>
      </c>
      <c r="BF29" s="9">
        <v>11.509</v>
      </c>
      <c r="BG29" s="9">
        <v>30.39</v>
      </c>
      <c r="BH29" s="9">
        <v>19.29</v>
      </c>
      <c r="BI29" s="9">
        <v>61.189</v>
      </c>
      <c r="BJ29" s="9">
        <v>7.2510000000000003</v>
      </c>
      <c r="BK29" s="9">
        <v>68.44</v>
      </c>
      <c r="BL29" s="9">
        <v>1.2070000000000001</v>
      </c>
      <c r="BM29" s="9">
        <v>8.5060000000000002</v>
      </c>
      <c r="BN29" s="9">
        <v>25.402999999999999</v>
      </c>
      <c r="BO29" s="9">
        <v>35.115000000000002</v>
      </c>
      <c r="BP29" s="9">
        <v>28.123000000000001</v>
      </c>
      <c r="BQ29" s="9">
        <v>63.238</v>
      </c>
      <c r="BR29" s="9">
        <v>0</v>
      </c>
      <c r="BS29" s="9">
        <v>0.35299999999999998</v>
      </c>
      <c r="BT29" s="9">
        <v>2.2410000000000001</v>
      </c>
      <c r="BU29" s="9">
        <v>2.5950000000000002</v>
      </c>
      <c r="BV29" s="9">
        <v>13.141999999999999</v>
      </c>
      <c r="BW29" s="9">
        <v>15.737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29.584</v>
      </c>
      <c r="CE29" s="9">
        <v>48.18</v>
      </c>
      <c r="CF29" s="9">
        <v>50.938000000000002</v>
      </c>
      <c r="CG29" s="9">
        <v>128.702</v>
      </c>
      <c r="CH29" s="9">
        <v>48.978000000000002</v>
      </c>
      <c r="CI29" s="9">
        <v>177.68</v>
      </c>
      <c r="CJ29" s="9">
        <v>0</v>
      </c>
      <c r="CK29" s="9">
        <v>0</v>
      </c>
      <c r="CL29" s="9">
        <v>0</v>
      </c>
      <c r="CM29" s="9">
        <v>0</v>
      </c>
      <c r="CN29" s="9">
        <v>0</v>
      </c>
      <c r="CO29" s="9">
        <v>0</v>
      </c>
      <c r="CP29" s="9">
        <v>4.9930000000000003</v>
      </c>
      <c r="CQ29" s="9">
        <v>0.90300000000000002</v>
      </c>
      <c r="CR29" s="9">
        <v>0</v>
      </c>
      <c r="CS29" s="9">
        <v>5.8959999999999999</v>
      </c>
      <c r="CT29" s="9">
        <v>0.253</v>
      </c>
      <c r="CU29" s="9">
        <v>6.149</v>
      </c>
      <c r="CV29" s="9">
        <v>17.129000000000001</v>
      </c>
      <c r="CW29" s="9">
        <v>11.384</v>
      </c>
      <c r="CX29" s="9">
        <v>2.9249999999999998</v>
      </c>
      <c r="CY29" s="9">
        <v>31.437000000000001</v>
      </c>
      <c r="CZ29" s="9">
        <v>0</v>
      </c>
      <c r="DA29" s="9">
        <v>31.437000000000001</v>
      </c>
      <c r="DB29" s="9">
        <v>18.158999999999999</v>
      </c>
      <c r="DC29" s="9">
        <v>33.9</v>
      </c>
      <c r="DD29" s="9">
        <v>14.852</v>
      </c>
      <c r="DE29" s="9">
        <v>66.911000000000001</v>
      </c>
      <c r="DF29" s="9">
        <v>4.4539999999999997</v>
      </c>
      <c r="DG29" s="9">
        <v>71.364999999999995</v>
      </c>
      <c r="DH29" s="9">
        <v>0.40799999999999997</v>
      </c>
      <c r="DI29" s="9">
        <v>14.754</v>
      </c>
      <c r="DJ29" s="9">
        <v>19.672999999999998</v>
      </c>
      <c r="DK29" s="9">
        <v>34.835000000000001</v>
      </c>
      <c r="DL29" s="9">
        <v>20.327000000000002</v>
      </c>
      <c r="DM29" s="9">
        <v>55.161999999999999</v>
      </c>
      <c r="DN29" s="9">
        <v>0.80300000000000005</v>
      </c>
      <c r="DO29" s="9">
        <v>0.32</v>
      </c>
      <c r="DP29" s="9">
        <v>0.66200000000000003</v>
      </c>
      <c r="DQ29" s="9">
        <v>1.7849999999999999</v>
      </c>
      <c r="DR29" s="9">
        <v>5.2190000000000003</v>
      </c>
      <c r="DS29" s="9">
        <v>7.0039999999999996</v>
      </c>
      <c r="DT29" s="9">
        <v>0</v>
      </c>
      <c r="DU29" s="9">
        <v>0</v>
      </c>
      <c r="DV29" s="9">
        <v>0</v>
      </c>
      <c r="DW29" s="9">
        <v>0</v>
      </c>
      <c r="DX29" s="9">
        <v>0.30499999999999999</v>
      </c>
      <c r="DY29" s="9">
        <v>0.30499999999999999</v>
      </c>
      <c r="DZ29" s="9">
        <v>41.491999999999997</v>
      </c>
      <c r="EA29" s="9">
        <v>61.26</v>
      </c>
      <c r="EB29" s="9">
        <v>38.112000000000002</v>
      </c>
      <c r="EC29" s="9">
        <v>140.864</v>
      </c>
      <c r="ED29" s="9">
        <v>30.558</v>
      </c>
      <c r="EE29" s="9">
        <v>171.422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v>6.44</v>
      </c>
      <c r="EM29" s="9">
        <v>1.5589999999999999</v>
      </c>
      <c r="EN29" s="9">
        <v>0</v>
      </c>
      <c r="EO29" s="9">
        <v>7.9989999999999997</v>
      </c>
      <c r="EP29" s="9">
        <v>0.253</v>
      </c>
      <c r="EQ29" s="9">
        <v>8.2520000000000007</v>
      </c>
      <c r="ER29" s="9">
        <v>32.548999999999999</v>
      </c>
      <c r="ES29" s="9">
        <v>19.658999999999999</v>
      </c>
      <c r="ET29" s="9">
        <v>6.9290000000000003</v>
      </c>
      <c r="EU29" s="9">
        <v>59.137</v>
      </c>
      <c r="EV29" s="9">
        <v>0.46300000000000002</v>
      </c>
      <c r="EW29" s="9">
        <v>59.6</v>
      </c>
      <c r="EX29" s="9">
        <v>29.667999999999999</v>
      </c>
      <c r="EY29" s="9">
        <v>64.290999999999997</v>
      </c>
      <c r="EZ29" s="9">
        <v>34.142000000000003</v>
      </c>
      <c r="FA29" s="9">
        <v>128.1</v>
      </c>
      <c r="FB29" s="9">
        <v>11.704000000000001</v>
      </c>
      <c r="FC29" s="9">
        <v>139.80500000000001</v>
      </c>
      <c r="FD29" s="9">
        <v>1.6160000000000001</v>
      </c>
      <c r="FE29" s="9">
        <v>23.259</v>
      </c>
      <c r="FF29" s="9">
        <v>45.075000000000003</v>
      </c>
      <c r="FG29" s="9">
        <v>69.95</v>
      </c>
      <c r="FH29" s="9">
        <v>48.448999999999998</v>
      </c>
      <c r="FI29" s="9">
        <v>118.4</v>
      </c>
      <c r="FJ29" s="9">
        <v>0.80300000000000005</v>
      </c>
      <c r="FK29" s="9">
        <v>0.67300000000000004</v>
      </c>
      <c r="FL29" s="9">
        <v>2.903</v>
      </c>
      <c r="FM29" s="9">
        <v>4.38</v>
      </c>
      <c r="FN29" s="9">
        <v>18.361000000000001</v>
      </c>
      <c r="FO29" s="9">
        <v>22.741</v>
      </c>
      <c r="FP29" s="9">
        <v>0</v>
      </c>
      <c r="FQ29" s="9">
        <v>0</v>
      </c>
      <c r="FR29" s="9">
        <v>0</v>
      </c>
      <c r="FS29" s="9">
        <v>0</v>
      </c>
      <c r="FT29" s="9">
        <v>0.30499999999999999</v>
      </c>
      <c r="FU29" s="9">
        <v>0.30499999999999999</v>
      </c>
      <c r="FV29" s="9">
        <v>71.075000000000003</v>
      </c>
      <c r="FW29" s="9">
        <v>109.44</v>
      </c>
      <c r="FX29" s="9">
        <v>89.05</v>
      </c>
      <c r="FY29" s="9">
        <v>269.56599999999997</v>
      </c>
      <c r="FZ29" s="9">
        <v>79.536000000000001</v>
      </c>
      <c r="GA29" s="9">
        <v>349.10199999999998</v>
      </c>
      <c r="GB29" s="9">
        <v>0</v>
      </c>
      <c r="GC29" s="9">
        <v>0</v>
      </c>
      <c r="GD29" s="9">
        <v>0</v>
      </c>
      <c r="GE29" s="9">
        <v>0</v>
      </c>
      <c r="GF29" s="9">
        <v>0</v>
      </c>
      <c r="GG29" s="9">
        <v>0</v>
      </c>
      <c r="GH29" s="9">
        <v>0.59299999999999997</v>
      </c>
      <c r="GI29" s="9">
        <v>0.309</v>
      </c>
      <c r="GJ29" s="9">
        <v>0</v>
      </c>
      <c r="GK29" s="9">
        <v>0.90200000000000002</v>
      </c>
      <c r="GL29" s="9">
        <v>0</v>
      </c>
      <c r="GM29" s="9">
        <v>0.90200000000000002</v>
      </c>
      <c r="GN29" s="9">
        <v>4.1139999999999999</v>
      </c>
      <c r="GO29" s="9">
        <v>4.2679999999999998</v>
      </c>
      <c r="GP29" s="9">
        <v>1.155</v>
      </c>
      <c r="GQ29" s="9">
        <v>9.5370000000000008</v>
      </c>
      <c r="GR29" s="9">
        <v>0</v>
      </c>
      <c r="GS29" s="9">
        <v>9.5370000000000008</v>
      </c>
      <c r="GT29" s="9">
        <v>1.619</v>
      </c>
      <c r="GU29" s="9">
        <v>5.085</v>
      </c>
      <c r="GV29" s="9">
        <v>5.0999999999999996</v>
      </c>
      <c r="GW29" s="9">
        <v>11.804</v>
      </c>
      <c r="GX29" s="9">
        <v>0.39600000000000002</v>
      </c>
      <c r="GY29" s="9">
        <v>12.2</v>
      </c>
      <c r="GZ29" s="9">
        <v>0.309</v>
      </c>
      <c r="HA29" s="9">
        <v>1.782</v>
      </c>
      <c r="HB29" s="9">
        <v>3.367</v>
      </c>
      <c r="HC29" s="9">
        <v>5.4589999999999996</v>
      </c>
      <c r="HD29" s="9">
        <v>3.3079999999999998</v>
      </c>
      <c r="HE29" s="9">
        <v>8.7669999999999995</v>
      </c>
      <c r="HF29" s="9">
        <v>0</v>
      </c>
      <c r="HG29" s="9">
        <v>0.73699999999999999</v>
      </c>
      <c r="HH29" s="9">
        <v>0.505</v>
      </c>
      <c r="HI29" s="9">
        <v>1.242</v>
      </c>
      <c r="HJ29" s="9">
        <v>1.8160000000000001</v>
      </c>
      <c r="HK29" s="9">
        <v>3.0579999999999998</v>
      </c>
      <c r="HL29" s="9">
        <v>0</v>
      </c>
      <c r="HM29" s="9">
        <v>0.06</v>
      </c>
      <c r="HN29" s="9">
        <v>0</v>
      </c>
      <c r="HO29" s="9">
        <v>0.06</v>
      </c>
      <c r="HP29" s="9">
        <v>0</v>
      </c>
      <c r="HQ29" s="9">
        <v>0.06</v>
      </c>
      <c r="HR29" s="9">
        <v>6.6349999999999998</v>
      </c>
      <c r="HS29" s="9">
        <v>12.242000000000001</v>
      </c>
      <c r="HT29" s="9">
        <v>10.127000000000001</v>
      </c>
      <c r="HU29" s="9">
        <v>29.004000000000001</v>
      </c>
      <c r="HV29" s="9">
        <v>5.52</v>
      </c>
      <c r="HW29" s="9">
        <v>34.524000000000001</v>
      </c>
      <c r="HX29" s="9">
        <v>0.3</v>
      </c>
      <c r="HY29" s="9">
        <v>0</v>
      </c>
      <c r="HZ29" s="9">
        <v>0</v>
      </c>
      <c r="IA29" s="9">
        <v>0.3</v>
      </c>
      <c r="IB29" s="9">
        <v>0</v>
      </c>
      <c r="IC29" s="9">
        <v>0.3</v>
      </c>
      <c r="ID29" s="9">
        <v>12.577</v>
      </c>
      <c r="IE29" s="9">
        <v>0</v>
      </c>
      <c r="IF29" s="9">
        <v>0</v>
      </c>
      <c r="IG29" s="9">
        <v>12.577</v>
      </c>
      <c r="IH29" s="9">
        <v>0</v>
      </c>
      <c r="II29" s="9">
        <v>12.577</v>
      </c>
      <c r="IJ29" s="9">
        <v>37.719000000000001</v>
      </c>
      <c r="IK29" s="9">
        <v>13.253</v>
      </c>
      <c r="IL29" s="9">
        <v>3.5259999999999998</v>
      </c>
      <c r="IM29" s="9">
        <v>54.497999999999998</v>
      </c>
      <c r="IN29" s="9">
        <v>0</v>
      </c>
      <c r="IO29" s="9">
        <v>54.497999999999998</v>
      </c>
      <c r="IP29" s="9">
        <v>24.84</v>
      </c>
      <c r="IQ29" s="9">
        <v>19.779</v>
      </c>
    </row>
    <row r="30" spans="1:251">
      <c r="A30" s="10">
        <v>44348</v>
      </c>
      <c r="B30" s="9">
        <v>0</v>
      </c>
      <c r="C30" s="9">
        <v>35.862000000000002</v>
      </c>
      <c r="D30" s="9">
        <v>498.81200000000001</v>
      </c>
      <c r="E30" s="9">
        <v>86.465000000000003</v>
      </c>
      <c r="F30" s="9">
        <v>9.3059999999999992</v>
      </c>
      <c r="G30" s="9">
        <v>594.58299999999997</v>
      </c>
      <c r="H30" s="9">
        <v>1.1080000000000001</v>
      </c>
      <c r="I30" s="9">
        <v>595.69100000000003</v>
      </c>
      <c r="J30" s="9">
        <v>472.86</v>
      </c>
      <c r="K30" s="9">
        <v>397.97899999999998</v>
      </c>
      <c r="L30" s="9">
        <v>210.16200000000001</v>
      </c>
      <c r="M30" s="9">
        <v>1081.001</v>
      </c>
      <c r="N30" s="9">
        <v>49.557000000000002</v>
      </c>
      <c r="O30" s="9">
        <v>1130.558</v>
      </c>
      <c r="P30" s="9">
        <v>20.398</v>
      </c>
      <c r="Q30" s="9">
        <v>125.184</v>
      </c>
      <c r="R30" s="9">
        <v>282.06900000000002</v>
      </c>
      <c r="S30" s="9">
        <v>427.65</v>
      </c>
      <c r="T30" s="9">
        <v>323.44099999999997</v>
      </c>
      <c r="U30" s="9">
        <v>751.09100000000001</v>
      </c>
      <c r="V30" s="9">
        <v>4.0140000000000002</v>
      </c>
      <c r="W30" s="9">
        <v>4.843</v>
      </c>
      <c r="X30" s="9">
        <v>13.752000000000001</v>
      </c>
      <c r="Y30" s="9">
        <v>22.609000000000002</v>
      </c>
      <c r="Z30" s="9">
        <v>117.10299999999999</v>
      </c>
      <c r="AA30" s="9">
        <v>139.71199999999999</v>
      </c>
      <c r="AB30" s="9">
        <v>0.247</v>
      </c>
      <c r="AC30" s="9">
        <v>0.59299999999999997</v>
      </c>
      <c r="AD30" s="9">
        <v>3.8250000000000002</v>
      </c>
      <c r="AE30" s="9">
        <v>4.665</v>
      </c>
      <c r="AF30" s="9">
        <v>2.3639999999999999</v>
      </c>
      <c r="AG30" s="9">
        <v>7.0289999999999999</v>
      </c>
      <c r="AH30" s="9">
        <v>1032.521</v>
      </c>
      <c r="AI30" s="9">
        <v>616.94799999999998</v>
      </c>
      <c r="AJ30" s="9">
        <v>519.11400000000003</v>
      </c>
      <c r="AK30" s="9">
        <v>2168.5830000000001</v>
      </c>
      <c r="AL30" s="9">
        <v>493.57299999999998</v>
      </c>
      <c r="AM30" s="9">
        <v>2662.1559999999999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1.0649999999999999</v>
      </c>
      <c r="AU30" s="9">
        <v>0.59399999999999997</v>
      </c>
      <c r="AV30" s="9">
        <v>0</v>
      </c>
      <c r="AW30" s="9">
        <v>1.659</v>
      </c>
      <c r="AX30" s="9">
        <v>0</v>
      </c>
      <c r="AY30" s="9">
        <v>1.659</v>
      </c>
      <c r="AZ30" s="9">
        <v>7.7240000000000002</v>
      </c>
      <c r="BA30" s="9">
        <v>7.8639999999999999</v>
      </c>
      <c r="BB30" s="9">
        <v>3.3090000000000002</v>
      </c>
      <c r="BC30" s="9">
        <v>18.896999999999998</v>
      </c>
      <c r="BD30" s="9">
        <v>0</v>
      </c>
      <c r="BE30" s="9">
        <v>18.896999999999998</v>
      </c>
      <c r="BF30" s="9">
        <v>12.15</v>
      </c>
      <c r="BG30" s="9">
        <v>30.524000000000001</v>
      </c>
      <c r="BH30" s="9">
        <v>26.524999999999999</v>
      </c>
      <c r="BI30" s="9">
        <v>69.198999999999998</v>
      </c>
      <c r="BJ30" s="9">
        <v>5.8940000000000001</v>
      </c>
      <c r="BK30" s="9">
        <v>75.091999999999999</v>
      </c>
      <c r="BL30" s="9">
        <v>1.859</v>
      </c>
      <c r="BM30" s="9">
        <v>6.8650000000000002</v>
      </c>
      <c r="BN30" s="9">
        <v>28.128</v>
      </c>
      <c r="BO30" s="9">
        <v>36.851999999999997</v>
      </c>
      <c r="BP30" s="9">
        <v>27.297000000000001</v>
      </c>
      <c r="BQ30" s="9">
        <v>64.149000000000001</v>
      </c>
      <c r="BR30" s="9">
        <v>0</v>
      </c>
      <c r="BS30" s="9">
        <v>0.436</v>
      </c>
      <c r="BT30" s="9">
        <v>1.9490000000000001</v>
      </c>
      <c r="BU30" s="9">
        <v>2.3849999999999998</v>
      </c>
      <c r="BV30" s="9">
        <v>8.6549999999999994</v>
      </c>
      <c r="BW30" s="9">
        <v>11.04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22.797999999999998</v>
      </c>
      <c r="CE30" s="9">
        <v>46.283999999999999</v>
      </c>
      <c r="CF30" s="9">
        <v>59.911000000000001</v>
      </c>
      <c r="CG30" s="9">
        <v>128.99199999999999</v>
      </c>
      <c r="CH30" s="9">
        <v>41.844999999999999</v>
      </c>
      <c r="CI30" s="9">
        <v>170.83799999999999</v>
      </c>
      <c r="CJ30" s="9">
        <v>0.192</v>
      </c>
      <c r="CK30" s="9">
        <v>0</v>
      </c>
      <c r="CL30" s="9">
        <v>0</v>
      </c>
      <c r="CM30" s="9">
        <v>0.192</v>
      </c>
      <c r="CN30" s="9">
        <v>0</v>
      </c>
      <c r="CO30" s="9">
        <v>0.192</v>
      </c>
      <c r="CP30" s="9">
        <v>2.6429999999999998</v>
      </c>
      <c r="CQ30" s="9">
        <v>0</v>
      </c>
      <c r="CR30" s="9">
        <v>0</v>
      </c>
      <c r="CS30" s="9">
        <v>2.6429999999999998</v>
      </c>
      <c r="CT30" s="9">
        <v>0</v>
      </c>
      <c r="CU30" s="9">
        <v>2.6429999999999998</v>
      </c>
      <c r="CV30" s="9">
        <v>16.167999999999999</v>
      </c>
      <c r="CW30" s="9">
        <v>11.677</v>
      </c>
      <c r="CX30" s="9">
        <v>2.7349999999999999</v>
      </c>
      <c r="CY30" s="9">
        <v>30.58</v>
      </c>
      <c r="CZ30" s="9">
        <v>0</v>
      </c>
      <c r="DA30" s="9">
        <v>30.58</v>
      </c>
      <c r="DB30" s="9">
        <v>18.981999999999999</v>
      </c>
      <c r="DC30" s="9">
        <v>27.454999999999998</v>
      </c>
      <c r="DD30" s="9">
        <v>12.234</v>
      </c>
      <c r="DE30" s="9">
        <v>58.671999999999997</v>
      </c>
      <c r="DF30" s="9">
        <v>4.5819999999999999</v>
      </c>
      <c r="DG30" s="9">
        <v>63.253999999999998</v>
      </c>
      <c r="DH30" s="9">
        <v>1.1419999999999999</v>
      </c>
      <c r="DI30" s="9">
        <v>10.701000000000001</v>
      </c>
      <c r="DJ30" s="9">
        <v>22.75</v>
      </c>
      <c r="DK30" s="9">
        <v>34.593000000000004</v>
      </c>
      <c r="DL30" s="9">
        <v>17.167000000000002</v>
      </c>
      <c r="DM30" s="9">
        <v>51.76</v>
      </c>
      <c r="DN30" s="9">
        <v>0.82399999999999995</v>
      </c>
      <c r="DO30" s="9">
        <v>0</v>
      </c>
      <c r="DP30" s="9">
        <v>1.0169999999999999</v>
      </c>
      <c r="DQ30" s="9">
        <v>1.841</v>
      </c>
      <c r="DR30" s="9">
        <v>5.3529999999999998</v>
      </c>
      <c r="DS30" s="9">
        <v>7.194</v>
      </c>
      <c r="DT30" s="9">
        <v>0</v>
      </c>
      <c r="DU30" s="9">
        <v>0</v>
      </c>
      <c r="DV30" s="9">
        <v>0.16800000000000001</v>
      </c>
      <c r="DW30" s="9">
        <v>0.16800000000000001</v>
      </c>
      <c r="DX30" s="9">
        <v>0</v>
      </c>
      <c r="DY30" s="9">
        <v>0.16800000000000001</v>
      </c>
      <c r="DZ30" s="9">
        <v>39.951999999999998</v>
      </c>
      <c r="EA30" s="9">
        <v>49.832999999999998</v>
      </c>
      <c r="EB30" s="9">
        <v>38.904000000000003</v>
      </c>
      <c r="EC30" s="9">
        <v>128.68899999999999</v>
      </c>
      <c r="ED30" s="9">
        <v>27.102</v>
      </c>
      <c r="EE30" s="9">
        <v>155.791</v>
      </c>
      <c r="EF30" s="9">
        <v>0.192</v>
      </c>
      <c r="EG30" s="9">
        <v>0</v>
      </c>
      <c r="EH30" s="9">
        <v>0</v>
      </c>
      <c r="EI30" s="9">
        <v>0.192</v>
      </c>
      <c r="EJ30" s="9">
        <v>0</v>
      </c>
      <c r="EK30" s="9">
        <v>0.192</v>
      </c>
      <c r="EL30" s="9">
        <v>3.7090000000000001</v>
      </c>
      <c r="EM30" s="9">
        <v>0.59399999999999997</v>
      </c>
      <c r="EN30" s="9">
        <v>0</v>
      </c>
      <c r="EO30" s="9">
        <v>4.3019999999999996</v>
      </c>
      <c r="EP30" s="9">
        <v>0</v>
      </c>
      <c r="EQ30" s="9">
        <v>4.3019999999999996</v>
      </c>
      <c r="ER30" s="9">
        <v>23.891999999999999</v>
      </c>
      <c r="ES30" s="9">
        <v>19.541</v>
      </c>
      <c r="ET30" s="9">
        <v>6.0439999999999996</v>
      </c>
      <c r="EU30" s="9">
        <v>49.476999999999997</v>
      </c>
      <c r="EV30" s="9">
        <v>0</v>
      </c>
      <c r="EW30" s="9">
        <v>49.476999999999997</v>
      </c>
      <c r="EX30" s="9">
        <v>31.132000000000001</v>
      </c>
      <c r="EY30" s="9">
        <v>57.978999999999999</v>
      </c>
      <c r="EZ30" s="9">
        <v>38.759</v>
      </c>
      <c r="FA30" s="9">
        <v>127.871</v>
      </c>
      <c r="FB30" s="9">
        <v>10.476000000000001</v>
      </c>
      <c r="FC30" s="9">
        <v>138.34700000000001</v>
      </c>
      <c r="FD30" s="9">
        <v>3.0009999999999999</v>
      </c>
      <c r="FE30" s="9">
        <v>17.565999999999999</v>
      </c>
      <c r="FF30" s="9">
        <v>50.878</v>
      </c>
      <c r="FG30" s="9">
        <v>71.444999999999993</v>
      </c>
      <c r="FH30" s="9">
        <v>44.463999999999999</v>
      </c>
      <c r="FI30" s="9">
        <v>115.90900000000001</v>
      </c>
      <c r="FJ30" s="9">
        <v>0.82399999999999995</v>
      </c>
      <c r="FK30" s="9">
        <v>0.436</v>
      </c>
      <c r="FL30" s="9">
        <v>2.9660000000000002</v>
      </c>
      <c r="FM30" s="9">
        <v>4.226</v>
      </c>
      <c r="FN30" s="9">
        <v>14.007999999999999</v>
      </c>
      <c r="FO30" s="9">
        <v>18.234000000000002</v>
      </c>
      <c r="FP30" s="9">
        <v>0</v>
      </c>
      <c r="FQ30" s="9">
        <v>0</v>
      </c>
      <c r="FR30" s="9">
        <v>0.16800000000000001</v>
      </c>
      <c r="FS30" s="9">
        <v>0.16800000000000001</v>
      </c>
      <c r="FT30" s="9">
        <v>0</v>
      </c>
      <c r="FU30" s="9">
        <v>0.16800000000000001</v>
      </c>
      <c r="FV30" s="9">
        <v>62.749000000000002</v>
      </c>
      <c r="FW30" s="9">
        <v>96.117000000000004</v>
      </c>
      <c r="FX30" s="9">
        <v>98.814999999999998</v>
      </c>
      <c r="FY30" s="9">
        <v>257.68200000000002</v>
      </c>
      <c r="FZ30" s="9">
        <v>68.947000000000003</v>
      </c>
      <c r="GA30" s="9">
        <v>326.62900000000002</v>
      </c>
      <c r="GB30" s="9">
        <v>0</v>
      </c>
      <c r="GC30" s="9">
        <v>0</v>
      </c>
      <c r="GD30" s="9">
        <v>0</v>
      </c>
      <c r="GE30" s="9">
        <v>0</v>
      </c>
      <c r="GF30" s="9">
        <v>0</v>
      </c>
      <c r="GG30" s="9">
        <v>0</v>
      </c>
      <c r="GH30" s="9">
        <v>0.46400000000000002</v>
      </c>
      <c r="GI30" s="9">
        <v>0</v>
      </c>
      <c r="GJ30" s="9">
        <v>0</v>
      </c>
      <c r="GK30" s="9">
        <v>0.46400000000000002</v>
      </c>
      <c r="GL30" s="9">
        <v>0</v>
      </c>
      <c r="GM30" s="9">
        <v>0.46400000000000002</v>
      </c>
      <c r="GN30" s="9">
        <v>3.4239999999999999</v>
      </c>
      <c r="GO30" s="9">
        <v>4.2699999999999996</v>
      </c>
      <c r="GP30" s="9">
        <v>1.353</v>
      </c>
      <c r="GQ30" s="9">
        <v>9.0470000000000006</v>
      </c>
      <c r="GR30" s="9">
        <v>0</v>
      </c>
      <c r="GS30" s="9">
        <v>9.0470000000000006</v>
      </c>
      <c r="GT30" s="9">
        <v>1.9890000000000001</v>
      </c>
      <c r="GU30" s="9">
        <v>5.306</v>
      </c>
      <c r="GV30" s="9">
        <v>2.5470000000000002</v>
      </c>
      <c r="GW30" s="9">
        <v>9.8420000000000005</v>
      </c>
      <c r="GX30" s="9">
        <v>0.23699999999999999</v>
      </c>
      <c r="GY30" s="9">
        <v>10.079000000000001</v>
      </c>
      <c r="GZ30" s="9">
        <v>0</v>
      </c>
      <c r="HA30" s="9">
        <v>1.758</v>
      </c>
      <c r="HB30" s="9">
        <v>4.6710000000000003</v>
      </c>
      <c r="HC30" s="9">
        <v>6.4290000000000003</v>
      </c>
      <c r="HD30" s="9">
        <v>1.474</v>
      </c>
      <c r="HE30" s="9">
        <v>7.9039999999999999</v>
      </c>
      <c r="HF30" s="9">
        <v>0</v>
      </c>
      <c r="HG30" s="9">
        <v>0.58299999999999996</v>
      </c>
      <c r="HH30" s="9">
        <v>0</v>
      </c>
      <c r="HI30" s="9">
        <v>0.58299999999999996</v>
      </c>
      <c r="HJ30" s="9">
        <v>1.647</v>
      </c>
      <c r="HK30" s="9">
        <v>2.23</v>
      </c>
      <c r="HL30" s="9">
        <v>0</v>
      </c>
      <c r="HM30" s="9">
        <v>6.0999999999999999E-2</v>
      </c>
      <c r="HN30" s="9">
        <v>0</v>
      </c>
      <c r="HO30" s="9">
        <v>6.0999999999999999E-2</v>
      </c>
      <c r="HP30" s="9">
        <v>0</v>
      </c>
      <c r="HQ30" s="9">
        <v>6.0999999999999999E-2</v>
      </c>
      <c r="HR30" s="9">
        <v>5.8780000000000001</v>
      </c>
      <c r="HS30" s="9">
        <v>11.978</v>
      </c>
      <c r="HT30" s="9">
        <v>8.5709999999999997</v>
      </c>
      <c r="HU30" s="9">
        <v>26.427</v>
      </c>
      <c r="HV30" s="9">
        <v>3.3580000000000001</v>
      </c>
      <c r="HW30" s="9">
        <v>29.785</v>
      </c>
      <c r="HX30" s="9">
        <v>0.48099999999999998</v>
      </c>
      <c r="HY30" s="9">
        <v>0</v>
      </c>
      <c r="HZ30" s="9">
        <v>0</v>
      </c>
      <c r="IA30" s="9">
        <v>0.48099999999999998</v>
      </c>
      <c r="IB30" s="9">
        <v>0</v>
      </c>
      <c r="IC30" s="9">
        <v>0.48099999999999998</v>
      </c>
      <c r="ID30" s="9">
        <v>11.151</v>
      </c>
      <c r="IE30" s="9">
        <v>0.44600000000000001</v>
      </c>
      <c r="IF30" s="9">
        <v>0</v>
      </c>
      <c r="IG30" s="9">
        <v>11.596</v>
      </c>
      <c r="IH30" s="9">
        <v>0</v>
      </c>
      <c r="II30" s="9">
        <v>11.596</v>
      </c>
      <c r="IJ30" s="9">
        <v>39.158999999999999</v>
      </c>
      <c r="IK30" s="9">
        <v>10.653</v>
      </c>
      <c r="IL30" s="9">
        <v>2.4260000000000002</v>
      </c>
      <c r="IM30" s="9">
        <v>52.238</v>
      </c>
      <c r="IN30" s="9">
        <v>0</v>
      </c>
      <c r="IO30" s="9">
        <v>52.238</v>
      </c>
      <c r="IP30" s="9">
        <v>20.989000000000001</v>
      </c>
      <c r="IQ30" s="9">
        <v>19.61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Y30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/>
  <cols>
    <col min="1" max="16384" width="14.7109375" style="1"/>
  </cols>
  <sheetData>
    <row r="1" spans="1:77" s="2" customFormat="1" ht="99.95" customHeight="1">
      <c r="B1" s="3" t="s">
        <v>1012</v>
      </c>
      <c r="C1" s="3" t="s">
        <v>1013</v>
      </c>
      <c r="D1" s="3" t="s">
        <v>1014</v>
      </c>
      <c r="E1" s="3" t="s">
        <v>1015</v>
      </c>
      <c r="F1" s="3" t="s">
        <v>1016</v>
      </c>
      <c r="G1" s="3" t="s">
        <v>1017</v>
      </c>
      <c r="H1" s="3" t="s">
        <v>1018</v>
      </c>
      <c r="I1" s="3" t="s">
        <v>1019</v>
      </c>
      <c r="J1" s="3" t="s">
        <v>1020</v>
      </c>
      <c r="K1" s="3" t="s">
        <v>1021</v>
      </c>
      <c r="L1" s="3" t="s">
        <v>1022</v>
      </c>
      <c r="M1" s="3" t="s">
        <v>1023</v>
      </c>
      <c r="N1" s="3" t="s">
        <v>1024</v>
      </c>
      <c r="O1" s="3" t="s">
        <v>1025</v>
      </c>
      <c r="P1" s="3" t="s">
        <v>1026</v>
      </c>
      <c r="Q1" s="3" t="s">
        <v>1027</v>
      </c>
      <c r="R1" s="3" t="s">
        <v>1028</v>
      </c>
      <c r="S1" s="3" t="s">
        <v>1029</v>
      </c>
      <c r="T1" s="3" t="s">
        <v>1030</v>
      </c>
      <c r="U1" s="3" t="s">
        <v>1031</v>
      </c>
      <c r="V1" s="3" t="s">
        <v>1032</v>
      </c>
      <c r="W1" s="3" t="s">
        <v>1033</v>
      </c>
      <c r="X1" s="3" t="s">
        <v>1034</v>
      </c>
      <c r="Y1" s="3" t="s">
        <v>1035</v>
      </c>
      <c r="Z1" s="3" t="s">
        <v>1036</v>
      </c>
      <c r="AA1" s="3" t="s">
        <v>1037</v>
      </c>
      <c r="AB1" s="3" t="s">
        <v>1038</v>
      </c>
      <c r="AC1" s="3" t="s">
        <v>1039</v>
      </c>
      <c r="AD1" s="3" t="s">
        <v>1040</v>
      </c>
      <c r="AE1" s="3" t="s">
        <v>1041</v>
      </c>
      <c r="AF1" s="3" t="s">
        <v>1042</v>
      </c>
      <c r="AG1" s="3" t="s">
        <v>1043</v>
      </c>
      <c r="AH1" s="3" t="s">
        <v>1044</v>
      </c>
      <c r="AI1" s="3" t="s">
        <v>1045</v>
      </c>
      <c r="AJ1" s="3" t="s">
        <v>1046</v>
      </c>
      <c r="AK1" s="3" t="s">
        <v>1047</v>
      </c>
      <c r="AL1" s="3" t="s">
        <v>1048</v>
      </c>
      <c r="AM1" s="3" t="s">
        <v>1049</v>
      </c>
      <c r="AN1" s="3" t="s">
        <v>1050</v>
      </c>
      <c r="AO1" s="3" t="s">
        <v>1051</v>
      </c>
      <c r="AP1" s="3" t="s">
        <v>1052</v>
      </c>
      <c r="AQ1" s="3" t="s">
        <v>1053</v>
      </c>
      <c r="AR1" s="3" t="s">
        <v>1054</v>
      </c>
      <c r="AS1" s="3" t="s">
        <v>1055</v>
      </c>
      <c r="AT1" s="3" t="s">
        <v>1056</v>
      </c>
      <c r="AU1" s="3" t="s">
        <v>1057</v>
      </c>
      <c r="AV1" s="3" t="s">
        <v>1058</v>
      </c>
      <c r="AW1" s="3" t="s">
        <v>1059</v>
      </c>
      <c r="AX1" s="3" t="s">
        <v>1060</v>
      </c>
      <c r="AY1" s="3" t="s">
        <v>1061</v>
      </c>
      <c r="AZ1" s="3" t="s">
        <v>1062</v>
      </c>
      <c r="BA1" s="3" t="s">
        <v>1063</v>
      </c>
      <c r="BB1" s="3" t="s">
        <v>1064</v>
      </c>
      <c r="BC1" s="3" t="s">
        <v>1065</v>
      </c>
      <c r="BD1" s="3" t="s">
        <v>1066</v>
      </c>
      <c r="BE1" s="3" t="s">
        <v>1067</v>
      </c>
      <c r="BF1" s="3" t="s">
        <v>1068</v>
      </c>
      <c r="BG1" s="3" t="s">
        <v>1069</v>
      </c>
      <c r="BH1" s="3" t="s">
        <v>1070</v>
      </c>
      <c r="BI1" s="3" t="s">
        <v>1071</v>
      </c>
      <c r="BJ1" s="3" t="s">
        <v>1072</v>
      </c>
      <c r="BK1" s="3" t="s">
        <v>1073</v>
      </c>
      <c r="BL1" s="3" t="s">
        <v>1074</v>
      </c>
      <c r="BM1" s="3" t="s">
        <v>1075</v>
      </c>
      <c r="BN1" s="3" t="s">
        <v>1076</v>
      </c>
      <c r="BO1" s="3" t="s">
        <v>1077</v>
      </c>
      <c r="BP1" s="3" t="s">
        <v>1078</v>
      </c>
      <c r="BQ1" s="3" t="s">
        <v>1079</v>
      </c>
      <c r="BR1" s="3" t="s">
        <v>1080</v>
      </c>
      <c r="BS1" s="3" t="s">
        <v>1081</v>
      </c>
      <c r="BT1" s="3" t="s">
        <v>1082</v>
      </c>
      <c r="BU1" s="3" t="s">
        <v>1083</v>
      </c>
      <c r="BV1" s="3" t="s">
        <v>1084</v>
      </c>
      <c r="BW1" s="3" t="s">
        <v>1085</v>
      </c>
      <c r="BX1" s="3" t="s">
        <v>1086</v>
      </c>
      <c r="BY1" s="3" t="s">
        <v>1087</v>
      </c>
    </row>
    <row r="2" spans="1:77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7" t="s">
        <v>259</v>
      </c>
    </row>
    <row r="3" spans="1:77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</row>
    <row r="4" spans="1:77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</row>
    <row r="5" spans="1:77">
      <c r="A5" s="4" t="s">
        <v>253</v>
      </c>
      <c r="B5" s="8" t="s">
        <v>1173</v>
      </c>
      <c r="C5" s="8" t="s">
        <v>1173</v>
      </c>
      <c r="D5" s="8" t="s">
        <v>1173</v>
      </c>
      <c r="E5" s="8" t="s">
        <v>1173</v>
      </c>
      <c r="F5" s="8" t="s">
        <v>1173</v>
      </c>
      <c r="G5" s="8" t="s">
        <v>1173</v>
      </c>
      <c r="H5" s="8" t="s">
        <v>1173</v>
      </c>
      <c r="I5" s="8" t="s">
        <v>1173</v>
      </c>
      <c r="J5" s="8" t="s">
        <v>1173</v>
      </c>
      <c r="K5" s="8" t="s">
        <v>1173</v>
      </c>
      <c r="L5" s="8" t="s">
        <v>1173</v>
      </c>
      <c r="M5" s="8" t="s">
        <v>1173</v>
      </c>
      <c r="N5" s="8" t="s">
        <v>1173</v>
      </c>
      <c r="O5" s="8" t="s">
        <v>1173</v>
      </c>
      <c r="P5" s="8" t="s">
        <v>1173</v>
      </c>
      <c r="Q5" s="8" t="s">
        <v>1173</v>
      </c>
      <c r="R5" s="8" t="s">
        <v>1173</v>
      </c>
      <c r="S5" s="8" t="s">
        <v>1173</v>
      </c>
      <c r="T5" s="8" t="s">
        <v>1173</v>
      </c>
      <c r="U5" s="8" t="s">
        <v>1173</v>
      </c>
      <c r="V5" s="8" t="s">
        <v>1173</v>
      </c>
      <c r="W5" s="8" t="s">
        <v>1173</v>
      </c>
      <c r="X5" s="8" t="s">
        <v>1173</v>
      </c>
      <c r="Y5" s="8" t="s">
        <v>1173</v>
      </c>
      <c r="Z5" s="8" t="s">
        <v>1173</v>
      </c>
      <c r="AA5" s="8" t="s">
        <v>1173</v>
      </c>
      <c r="AB5" s="8" t="s">
        <v>1173</v>
      </c>
      <c r="AC5" s="8" t="s">
        <v>1173</v>
      </c>
      <c r="AD5" s="8" t="s">
        <v>1173</v>
      </c>
      <c r="AE5" s="8" t="s">
        <v>1173</v>
      </c>
      <c r="AF5" s="8" t="s">
        <v>1173</v>
      </c>
      <c r="AG5" s="8" t="s">
        <v>1173</v>
      </c>
      <c r="AH5" s="8" t="s">
        <v>1173</v>
      </c>
      <c r="AI5" s="8" t="s">
        <v>1173</v>
      </c>
      <c r="AJ5" s="8" t="s">
        <v>1173</v>
      </c>
      <c r="AK5" s="8" t="s">
        <v>1173</v>
      </c>
      <c r="AL5" s="8" t="s">
        <v>1173</v>
      </c>
      <c r="AM5" s="8" t="s">
        <v>1173</v>
      </c>
      <c r="AN5" s="8" t="s">
        <v>1173</v>
      </c>
      <c r="AO5" s="8" t="s">
        <v>1173</v>
      </c>
      <c r="AP5" s="8" t="s">
        <v>1173</v>
      </c>
      <c r="AQ5" s="8" t="s">
        <v>1173</v>
      </c>
      <c r="AR5" s="8" t="s">
        <v>1173</v>
      </c>
      <c r="AS5" s="8" t="s">
        <v>1173</v>
      </c>
      <c r="AT5" s="8" t="s">
        <v>1173</v>
      </c>
      <c r="AU5" s="8" t="s">
        <v>1173</v>
      </c>
      <c r="AV5" s="8" t="s">
        <v>1173</v>
      </c>
      <c r="AW5" s="8" t="s">
        <v>1173</v>
      </c>
      <c r="AX5" s="8" t="s">
        <v>1173</v>
      </c>
      <c r="AY5" s="8" t="s">
        <v>1173</v>
      </c>
      <c r="AZ5" s="8" t="s">
        <v>1173</v>
      </c>
      <c r="BA5" s="8" t="s">
        <v>1173</v>
      </c>
      <c r="BB5" s="8" t="s">
        <v>1173</v>
      </c>
      <c r="BC5" s="8" t="s">
        <v>1173</v>
      </c>
      <c r="BD5" s="8" t="s">
        <v>1173</v>
      </c>
      <c r="BE5" s="8" t="s">
        <v>1173</v>
      </c>
      <c r="BF5" s="8" t="s">
        <v>1173</v>
      </c>
      <c r="BG5" s="8" t="s">
        <v>1173</v>
      </c>
      <c r="BH5" s="8" t="s">
        <v>1173</v>
      </c>
      <c r="BI5" s="8" t="s">
        <v>1173</v>
      </c>
      <c r="BJ5" s="8" t="s">
        <v>1173</v>
      </c>
      <c r="BK5" s="8" t="s">
        <v>1173</v>
      </c>
      <c r="BL5" s="8" t="s">
        <v>1173</v>
      </c>
      <c r="BM5" s="8" t="s">
        <v>1173</v>
      </c>
      <c r="BN5" s="8" t="s">
        <v>1173</v>
      </c>
      <c r="BO5" s="8" t="s">
        <v>1173</v>
      </c>
      <c r="BP5" s="8" t="s">
        <v>1173</v>
      </c>
      <c r="BQ5" s="8" t="s">
        <v>1173</v>
      </c>
      <c r="BR5" s="8" t="s">
        <v>1173</v>
      </c>
      <c r="BS5" s="8" t="s">
        <v>1173</v>
      </c>
      <c r="BT5" s="8" t="s">
        <v>1173</v>
      </c>
      <c r="BU5" s="8" t="s">
        <v>1173</v>
      </c>
      <c r="BV5" s="8" t="s">
        <v>1173</v>
      </c>
      <c r="BW5" s="8" t="s">
        <v>1173</v>
      </c>
      <c r="BX5" s="8" t="s">
        <v>1173</v>
      </c>
      <c r="BY5" s="8" t="s">
        <v>1173</v>
      </c>
    </row>
    <row r="6" spans="1:77">
      <c r="A6" s="4" t="s">
        <v>254</v>
      </c>
      <c r="B6" s="8" t="s">
        <v>1174</v>
      </c>
      <c r="C6" s="8" t="s">
        <v>1174</v>
      </c>
      <c r="D6" s="8" t="s">
        <v>1174</v>
      </c>
      <c r="E6" s="8" t="s">
        <v>1174</v>
      </c>
      <c r="F6" s="8" t="s">
        <v>1174</v>
      </c>
      <c r="G6" s="8" t="s">
        <v>1174</v>
      </c>
      <c r="H6" s="8" t="s">
        <v>1174</v>
      </c>
      <c r="I6" s="8" t="s">
        <v>1174</v>
      </c>
      <c r="J6" s="8" t="s">
        <v>1174</v>
      </c>
      <c r="K6" s="8" t="s">
        <v>1174</v>
      </c>
      <c r="L6" s="8" t="s">
        <v>1174</v>
      </c>
      <c r="M6" s="8" t="s">
        <v>1174</v>
      </c>
      <c r="N6" s="8" t="s">
        <v>1174</v>
      </c>
      <c r="O6" s="8" t="s">
        <v>1174</v>
      </c>
      <c r="P6" s="8" t="s">
        <v>1174</v>
      </c>
      <c r="Q6" s="8" t="s">
        <v>1174</v>
      </c>
      <c r="R6" s="8" t="s">
        <v>1174</v>
      </c>
      <c r="S6" s="8" t="s">
        <v>1174</v>
      </c>
      <c r="T6" s="8" t="s">
        <v>1174</v>
      </c>
      <c r="U6" s="8" t="s">
        <v>1174</v>
      </c>
      <c r="V6" s="8" t="s">
        <v>1174</v>
      </c>
      <c r="W6" s="8" t="s">
        <v>1174</v>
      </c>
      <c r="X6" s="8" t="s">
        <v>1174</v>
      </c>
      <c r="Y6" s="8" t="s">
        <v>1174</v>
      </c>
      <c r="Z6" s="8" t="s">
        <v>1174</v>
      </c>
      <c r="AA6" s="8" t="s">
        <v>1174</v>
      </c>
      <c r="AB6" s="8" t="s">
        <v>1174</v>
      </c>
      <c r="AC6" s="8" t="s">
        <v>1174</v>
      </c>
      <c r="AD6" s="8" t="s">
        <v>1174</v>
      </c>
      <c r="AE6" s="8" t="s">
        <v>1174</v>
      </c>
      <c r="AF6" s="8" t="s">
        <v>1174</v>
      </c>
      <c r="AG6" s="8" t="s">
        <v>1174</v>
      </c>
      <c r="AH6" s="8" t="s">
        <v>1174</v>
      </c>
      <c r="AI6" s="8" t="s">
        <v>1174</v>
      </c>
      <c r="AJ6" s="8" t="s">
        <v>1174</v>
      </c>
      <c r="AK6" s="8" t="s">
        <v>1174</v>
      </c>
      <c r="AL6" s="8" t="s">
        <v>1174</v>
      </c>
      <c r="AM6" s="8" t="s">
        <v>1174</v>
      </c>
      <c r="AN6" s="8" t="s">
        <v>1174</v>
      </c>
      <c r="AO6" s="8" t="s">
        <v>1174</v>
      </c>
      <c r="AP6" s="8" t="s">
        <v>1174</v>
      </c>
      <c r="AQ6" s="8" t="s">
        <v>1174</v>
      </c>
      <c r="AR6" s="8" t="s">
        <v>1174</v>
      </c>
      <c r="AS6" s="8" t="s">
        <v>1174</v>
      </c>
      <c r="AT6" s="8" t="s">
        <v>1174</v>
      </c>
      <c r="AU6" s="8" t="s">
        <v>1174</v>
      </c>
      <c r="AV6" s="8" t="s">
        <v>1174</v>
      </c>
      <c r="AW6" s="8" t="s">
        <v>1174</v>
      </c>
      <c r="AX6" s="8" t="s">
        <v>1174</v>
      </c>
      <c r="AY6" s="8" t="s">
        <v>1174</v>
      </c>
      <c r="AZ6" s="8" t="s">
        <v>1174</v>
      </c>
      <c r="BA6" s="8" t="s">
        <v>1174</v>
      </c>
      <c r="BB6" s="8" t="s">
        <v>1174</v>
      </c>
      <c r="BC6" s="8" t="s">
        <v>1174</v>
      </c>
      <c r="BD6" s="8" t="s">
        <v>1174</v>
      </c>
      <c r="BE6" s="8" t="s">
        <v>1174</v>
      </c>
      <c r="BF6" s="8" t="s">
        <v>1174</v>
      </c>
      <c r="BG6" s="8" t="s">
        <v>1174</v>
      </c>
      <c r="BH6" s="8" t="s">
        <v>1174</v>
      </c>
      <c r="BI6" s="8" t="s">
        <v>1174</v>
      </c>
      <c r="BJ6" s="8" t="s">
        <v>1174</v>
      </c>
      <c r="BK6" s="8" t="s">
        <v>1174</v>
      </c>
      <c r="BL6" s="8" t="s">
        <v>1174</v>
      </c>
      <c r="BM6" s="8" t="s">
        <v>1174</v>
      </c>
      <c r="BN6" s="8" t="s">
        <v>1174</v>
      </c>
      <c r="BO6" s="8" t="s">
        <v>1174</v>
      </c>
      <c r="BP6" s="8" t="s">
        <v>1174</v>
      </c>
      <c r="BQ6" s="8" t="s">
        <v>1174</v>
      </c>
      <c r="BR6" s="8" t="s">
        <v>1174</v>
      </c>
      <c r="BS6" s="8" t="s">
        <v>1174</v>
      </c>
      <c r="BT6" s="8" t="s">
        <v>1174</v>
      </c>
      <c r="BU6" s="8" t="s">
        <v>1174</v>
      </c>
      <c r="BV6" s="8" t="s">
        <v>1174</v>
      </c>
      <c r="BW6" s="8" t="s">
        <v>1174</v>
      </c>
      <c r="BX6" s="8" t="s">
        <v>1174</v>
      </c>
      <c r="BY6" s="8" t="s">
        <v>1174</v>
      </c>
    </row>
    <row r="7" spans="1:77" s="6" customFormat="1">
      <c r="A7" s="5" t="s">
        <v>255</v>
      </c>
      <c r="B7" s="6">
        <v>39965</v>
      </c>
      <c r="C7" s="6">
        <v>39965</v>
      </c>
      <c r="D7" s="6">
        <v>39965</v>
      </c>
      <c r="E7" s="6">
        <v>39965</v>
      </c>
      <c r="F7" s="6">
        <v>39965</v>
      </c>
      <c r="G7" s="6">
        <v>39965</v>
      </c>
      <c r="H7" s="6">
        <v>39965</v>
      </c>
      <c r="I7" s="6">
        <v>39965</v>
      </c>
      <c r="J7" s="6">
        <v>39965</v>
      </c>
      <c r="K7" s="6">
        <v>39965</v>
      </c>
      <c r="L7" s="6">
        <v>39965</v>
      </c>
      <c r="M7" s="6">
        <v>39965</v>
      </c>
      <c r="N7" s="6">
        <v>39965</v>
      </c>
      <c r="O7" s="6">
        <v>39965</v>
      </c>
      <c r="P7" s="6">
        <v>39965</v>
      </c>
      <c r="Q7" s="6">
        <v>39965</v>
      </c>
      <c r="R7" s="6">
        <v>39965</v>
      </c>
      <c r="S7" s="6">
        <v>39965</v>
      </c>
      <c r="T7" s="6">
        <v>39965</v>
      </c>
      <c r="U7" s="6">
        <v>39965</v>
      </c>
      <c r="V7" s="6">
        <v>39965</v>
      </c>
      <c r="W7" s="6">
        <v>39965</v>
      </c>
      <c r="X7" s="6">
        <v>39965</v>
      </c>
      <c r="Y7" s="6">
        <v>39965</v>
      </c>
      <c r="Z7" s="6">
        <v>39965</v>
      </c>
      <c r="AA7" s="6">
        <v>39965</v>
      </c>
      <c r="AB7" s="6">
        <v>39965</v>
      </c>
      <c r="AC7" s="6">
        <v>39965</v>
      </c>
      <c r="AD7" s="6">
        <v>39965</v>
      </c>
      <c r="AE7" s="6">
        <v>39965</v>
      </c>
      <c r="AF7" s="6">
        <v>39965</v>
      </c>
      <c r="AG7" s="6">
        <v>39965</v>
      </c>
      <c r="AH7" s="6">
        <v>39965</v>
      </c>
      <c r="AI7" s="6">
        <v>39965</v>
      </c>
      <c r="AJ7" s="6">
        <v>39965</v>
      </c>
      <c r="AK7" s="6">
        <v>39965</v>
      </c>
      <c r="AL7" s="6">
        <v>39965</v>
      </c>
      <c r="AM7" s="6">
        <v>39965</v>
      </c>
      <c r="AN7" s="6">
        <v>39965</v>
      </c>
      <c r="AO7" s="6">
        <v>39965</v>
      </c>
      <c r="AP7" s="6">
        <v>39965</v>
      </c>
      <c r="AQ7" s="6">
        <v>39965</v>
      </c>
      <c r="AR7" s="6">
        <v>39965</v>
      </c>
      <c r="AS7" s="6">
        <v>39965</v>
      </c>
      <c r="AT7" s="6">
        <v>39965</v>
      </c>
      <c r="AU7" s="6">
        <v>39965</v>
      </c>
      <c r="AV7" s="6">
        <v>39965</v>
      </c>
      <c r="AW7" s="6">
        <v>39965</v>
      </c>
      <c r="AX7" s="6">
        <v>39965</v>
      </c>
      <c r="AY7" s="6">
        <v>39965</v>
      </c>
      <c r="AZ7" s="6">
        <v>39965</v>
      </c>
      <c r="BA7" s="6">
        <v>39965</v>
      </c>
      <c r="BB7" s="6">
        <v>39965</v>
      </c>
      <c r="BC7" s="6">
        <v>39965</v>
      </c>
      <c r="BD7" s="6">
        <v>39965</v>
      </c>
      <c r="BE7" s="6">
        <v>39965</v>
      </c>
      <c r="BF7" s="6">
        <v>39965</v>
      </c>
      <c r="BG7" s="6">
        <v>39965</v>
      </c>
      <c r="BH7" s="6">
        <v>39965</v>
      </c>
      <c r="BI7" s="6">
        <v>39965</v>
      </c>
      <c r="BJ7" s="6">
        <v>39965</v>
      </c>
      <c r="BK7" s="6">
        <v>39965</v>
      </c>
      <c r="BL7" s="6">
        <v>39965</v>
      </c>
      <c r="BM7" s="6">
        <v>39965</v>
      </c>
      <c r="BN7" s="6">
        <v>39965</v>
      </c>
      <c r="BO7" s="6">
        <v>39965</v>
      </c>
      <c r="BP7" s="6">
        <v>39965</v>
      </c>
      <c r="BQ7" s="6">
        <v>39965</v>
      </c>
      <c r="BR7" s="6">
        <v>39965</v>
      </c>
      <c r="BS7" s="6">
        <v>39965</v>
      </c>
      <c r="BT7" s="6">
        <v>39965</v>
      </c>
      <c r="BU7" s="6">
        <v>39965</v>
      </c>
      <c r="BV7" s="6">
        <v>39965</v>
      </c>
      <c r="BW7" s="6">
        <v>39965</v>
      </c>
      <c r="BX7" s="6">
        <v>39965</v>
      </c>
      <c r="BY7" s="6">
        <v>39965</v>
      </c>
    </row>
    <row r="8" spans="1:77" s="6" customFormat="1">
      <c r="A8" s="5" t="s">
        <v>256</v>
      </c>
      <c r="B8" s="6">
        <v>44348</v>
      </c>
      <c r="C8" s="6">
        <v>44348</v>
      </c>
      <c r="D8" s="6">
        <v>44348</v>
      </c>
      <c r="E8" s="6">
        <v>44348</v>
      </c>
      <c r="F8" s="6">
        <v>44348</v>
      </c>
      <c r="G8" s="6">
        <v>44348</v>
      </c>
      <c r="H8" s="6">
        <v>44348</v>
      </c>
      <c r="I8" s="6">
        <v>44348</v>
      </c>
      <c r="J8" s="6">
        <v>44348</v>
      </c>
      <c r="K8" s="6">
        <v>44348</v>
      </c>
      <c r="L8" s="6">
        <v>44348</v>
      </c>
      <c r="M8" s="6">
        <v>44348</v>
      </c>
      <c r="N8" s="6">
        <v>44348</v>
      </c>
      <c r="O8" s="6">
        <v>44348</v>
      </c>
      <c r="P8" s="6">
        <v>44348</v>
      </c>
      <c r="Q8" s="6">
        <v>44348</v>
      </c>
      <c r="R8" s="6">
        <v>44348</v>
      </c>
      <c r="S8" s="6">
        <v>44348</v>
      </c>
      <c r="T8" s="6">
        <v>44348</v>
      </c>
      <c r="U8" s="6">
        <v>44348</v>
      </c>
      <c r="V8" s="6">
        <v>44348</v>
      </c>
      <c r="W8" s="6">
        <v>44348</v>
      </c>
      <c r="X8" s="6">
        <v>44348</v>
      </c>
      <c r="Y8" s="6">
        <v>44348</v>
      </c>
      <c r="Z8" s="6">
        <v>44348</v>
      </c>
      <c r="AA8" s="6">
        <v>44348</v>
      </c>
      <c r="AB8" s="6">
        <v>44348</v>
      </c>
      <c r="AC8" s="6">
        <v>44348</v>
      </c>
      <c r="AD8" s="6">
        <v>44348</v>
      </c>
      <c r="AE8" s="6">
        <v>44348</v>
      </c>
      <c r="AF8" s="6">
        <v>44348</v>
      </c>
      <c r="AG8" s="6">
        <v>44348</v>
      </c>
      <c r="AH8" s="6">
        <v>44348</v>
      </c>
      <c r="AI8" s="6">
        <v>44348</v>
      </c>
      <c r="AJ8" s="6">
        <v>44348</v>
      </c>
      <c r="AK8" s="6">
        <v>44348</v>
      </c>
      <c r="AL8" s="6">
        <v>44348</v>
      </c>
      <c r="AM8" s="6">
        <v>44348</v>
      </c>
      <c r="AN8" s="6">
        <v>44348</v>
      </c>
      <c r="AO8" s="6">
        <v>44348</v>
      </c>
      <c r="AP8" s="6">
        <v>44348</v>
      </c>
      <c r="AQ8" s="6">
        <v>44348</v>
      </c>
      <c r="AR8" s="6">
        <v>44348</v>
      </c>
      <c r="AS8" s="6">
        <v>44348</v>
      </c>
      <c r="AT8" s="6">
        <v>44348</v>
      </c>
      <c r="AU8" s="6">
        <v>44348</v>
      </c>
      <c r="AV8" s="6">
        <v>44348</v>
      </c>
      <c r="AW8" s="6">
        <v>44348</v>
      </c>
      <c r="AX8" s="6">
        <v>44348</v>
      </c>
      <c r="AY8" s="6">
        <v>44348</v>
      </c>
      <c r="AZ8" s="6">
        <v>44348</v>
      </c>
      <c r="BA8" s="6">
        <v>44348</v>
      </c>
      <c r="BB8" s="6">
        <v>44348</v>
      </c>
      <c r="BC8" s="6">
        <v>44348</v>
      </c>
      <c r="BD8" s="6">
        <v>44348</v>
      </c>
      <c r="BE8" s="6">
        <v>44348</v>
      </c>
      <c r="BF8" s="6">
        <v>44348</v>
      </c>
      <c r="BG8" s="6">
        <v>44348</v>
      </c>
      <c r="BH8" s="6">
        <v>44348</v>
      </c>
      <c r="BI8" s="6">
        <v>44348</v>
      </c>
      <c r="BJ8" s="6">
        <v>44348</v>
      </c>
      <c r="BK8" s="6">
        <v>44348</v>
      </c>
      <c r="BL8" s="6">
        <v>44348</v>
      </c>
      <c r="BM8" s="6">
        <v>44348</v>
      </c>
      <c r="BN8" s="6">
        <v>44348</v>
      </c>
      <c r="BO8" s="6">
        <v>44348</v>
      </c>
      <c r="BP8" s="6">
        <v>44348</v>
      </c>
      <c r="BQ8" s="6">
        <v>44348</v>
      </c>
      <c r="BR8" s="6">
        <v>44348</v>
      </c>
      <c r="BS8" s="6">
        <v>44348</v>
      </c>
      <c r="BT8" s="6">
        <v>44348</v>
      </c>
      <c r="BU8" s="6">
        <v>44348</v>
      </c>
      <c r="BV8" s="6">
        <v>44348</v>
      </c>
      <c r="BW8" s="6">
        <v>44348</v>
      </c>
      <c r="BX8" s="6">
        <v>44348</v>
      </c>
      <c r="BY8" s="6">
        <v>44348</v>
      </c>
    </row>
    <row r="9" spans="1:77">
      <c r="A9" s="4" t="s">
        <v>257</v>
      </c>
      <c r="B9" s="1">
        <v>20</v>
      </c>
      <c r="C9" s="1">
        <v>20</v>
      </c>
      <c r="D9" s="1">
        <v>20</v>
      </c>
      <c r="E9" s="1">
        <v>20</v>
      </c>
      <c r="F9" s="1">
        <v>20</v>
      </c>
      <c r="G9" s="1">
        <v>20</v>
      </c>
      <c r="H9" s="1">
        <v>20</v>
      </c>
      <c r="I9" s="1">
        <v>20</v>
      </c>
      <c r="J9" s="1">
        <v>20</v>
      </c>
      <c r="K9" s="1">
        <v>20</v>
      </c>
      <c r="L9" s="1">
        <v>20</v>
      </c>
      <c r="M9" s="1">
        <v>20</v>
      </c>
      <c r="N9" s="1">
        <v>20</v>
      </c>
      <c r="O9" s="1">
        <v>20</v>
      </c>
      <c r="P9" s="1">
        <v>20</v>
      </c>
      <c r="Q9" s="1">
        <v>20</v>
      </c>
      <c r="R9" s="1">
        <v>20</v>
      </c>
      <c r="S9" s="1">
        <v>20</v>
      </c>
      <c r="T9" s="1">
        <v>20</v>
      </c>
      <c r="U9" s="1">
        <v>20</v>
      </c>
      <c r="V9" s="1">
        <v>20</v>
      </c>
      <c r="W9" s="1">
        <v>20</v>
      </c>
      <c r="X9" s="1">
        <v>20</v>
      </c>
      <c r="Y9" s="1">
        <v>20</v>
      </c>
      <c r="Z9" s="1">
        <v>20</v>
      </c>
      <c r="AA9" s="1">
        <v>20</v>
      </c>
      <c r="AB9" s="1">
        <v>20</v>
      </c>
      <c r="AC9" s="1">
        <v>20</v>
      </c>
      <c r="AD9" s="1">
        <v>20</v>
      </c>
      <c r="AE9" s="1">
        <v>20</v>
      </c>
      <c r="AF9" s="1">
        <v>20</v>
      </c>
      <c r="AG9" s="1">
        <v>20</v>
      </c>
      <c r="AH9" s="1">
        <v>20</v>
      </c>
      <c r="AI9" s="1">
        <v>20</v>
      </c>
      <c r="AJ9" s="1">
        <v>20</v>
      </c>
      <c r="AK9" s="1">
        <v>20</v>
      </c>
      <c r="AL9" s="1">
        <v>20</v>
      </c>
      <c r="AM9" s="1">
        <v>20</v>
      </c>
      <c r="AN9" s="1">
        <v>20</v>
      </c>
      <c r="AO9" s="1">
        <v>20</v>
      </c>
      <c r="AP9" s="1">
        <v>20</v>
      </c>
      <c r="AQ9" s="1">
        <v>20</v>
      </c>
      <c r="AR9" s="1">
        <v>20</v>
      </c>
      <c r="AS9" s="1">
        <v>20</v>
      </c>
      <c r="AT9" s="1">
        <v>20</v>
      </c>
      <c r="AU9" s="1">
        <v>20</v>
      </c>
      <c r="AV9" s="1">
        <v>20</v>
      </c>
      <c r="AW9" s="1">
        <v>20</v>
      </c>
      <c r="AX9" s="1">
        <v>20</v>
      </c>
      <c r="AY9" s="1">
        <v>20</v>
      </c>
      <c r="AZ9" s="1">
        <v>20</v>
      </c>
      <c r="BA9" s="1">
        <v>20</v>
      </c>
      <c r="BB9" s="1">
        <v>20</v>
      </c>
      <c r="BC9" s="1">
        <v>20</v>
      </c>
      <c r="BD9" s="1">
        <v>20</v>
      </c>
      <c r="BE9" s="1">
        <v>20</v>
      </c>
      <c r="BF9" s="1">
        <v>20</v>
      </c>
      <c r="BG9" s="1">
        <v>20</v>
      </c>
      <c r="BH9" s="1">
        <v>20</v>
      </c>
      <c r="BI9" s="1">
        <v>20</v>
      </c>
      <c r="BJ9" s="1">
        <v>20</v>
      </c>
      <c r="BK9" s="1">
        <v>20</v>
      </c>
      <c r="BL9" s="1">
        <v>20</v>
      </c>
      <c r="BM9" s="1">
        <v>20</v>
      </c>
      <c r="BN9" s="1">
        <v>20</v>
      </c>
      <c r="BO9" s="1">
        <v>20</v>
      </c>
      <c r="BP9" s="1">
        <v>20</v>
      </c>
      <c r="BQ9" s="1">
        <v>20</v>
      </c>
      <c r="BR9" s="1">
        <v>20</v>
      </c>
      <c r="BS9" s="1">
        <v>20</v>
      </c>
      <c r="BT9" s="1">
        <v>20</v>
      </c>
      <c r="BU9" s="1">
        <v>20</v>
      </c>
      <c r="BV9" s="1">
        <v>20</v>
      </c>
      <c r="BW9" s="1">
        <v>20</v>
      </c>
      <c r="BX9" s="1">
        <v>20</v>
      </c>
      <c r="BY9" s="1">
        <v>20</v>
      </c>
    </row>
    <row r="10" spans="1:77">
      <c r="A10" s="4" t="s">
        <v>258</v>
      </c>
      <c r="B10" s="8" t="s">
        <v>1088</v>
      </c>
      <c r="C10" s="8" t="s">
        <v>1089</v>
      </c>
      <c r="D10" s="8" t="s">
        <v>1090</v>
      </c>
      <c r="E10" s="8" t="s">
        <v>1091</v>
      </c>
      <c r="F10" s="8" t="s">
        <v>1092</v>
      </c>
      <c r="G10" s="8" t="s">
        <v>1093</v>
      </c>
      <c r="H10" s="8" t="s">
        <v>1094</v>
      </c>
      <c r="I10" s="8" t="s">
        <v>1095</v>
      </c>
      <c r="J10" s="8" t="s">
        <v>1096</v>
      </c>
      <c r="K10" s="8" t="s">
        <v>1097</v>
      </c>
      <c r="L10" s="8" t="s">
        <v>1098</v>
      </c>
      <c r="M10" s="8" t="s">
        <v>1099</v>
      </c>
      <c r="N10" s="8" t="s">
        <v>1100</v>
      </c>
      <c r="O10" s="8" t="s">
        <v>1101</v>
      </c>
      <c r="P10" s="8" t="s">
        <v>1102</v>
      </c>
      <c r="Q10" s="8" t="s">
        <v>1103</v>
      </c>
      <c r="R10" s="8" t="s">
        <v>1104</v>
      </c>
      <c r="S10" s="8" t="s">
        <v>1105</v>
      </c>
      <c r="T10" s="8" t="s">
        <v>1106</v>
      </c>
      <c r="U10" s="8" t="s">
        <v>1107</v>
      </c>
      <c r="V10" s="8" t="s">
        <v>1108</v>
      </c>
      <c r="W10" s="8" t="s">
        <v>1109</v>
      </c>
      <c r="X10" s="8" t="s">
        <v>1110</v>
      </c>
      <c r="Y10" s="8" t="s">
        <v>1111</v>
      </c>
      <c r="Z10" s="8" t="s">
        <v>1112</v>
      </c>
      <c r="AA10" s="8" t="s">
        <v>1113</v>
      </c>
      <c r="AB10" s="8" t="s">
        <v>1114</v>
      </c>
      <c r="AC10" s="8" t="s">
        <v>1115</v>
      </c>
      <c r="AD10" s="8" t="s">
        <v>1116</v>
      </c>
      <c r="AE10" s="8" t="s">
        <v>1117</v>
      </c>
      <c r="AF10" s="8" t="s">
        <v>1118</v>
      </c>
      <c r="AG10" s="8" t="s">
        <v>1119</v>
      </c>
      <c r="AH10" s="8" t="s">
        <v>1120</v>
      </c>
      <c r="AI10" s="8" t="s">
        <v>1121</v>
      </c>
      <c r="AJ10" s="8" t="s">
        <v>1122</v>
      </c>
      <c r="AK10" s="8" t="s">
        <v>1123</v>
      </c>
      <c r="AL10" s="8" t="s">
        <v>1124</v>
      </c>
      <c r="AM10" s="8" t="s">
        <v>1125</v>
      </c>
      <c r="AN10" s="8" t="s">
        <v>1126</v>
      </c>
      <c r="AO10" s="8" t="s">
        <v>1127</v>
      </c>
      <c r="AP10" s="8" t="s">
        <v>1128</v>
      </c>
      <c r="AQ10" s="8" t="s">
        <v>1129</v>
      </c>
      <c r="AR10" s="8" t="s">
        <v>1130</v>
      </c>
      <c r="AS10" s="8" t="s">
        <v>1131</v>
      </c>
      <c r="AT10" s="8" t="s">
        <v>1132</v>
      </c>
      <c r="AU10" s="8" t="s">
        <v>1133</v>
      </c>
      <c r="AV10" s="8" t="s">
        <v>1134</v>
      </c>
      <c r="AW10" s="8" t="s">
        <v>1135</v>
      </c>
      <c r="AX10" s="8" t="s">
        <v>1136</v>
      </c>
      <c r="AY10" s="8" t="s">
        <v>1137</v>
      </c>
      <c r="AZ10" s="8" t="s">
        <v>1138</v>
      </c>
      <c r="BA10" s="8" t="s">
        <v>1139</v>
      </c>
      <c r="BB10" s="8" t="s">
        <v>1140</v>
      </c>
      <c r="BC10" s="8" t="s">
        <v>1141</v>
      </c>
      <c r="BD10" s="8" t="s">
        <v>1142</v>
      </c>
      <c r="BE10" s="8" t="s">
        <v>1143</v>
      </c>
      <c r="BF10" s="8" t="s">
        <v>1144</v>
      </c>
      <c r="BG10" s="8" t="s">
        <v>1145</v>
      </c>
      <c r="BH10" s="8" t="s">
        <v>1146</v>
      </c>
      <c r="BI10" s="8" t="s">
        <v>1147</v>
      </c>
      <c r="BJ10" s="8" t="s">
        <v>1148</v>
      </c>
      <c r="BK10" s="8" t="s">
        <v>1149</v>
      </c>
      <c r="BL10" s="8" t="s">
        <v>1150</v>
      </c>
      <c r="BM10" s="8" t="s">
        <v>1151</v>
      </c>
      <c r="BN10" s="8" t="s">
        <v>1152</v>
      </c>
      <c r="BO10" s="8" t="s">
        <v>1153</v>
      </c>
      <c r="BP10" s="8" t="s">
        <v>1154</v>
      </c>
      <c r="BQ10" s="8" t="s">
        <v>1155</v>
      </c>
      <c r="BR10" s="8" t="s">
        <v>1156</v>
      </c>
      <c r="BS10" s="8" t="s">
        <v>1157</v>
      </c>
      <c r="BT10" s="8" t="s">
        <v>1158</v>
      </c>
      <c r="BU10" s="8" t="s">
        <v>1159</v>
      </c>
      <c r="BV10" s="8" t="s">
        <v>1160</v>
      </c>
      <c r="BW10" s="8" t="s">
        <v>1161</v>
      </c>
      <c r="BX10" s="8" t="s">
        <v>1162</v>
      </c>
      <c r="BY10" s="8" t="s">
        <v>1163</v>
      </c>
    </row>
    <row r="11" spans="1:77">
      <c r="A11" s="10">
        <v>39965</v>
      </c>
      <c r="B11" s="9">
        <v>11.82</v>
      </c>
      <c r="C11" s="9">
        <v>48.512999999999998</v>
      </c>
      <c r="D11" s="9">
        <v>1.887</v>
      </c>
      <c r="E11" s="9">
        <v>50.4</v>
      </c>
      <c r="F11" s="9">
        <v>0.59199999999999997</v>
      </c>
      <c r="G11" s="9">
        <v>4.7990000000000004</v>
      </c>
      <c r="H11" s="9">
        <v>11.391</v>
      </c>
      <c r="I11" s="9">
        <v>16.782</v>
      </c>
      <c r="J11" s="9">
        <v>5.97</v>
      </c>
      <c r="K11" s="9">
        <v>22.751999999999999</v>
      </c>
      <c r="L11" s="9">
        <v>0.32</v>
      </c>
      <c r="M11" s="9">
        <v>0.38400000000000001</v>
      </c>
      <c r="N11" s="9">
        <v>1.6870000000000001</v>
      </c>
      <c r="O11" s="9">
        <v>2.391</v>
      </c>
      <c r="P11" s="9">
        <v>2.3570000000000002</v>
      </c>
      <c r="Q11" s="9">
        <v>4.7480000000000002</v>
      </c>
      <c r="R11" s="9">
        <v>0.40699999999999997</v>
      </c>
      <c r="S11" s="9">
        <v>0.32</v>
      </c>
      <c r="T11" s="9">
        <v>2.4580000000000002</v>
      </c>
      <c r="U11" s="9">
        <v>3.1840000000000002</v>
      </c>
      <c r="V11" s="9">
        <v>0</v>
      </c>
      <c r="W11" s="9">
        <v>3.1840000000000002</v>
      </c>
      <c r="X11" s="9">
        <v>107.465</v>
      </c>
      <c r="Y11" s="9">
        <v>33.514000000000003</v>
      </c>
      <c r="Z11" s="9">
        <v>31.710999999999999</v>
      </c>
      <c r="AA11" s="9">
        <v>172.69</v>
      </c>
      <c r="AB11" s="9">
        <v>10.214</v>
      </c>
      <c r="AC11" s="9">
        <v>182.904</v>
      </c>
      <c r="AD11" s="9">
        <v>8.2669999999999995</v>
      </c>
      <c r="AE11" s="9">
        <v>3.7999999999999999E-2</v>
      </c>
      <c r="AF11" s="9">
        <v>0.25</v>
      </c>
      <c r="AG11" s="9">
        <v>8.5549999999999997</v>
      </c>
      <c r="AH11" s="9">
        <v>0</v>
      </c>
      <c r="AI11" s="9">
        <v>8.5549999999999997</v>
      </c>
      <c r="AJ11" s="9">
        <v>33.4</v>
      </c>
      <c r="AK11" s="9">
        <v>1.298</v>
      </c>
      <c r="AL11" s="9">
        <v>0.64100000000000001</v>
      </c>
      <c r="AM11" s="9">
        <v>35.338999999999999</v>
      </c>
      <c r="AN11" s="9">
        <v>0</v>
      </c>
      <c r="AO11" s="9">
        <v>35.338999999999999</v>
      </c>
      <c r="AP11" s="9">
        <v>77.442999999999998</v>
      </c>
      <c r="AQ11" s="9">
        <v>35.366999999999997</v>
      </c>
      <c r="AR11" s="9">
        <v>12.135</v>
      </c>
      <c r="AS11" s="9">
        <v>124.94499999999999</v>
      </c>
      <c r="AT11" s="9">
        <v>0.77700000000000002</v>
      </c>
      <c r="AU11" s="9">
        <v>125.723</v>
      </c>
      <c r="AV11" s="9">
        <v>33.453000000000003</v>
      </c>
      <c r="AW11" s="9">
        <v>65.085999999999999</v>
      </c>
      <c r="AX11" s="9">
        <v>60.48</v>
      </c>
      <c r="AY11" s="9">
        <v>159.01900000000001</v>
      </c>
      <c r="AZ11" s="9">
        <v>16.495999999999999</v>
      </c>
      <c r="BA11" s="9">
        <v>175.51499999999999</v>
      </c>
      <c r="BB11" s="9">
        <v>2.5430000000000001</v>
      </c>
      <c r="BC11" s="9">
        <v>17.634</v>
      </c>
      <c r="BD11" s="9">
        <v>45.963000000000001</v>
      </c>
      <c r="BE11" s="9">
        <v>66.14</v>
      </c>
      <c r="BF11" s="9">
        <v>44.146000000000001</v>
      </c>
      <c r="BG11" s="9">
        <v>110.286</v>
      </c>
      <c r="BH11" s="9">
        <v>0.48799999999999999</v>
      </c>
      <c r="BI11" s="9">
        <v>0.38400000000000001</v>
      </c>
      <c r="BJ11" s="9">
        <v>3.597</v>
      </c>
      <c r="BK11" s="9">
        <v>4.4690000000000003</v>
      </c>
      <c r="BL11" s="9">
        <v>14.522</v>
      </c>
      <c r="BM11" s="9">
        <v>18.989999999999998</v>
      </c>
      <c r="BN11" s="9">
        <v>1.079</v>
      </c>
      <c r="BO11" s="9">
        <v>0.77600000000000002</v>
      </c>
      <c r="BP11" s="9">
        <v>2.4580000000000002</v>
      </c>
      <c r="BQ11" s="9">
        <v>4.3120000000000003</v>
      </c>
      <c r="BR11" s="9">
        <v>0</v>
      </c>
      <c r="BS11" s="9">
        <v>4.3120000000000003</v>
      </c>
      <c r="BT11" s="9">
        <v>156.67400000000001</v>
      </c>
      <c r="BU11" s="9">
        <v>120.58199999999999</v>
      </c>
      <c r="BV11" s="9">
        <v>125.523</v>
      </c>
      <c r="BW11" s="9">
        <v>402.78</v>
      </c>
      <c r="BX11" s="9">
        <v>75.941000000000003</v>
      </c>
      <c r="BY11" s="9">
        <v>478.721</v>
      </c>
    </row>
    <row r="12" spans="1:77">
      <c r="A12" s="10">
        <v>40330</v>
      </c>
      <c r="B12" s="9">
        <v>12.39</v>
      </c>
      <c r="C12" s="9">
        <v>54.017000000000003</v>
      </c>
      <c r="D12" s="9">
        <v>3.4039999999999999</v>
      </c>
      <c r="E12" s="9">
        <v>57.421999999999997</v>
      </c>
      <c r="F12" s="9">
        <v>2.927</v>
      </c>
      <c r="G12" s="9">
        <v>3.9780000000000002</v>
      </c>
      <c r="H12" s="9">
        <v>8.4849999999999994</v>
      </c>
      <c r="I12" s="9">
        <v>15.39</v>
      </c>
      <c r="J12" s="9">
        <v>6.2859999999999996</v>
      </c>
      <c r="K12" s="9">
        <v>21.675000000000001</v>
      </c>
      <c r="L12" s="9">
        <v>1.044</v>
      </c>
      <c r="M12" s="9">
        <v>1.131</v>
      </c>
      <c r="N12" s="9">
        <v>4.2460000000000004</v>
      </c>
      <c r="O12" s="9">
        <v>6.4210000000000003</v>
      </c>
      <c r="P12" s="9">
        <v>4.8010000000000002</v>
      </c>
      <c r="Q12" s="9">
        <v>11.222</v>
      </c>
      <c r="R12" s="9">
        <v>0</v>
      </c>
      <c r="S12" s="9">
        <v>0</v>
      </c>
      <c r="T12" s="9">
        <v>0.52600000000000002</v>
      </c>
      <c r="U12" s="9">
        <v>0.52600000000000002</v>
      </c>
      <c r="V12" s="9">
        <v>0.311</v>
      </c>
      <c r="W12" s="9">
        <v>0.83699999999999997</v>
      </c>
      <c r="X12" s="9">
        <v>96.27</v>
      </c>
      <c r="Y12" s="9">
        <v>37.86</v>
      </c>
      <c r="Z12" s="9">
        <v>28.228999999999999</v>
      </c>
      <c r="AA12" s="9">
        <v>162.35900000000001</v>
      </c>
      <c r="AB12" s="9">
        <v>14.801</v>
      </c>
      <c r="AC12" s="9">
        <v>177.16</v>
      </c>
      <c r="AD12" s="9">
        <v>3.4540000000000002</v>
      </c>
      <c r="AE12" s="9">
        <v>0</v>
      </c>
      <c r="AF12" s="9">
        <v>6.0000000000000001E-3</v>
      </c>
      <c r="AG12" s="9">
        <v>3.4590000000000001</v>
      </c>
      <c r="AH12" s="9">
        <v>0</v>
      </c>
      <c r="AI12" s="9">
        <v>3.4590000000000001</v>
      </c>
      <c r="AJ12" s="9">
        <v>37.734000000000002</v>
      </c>
      <c r="AK12" s="9">
        <v>1.3480000000000001</v>
      </c>
      <c r="AL12" s="9">
        <v>0</v>
      </c>
      <c r="AM12" s="9">
        <v>39.082000000000001</v>
      </c>
      <c r="AN12" s="9">
        <v>0</v>
      </c>
      <c r="AO12" s="9">
        <v>39.082000000000001</v>
      </c>
      <c r="AP12" s="9">
        <v>67.897999999999996</v>
      </c>
      <c r="AQ12" s="9">
        <v>40.472000000000001</v>
      </c>
      <c r="AR12" s="9">
        <v>14.169</v>
      </c>
      <c r="AS12" s="9">
        <v>122.538</v>
      </c>
      <c r="AT12" s="9">
        <v>0.5</v>
      </c>
      <c r="AU12" s="9">
        <v>123.038</v>
      </c>
      <c r="AV12" s="9">
        <v>38.826000000000001</v>
      </c>
      <c r="AW12" s="9">
        <v>75.153000000000006</v>
      </c>
      <c r="AX12" s="9">
        <v>62.372</v>
      </c>
      <c r="AY12" s="9">
        <v>176.351</v>
      </c>
      <c r="AZ12" s="9">
        <v>23.079000000000001</v>
      </c>
      <c r="BA12" s="9">
        <v>199.43</v>
      </c>
      <c r="BB12" s="9">
        <v>3.8039999999999998</v>
      </c>
      <c r="BC12" s="9">
        <v>12.483000000000001</v>
      </c>
      <c r="BD12" s="9">
        <v>41.3</v>
      </c>
      <c r="BE12" s="9">
        <v>57.585999999999999</v>
      </c>
      <c r="BF12" s="9">
        <v>53.207000000000001</v>
      </c>
      <c r="BG12" s="9">
        <v>110.79300000000001</v>
      </c>
      <c r="BH12" s="9">
        <v>1.044</v>
      </c>
      <c r="BI12" s="9">
        <v>2.1930000000000001</v>
      </c>
      <c r="BJ12" s="9">
        <v>6.1470000000000002</v>
      </c>
      <c r="BK12" s="9">
        <v>9.3829999999999991</v>
      </c>
      <c r="BL12" s="9">
        <v>11.631</v>
      </c>
      <c r="BM12" s="9">
        <v>21.013999999999999</v>
      </c>
      <c r="BN12" s="9">
        <v>0</v>
      </c>
      <c r="BO12" s="9">
        <v>0</v>
      </c>
      <c r="BP12" s="9">
        <v>0.52600000000000002</v>
      </c>
      <c r="BQ12" s="9">
        <v>0.52600000000000002</v>
      </c>
      <c r="BR12" s="9">
        <v>0.61699999999999999</v>
      </c>
      <c r="BS12" s="9">
        <v>1.1439999999999999</v>
      </c>
      <c r="BT12" s="9">
        <v>152.75899999999999</v>
      </c>
      <c r="BU12" s="9">
        <v>131.649</v>
      </c>
      <c r="BV12" s="9">
        <v>124.51900000000001</v>
      </c>
      <c r="BW12" s="9">
        <v>408.92700000000002</v>
      </c>
      <c r="BX12" s="9">
        <v>89.034000000000006</v>
      </c>
      <c r="BY12" s="9">
        <v>497.96100000000001</v>
      </c>
    </row>
    <row r="13" spans="1:77">
      <c r="A13" s="10">
        <v>40695</v>
      </c>
      <c r="B13" s="9">
        <v>9.5619999999999994</v>
      </c>
      <c r="C13" s="9">
        <v>49.39</v>
      </c>
      <c r="D13" s="9">
        <v>5.4809999999999999</v>
      </c>
      <c r="E13" s="9">
        <v>54.871000000000002</v>
      </c>
      <c r="F13" s="9">
        <v>0.94399999999999995</v>
      </c>
      <c r="G13" s="9">
        <v>3.4660000000000002</v>
      </c>
      <c r="H13" s="9">
        <v>9.83</v>
      </c>
      <c r="I13" s="9">
        <v>14.24</v>
      </c>
      <c r="J13" s="9">
        <v>11.667999999999999</v>
      </c>
      <c r="K13" s="9">
        <v>25.908000000000001</v>
      </c>
      <c r="L13" s="9">
        <v>1.1890000000000001</v>
      </c>
      <c r="M13" s="9">
        <v>0.91100000000000003</v>
      </c>
      <c r="N13" s="9">
        <v>0.746</v>
      </c>
      <c r="O13" s="9">
        <v>2.847</v>
      </c>
      <c r="P13" s="9">
        <v>4.6660000000000004</v>
      </c>
      <c r="Q13" s="9">
        <v>7.5129999999999999</v>
      </c>
      <c r="R13" s="9">
        <v>0.58799999999999997</v>
      </c>
      <c r="S13" s="9">
        <v>7.5999999999999998E-2</v>
      </c>
      <c r="T13" s="9">
        <v>0</v>
      </c>
      <c r="U13" s="9">
        <v>0.66400000000000003</v>
      </c>
      <c r="V13" s="9">
        <v>0.4</v>
      </c>
      <c r="W13" s="9">
        <v>1.0640000000000001</v>
      </c>
      <c r="X13" s="9">
        <v>97.965999999999994</v>
      </c>
      <c r="Y13" s="9">
        <v>38.298000000000002</v>
      </c>
      <c r="Z13" s="9">
        <v>22.603000000000002</v>
      </c>
      <c r="AA13" s="9">
        <v>158.86699999999999</v>
      </c>
      <c r="AB13" s="9">
        <v>22.463000000000001</v>
      </c>
      <c r="AC13" s="9">
        <v>181.33</v>
      </c>
      <c r="AD13" s="9">
        <v>7.0350000000000001</v>
      </c>
      <c r="AE13" s="9">
        <v>0</v>
      </c>
      <c r="AF13" s="9">
        <v>0</v>
      </c>
      <c r="AG13" s="9">
        <v>7.0350000000000001</v>
      </c>
      <c r="AH13" s="9">
        <v>0</v>
      </c>
      <c r="AI13" s="9">
        <v>7.0350000000000001</v>
      </c>
      <c r="AJ13" s="9">
        <v>34.728999999999999</v>
      </c>
      <c r="AK13" s="9">
        <v>3.1110000000000002</v>
      </c>
      <c r="AL13" s="9">
        <v>0</v>
      </c>
      <c r="AM13" s="9">
        <v>37.840000000000003</v>
      </c>
      <c r="AN13" s="9">
        <v>0</v>
      </c>
      <c r="AO13" s="9">
        <v>37.840000000000003</v>
      </c>
      <c r="AP13" s="9">
        <v>76.84</v>
      </c>
      <c r="AQ13" s="9">
        <v>46.030999999999999</v>
      </c>
      <c r="AR13" s="9">
        <v>12.584</v>
      </c>
      <c r="AS13" s="9">
        <v>135.45500000000001</v>
      </c>
      <c r="AT13" s="9">
        <v>0.626</v>
      </c>
      <c r="AU13" s="9">
        <v>136.08099999999999</v>
      </c>
      <c r="AV13" s="9">
        <v>40.067999999999998</v>
      </c>
      <c r="AW13" s="9">
        <v>60.94</v>
      </c>
      <c r="AX13" s="9">
        <v>54.741999999999997</v>
      </c>
      <c r="AY13" s="9">
        <v>155.75</v>
      </c>
      <c r="AZ13" s="9">
        <v>26.492999999999999</v>
      </c>
      <c r="BA13" s="9">
        <v>182.24299999999999</v>
      </c>
      <c r="BB13" s="9">
        <v>4.7949999999999999</v>
      </c>
      <c r="BC13" s="9">
        <v>16.145</v>
      </c>
      <c r="BD13" s="9">
        <v>49.072000000000003</v>
      </c>
      <c r="BE13" s="9">
        <v>70.012</v>
      </c>
      <c r="BF13" s="9">
        <v>58.639000000000003</v>
      </c>
      <c r="BG13" s="9">
        <v>128.65100000000001</v>
      </c>
      <c r="BH13" s="9">
        <v>2.7909999999999999</v>
      </c>
      <c r="BI13" s="9">
        <v>1.4319999999999999</v>
      </c>
      <c r="BJ13" s="9">
        <v>3.875</v>
      </c>
      <c r="BK13" s="9">
        <v>8.0980000000000008</v>
      </c>
      <c r="BL13" s="9">
        <v>10.853</v>
      </c>
      <c r="BM13" s="9">
        <v>18.951000000000001</v>
      </c>
      <c r="BN13" s="9">
        <v>0.58799999999999997</v>
      </c>
      <c r="BO13" s="9">
        <v>7.5999999999999998E-2</v>
      </c>
      <c r="BP13" s="9">
        <v>9.6000000000000002E-2</v>
      </c>
      <c r="BQ13" s="9">
        <v>0.76</v>
      </c>
      <c r="BR13" s="9">
        <v>0.80200000000000005</v>
      </c>
      <c r="BS13" s="9">
        <v>1.5620000000000001</v>
      </c>
      <c r="BT13" s="9">
        <v>166.846</v>
      </c>
      <c r="BU13" s="9">
        <v>127.73699999999999</v>
      </c>
      <c r="BV13" s="9">
        <v>120.36799999999999</v>
      </c>
      <c r="BW13" s="9">
        <v>414.95</v>
      </c>
      <c r="BX13" s="9">
        <v>97.412000000000006</v>
      </c>
      <c r="BY13" s="9">
        <v>512.36199999999997</v>
      </c>
    </row>
    <row r="14" spans="1:77">
      <c r="A14" s="10">
        <v>41061</v>
      </c>
      <c r="B14" s="9">
        <v>12.151</v>
      </c>
      <c r="C14" s="9">
        <v>54.293999999999997</v>
      </c>
      <c r="D14" s="9">
        <v>5.0579999999999998</v>
      </c>
      <c r="E14" s="9">
        <v>59.351999999999997</v>
      </c>
      <c r="F14" s="9">
        <v>2.8439999999999999</v>
      </c>
      <c r="G14" s="9">
        <v>6.6369999999999996</v>
      </c>
      <c r="H14" s="9">
        <v>15</v>
      </c>
      <c r="I14" s="9">
        <v>24.481000000000002</v>
      </c>
      <c r="J14" s="9">
        <v>16.105</v>
      </c>
      <c r="K14" s="9">
        <v>40.585000000000001</v>
      </c>
      <c r="L14" s="9">
        <v>1.288</v>
      </c>
      <c r="M14" s="9">
        <v>0.156</v>
      </c>
      <c r="N14" s="9">
        <v>3.1240000000000001</v>
      </c>
      <c r="O14" s="9">
        <v>4.5679999999999996</v>
      </c>
      <c r="P14" s="9">
        <v>7.681</v>
      </c>
      <c r="Q14" s="9">
        <v>12.249000000000001</v>
      </c>
      <c r="R14" s="9">
        <v>0.95899999999999996</v>
      </c>
      <c r="S14" s="9">
        <v>0.94899999999999995</v>
      </c>
      <c r="T14" s="9">
        <v>1.3129999999999999</v>
      </c>
      <c r="U14" s="9">
        <v>3.2210000000000001</v>
      </c>
      <c r="V14" s="9">
        <v>0</v>
      </c>
      <c r="W14" s="9">
        <v>3.2210000000000001</v>
      </c>
      <c r="X14" s="9">
        <v>96.95</v>
      </c>
      <c r="Y14" s="9">
        <v>40.469000000000001</v>
      </c>
      <c r="Z14" s="9">
        <v>33.231000000000002</v>
      </c>
      <c r="AA14" s="9">
        <v>170.65</v>
      </c>
      <c r="AB14" s="9">
        <v>29.102</v>
      </c>
      <c r="AC14" s="9">
        <v>199.751</v>
      </c>
      <c r="AD14" s="9">
        <v>6.9089999999999998</v>
      </c>
      <c r="AE14" s="9">
        <v>0</v>
      </c>
      <c r="AF14" s="9">
        <v>0</v>
      </c>
      <c r="AG14" s="9">
        <v>6.9089999999999998</v>
      </c>
      <c r="AH14" s="9">
        <v>0</v>
      </c>
      <c r="AI14" s="9">
        <v>6.9089999999999998</v>
      </c>
      <c r="AJ14" s="9">
        <v>30.085000000000001</v>
      </c>
      <c r="AK14" s="9">
        <v>1.9730000000000001</v>
      </c>
      <c r="AL14" s="9">
        <v>0</v>
      </c>
      <c r="AM14" s="9">
        <v>32.058</v>
      </c>
      <c r="AN14" s="9">
        <v>0</v>
      </c>
      <c r="AO14" s="9">
        <v>32.058</v>
      </c>
      <c r="AP14" s="9">
        <v>73.156000000000006</v>
      </c>
      <c r="AQ14" s="9">
        <v>37.762</v>
      </c>
      <c r="AR14" s="9">
        <v>9.0990000000000002</v>
      </c>
      <c r="AS14" s="9">
        <v>120.017</v>
      </c>
      <c r="AT14" s="9">
        <v>0.25800000000000001</v>
      </c>
      <c r="AU14" s="9">
        <v>120.27500000000001</v>
      </c>
      <c r="AV14" s="9">
        <v>35.816000000000003</v>
      </c>
      <c r="AW14" s="9">
        <v>66.872</v>
      </c>
      <c r="AX14" s="9">
        <v>66.328000000000003</v>
      </c>
      <c r="AY14" s="9">
        <v>169.01599999999999</v>
      </c>
      <c r="AZ14" s="9">
        <v>20.556999999999999</v>
      </c>
      <c r="BA14" s="9">
        <v>189.57300000000001</v>
      </c>
      <c r="BB14" s="9">
        <v>6.5279999999999996</v>
      </c>
      <c r="BC14" s="9">
        <v>17.38</v>
      </c>
      <c r="BD14" s="9">
        <v>50.600999999999999</v>
      </c>
      <c r="BE14" s="9">
        <v>74.509</v>
      </c>
      <c r="BF14" s="9">
        <v>65.995999999999995</v>
      </c>
      <c r="BG14" s="9">
        <v>140.505</v>
      </c>
      <c r="BH14" s="9">
        <v>1.671</v>
      </c>
      <c r="BI14" s="9">
        <v>0.51800000000000002</v>
      </c>
      <c r="BJ14" s="9">
        <v>4.9550000000000001</v>
      </c>
      <c r="BK14" s="9">
        <v>7.1440000000000001</v>
      </c>
      <c r="BL14" s="9">
        <v>19.864999999999998</v>
      </c>
      <c r="BM14" s="9">
        <v>27.009</v>
      </c>
      <c r="BN14" s="9">
        <v>0.95899999999999996</v>
      </c>
      <c r="BO14" s="9">
        <v>1.2649999999999999</v>
      </c>
      <c r="BP14" s="9">
        <v>1.3440000000000001</v>
      </c>
      <c r="BQ14" s="9">
        <v>3.5680000000000001</v>
      </c>
      <c r="BR14" s="9">
        <v>0</v>
      </c>
      <c r="BS14" s="9">
        <v>3.5680000000000001</v>
      </c>
      <c r="BT14" s="9">
        <v>155.12200000000001</v>
      </c>
      <c r="BU14" s="9">
        <v>125.76900000000001</v>
      </c>
      <c r="BV14" s="9">
        <v>132.328</v>
      </c>
      <c r="BW14" s="9">
        <v>413.22</v>
      </c>
      <c r="BX14" s="9">
        <v>106.67700000000001</v>
      </c>
      <c r="BY14" s="9">
        <v>519.89599999999996</v>
      </c>
    </row>
    <row r="15" spans="1:77">
      <c r="A15" s="10">
        <v>41426</v>
      </c>
      <c r="B15" s="9">
        <v>13.263999999999999</v>
      </c>
      <c r="C15" s="9">
        <v>62.32</v>
      </c>
      <c r="D15" s="9">
        <v>4.5380000000000003</v>
      </c>
      <c r="E15" s="9">
        <v>66.856999999999999</v>
      </c>
      <c r="F15" s="9">
        <v>0.377</v>
      </c>
      <c r="G15" s="9">
        <v>7.2039999999999997</v>
      </c>
      <c r="H15" s="9">
        <v>11.561</v>
      </c>
      <c r="I15" s="9">
        <v>19.140999999999998</v>
      </c>
      <c r="J15" s="9">
        <v>9.1880000000000006</v>
      </c>
      <c r="K15" s="9">
        <v>28.329000000000001</v>
      </c>
      <c r="L15" s="9">
        <v>0.57199999999999995</v>
      </c>
      <c r="M15" s="9">
        <v>1.036</v>
      </c>
      <c r="N15" s="9">
        <v>2.4500000000000002</v>
      </c>
      <c r="O15" s="9">
        <v>4.0579999999999998</v>
      </c>
      <c r="P15" s="9">
        <v>6.125</v>
      </c>
      <c r="Q15" s="9">
        <v>10.183</v>
      </c>
      <c r="R15" s="9">
        <v>0.77200000000000002</v>
      </c>
      <c r="S15" s="9">
        <v>0.53500000000000003</v>
      </c>
      <c r="T15" s="9">
        <v>0.84599999999999997</v>
      </c>
      <c r="U15" s="9">
        <v>2.153</v>
      </c>
      <c r="V15" s="9">
        <v>0.55900000000000005</v>
      </c>
      <c r="W15" s="9">
        <v>2.7120000000000002</v>
      </c>
      <c r="X15" s="9">
        <v>94.08</v>
      </c>
      <c r="Y15" s="9">
        <v>48.122999999999998</v>
      </c>
      <c r="Z15" s="9">
        <v>32.950000000000003</v>
      </c>
      <c r="AA15" s="9">
        <v>175.15199999999999</v>
      </c>
      <c r="AB15" s="9">
        <v>20.765000000000001</v>
      </c>
      <c r="AC15" s="9">
        <v>195.917</v>
      </c>
      <c r="AD15" s="9">
        <v>4.1319999999999997</v>
      </c>
      <c r="AE15" s="9">
        <v>0</v>
      </c>
      <c r="AF15" s="9">
        <v>0</v>
      </c>
      <c r="AG15" s="9">
        <v>4.1319999999999997</v>
      </c>
      <c r="AH15" s="9">
        <v>0</v>
      </c>
      <c r="AI15" s="9">
        <v>4.1319999999999997</v>
      </c>
      <c r="AJ15" s="9">
        <v>27.753</v>
      </c>
      <c r="AK15" s="9">
        <v>1.6879999999999999</v>
      </c>
      <c r="AL15" s="9">
        <v>0</v>
      </c>
      <c r="AM15" s="9">
        <v>29.440999999999999</v>
      </c>
      <c r="AN15" s="9">
        <v>0</v>
      </c>
      <c r="AO15" s="9">
        <v>29.440999999999999</v>
      </c>
      <c r="AP15" s="9">
        <v>72.674999999999997</v>
      </c>
      <c r="AQ15" s="9">
        <v>42.415999999999997</v>
      </c>
      <c r="AR15" s="9">
        <v>12.757999999999999</v>
      </c>
      <c r="AS15" s="9">
        <v>127.849</v>
      </c>
      <c r="AT15" s="9">
        <v>1.008</v>
      </c>
      <c r="AU15" s="9">
        <v>128.857</v>
      </c>
      <c r="AV15" s="9">
        <v>51.250999999999998</v>
      </c>
      <c r="AW15" s="9">
        <v>65.347999999999999</v>
      </c>
      <c r="AX15" s="9">
        <v>57.901000000000003</v>
      </c>
      <c r="AY15" s="9">
        <v>174.499</v>
      </c>
      <c r="AZ15" s="9">
        <v>17.135000000000002</v>
      </c>
      <c r="BA15" s="9">
        <v>191.63399999999999</v>
      </c>
      <c r="BB15" s="9">
        <v>4.0529999999999999</v>
      </c>
      <c r="BC15" s="9">
        <v>18.631</v>
      </c>
      <c r="BD15" s="9">
        <v>49.835999999999999</v>
      </c>
      <c r="BE15" s="9">
        <v>72.52</v>
      </c>
      <c r="BF15" s="9">
        <v>62.881999999999998</v>
      </c>
      <c r="BG15" s="9">
        <v>135.40100000000001</v>
      </c>
      <c r="BH15" s="9">
        <v>0.57199999999999995</v>
      </c>
      <c r="BI15" s="9">
        <v>1.321</v>
      </c>
      <c r="BJ15" s="9">
        <v>7.9039999999999999</v>
      </c>
      <c r="BK15" s="9">
        <v>9.7970000000000006</v>
      </c>
      <c r="BL15" s="9">
        <v>16.442</v>
      </c>
      <c r="BM15" s="9">
        <v>26.239000000000001</v>
      </c>
      <c r="BN15" s="9">
        <v>0.77200000000000002</v>
      </c>
      <c r="BO15" s="9">
        <v>0.53500000000000003</v>
      </c>
      <c r="BP15" s="9">
        <v>1.4750000000000001</v>
      </c>
      <c r="BQ15" s="9">
        <v>2.782</v>
      </c>
      <c r="BR15" s="9">
        <v>0.55900000000000005</v>
      </c>
      <c r="BS15" s="9">
        <v>3.3410000000000002</v>
      </c>
      <c r="BT15" s="9">
        <v>161.20699999999999</v>
      </c>
      <c r="BU15" s="9">
        <v>129.93799999999999</v>
      </c>
      <c r="BV15" s="9">
        <v>129.874</v>
      </c>
      <c r="BW15" s="9">
        <v>421.01900000000001</v>
      </c>
      <c r="BX15" s="9">
        <v>98.025999999999996</v>
      </c>
      <c r="BY15" s="9">
        <v>519.04499999999996</v>
      </c>
    </row>
    <row r="16" spans="1:77">
      <c r="A16" s="10">
        <v>41791</v>
      </c>
      <c r="B16" s="9">
        <v>13.195</v>
      </c>
      <c r="C16" s="9">
        <v>52.402999999999999</v>
      </c>
      <c r="D16" s="9">
        <v>3.98</v>
      </c>
      <c r="E16" s="9">
        <v>56.383000000000003</v>
      </c>
      <c r="F16" s="9">
        <v>2.6819999999999999</v>
      </c>
      <c r="G16" s="9">
        <v>7.3419999999999996</v>
      </c>
      <c r="H16" s="9">
        <v>12.15</v>
      </c>
      <c r="I16" s="9">
        <v>22.172999999999998</v>
      </c>
      <c r="J16" s="9">
        <v>17.594000000000001</v>
      </c>
      <c r="K16" s="9">
        <v>39.767000000000003</v>
      </c>
      <c r="L16" s="9">
        <v>0.81299999999999994</v>
      </c>
      <c r="M16" s="9">
        <v>0</v>
      </c>
      <c r="N16" s="9">
        <v>1.335</v>
      </c>
      <c r="O16" s="9">
        <v>2.149</v>
      </c>
      <c r="P16" s="9">
        <v>6.8310000000000004</v>
      </c>
      <c r="Q16" s="9">
        <v>8.98</v>
      </c>
      <c r="R16" s="9">
        <v>0.54800000000000004</v>
      </c>
      <c r="S16" s="9">
        <v>0.83499999999999996</v>
      </c>
      <c r="T16" s="9">
        <v>1.762</v>
      </c>
      <c r="U16" s="9">
        <v>3.1459999999999999</v>
      </c>
      <c r="V16" s="9">
        <v>0.126</v>
      </c>
      <c r="W16" s="9">
        <v>3.2719999999999998</v>
      </c>
      <c r="X16" s="9">
        <v>88.43</v>
      </c>
      <c r="Y16" s="9">
        <v>45.701999999999998</v>
      </c>
      <c r="Z16" s="9">
        <v>31.34</v>
      </c>
      <c r="AA16" s="9">
        <v>165.47200000000001</v>
      </c>
      <c r="AB16" s="9">
        <v>28.530999999999999</v>
      </c>
      <c r="AC16" s="9">
        <v>194.00299999999999</v>
      </c>
      <c r="AD16" s="9">
        <v>5.1360000000000001</v>
      </c>
      <c r="AE16" s="9">
        <v>0.624</v>
      </c>
      <c r="AF16" s="9">
        <v>0.309</v>
      </c>
      <c r="AG16" s="9">
        <v>6.0679999999999996</v>
      </c>
      <c r="AH16" s="9">
        <v>0</v>
      </c>
      <c r="AI16" s="9">
        <v>6.0679999999999996</v>
      </c>
      <c r="AJ16" s="9">
        <v>28.567</v>
      </c>
      <c r="AK16" s="9">
        <v>2.6309999999999998</v>
      </c>
      <c r="AL16" s="9">
        <v>0.59699999999999998</v>
      </c>
      <c r="AM16" s="9">
        <v>31.794</v>
      </c>
      <c r="AN16" s="9">
        <v>0</v>
      </c>
      <c r="AO16" s="9">
        <v>31.794</v>
      </c>
      <c r="AP16" s="9">
        <v>66.113</v>
      </c>
      <c r="AQ16" s="9">
        <v>47.048000000000002</v>
      </c>
      <c r="AR16" s="9">
        <v>7.9550000000000001</v>
      </c>
      <c r="AS16" s="9">
        <v>121.117</v>
      </c>
      <c r="AT16" s="9">
        <v>0.21299999999999999</v>
      </c>
      <c r="AU16" s="9">
        <v>121.32899999999999</v>
      </c>
      <c r="AV16" s="9">
        <v>44.904000000000003</v>
      </c>
      <c r="AW16" s="9">
        <v>70.816999999999993</v>
      </c>
      <c r="AX16" s="9">
        <v>59.587000000000003</v>
      </c>
      <c r="AY16" s="9">
        <v>175.30799999999999</v>
      </c>
      <c r="AZ16" s="9">
        <v>22.102</v>
      </c>
      <c r="BA16" s="9">
        <v>197.41</v>
      </c>
      <c r="BB16" s="9">
        <v>6.1429999999999998</v>
      </c>
      <c r="BC16" s="9">
        <v>17.725000000000001</v>
      </c>
      <c r="BD16" s="9">
        <v>47.44</v>
      </c>
      <c r="BE16" s="9">
        <v>71.308000000000007</v>
      </c>
      <c r="BF16" s="9">
        <v>70.138000000000005</v>
      </c>
      <c r="BG16" s="9">
        <v>141.44499999999999</v>
      </c>
      <c r="BH16" s="9">
        <v>1.833</v>
      </c>
      <c r="BI16" s="9">
        <v>0.91</v>
      </c>
      <c r="BJ16" s="9">
        <v>4.173</v>
      </c>
      <c r="BK16" s="9">
        <v>6.915</v>
      </c>
      <c r="BL16" s="9">
        <v>19.963999999999999</v>
      </c>
      <c r="BM16" s="9">
        <v>26.879000000000001</v>
      </c>
      <c r="BN16" s="9">
        <v>0.86799999999999999</v>
      </c>
      <c r="BO16" s="9">
        <v>0.83499999999999996</v>
      </c>
      <c r="BP16" s="9">
        <v>1.762</v>
      </c>
      <c r="BQ16" s="9">
        <v>3.4660000000000002</v>
      </c>
      <c r="BR16" s="9">
        <v>0.39800000000000002</v>
      </c>
      <c r="BS16" s="9">
        <v>3.8639999999999999</v>
      </c>
      <c r="BT16" s="9">
        <v>153.56299999999999</v>
      </c>
      <c r="BU16" s="9">
        <v>140.59</v>
      </c>
      <c r="BV16" s="9">
        <v>121.822</v>
      </c>
      <c r="BW16" s="9">
        <v>415.976</v>
      </c>
      <c r="BX16" s="9">
        <v>112.81399999999999</v>
      </c>
      <c r="BY16" s="9">
        <v>528.79</v>
      </c>
    </row>
    <row r="17" spans="1:77">
      <c r="A17" s="10">
        <v>42156</v>
      </c>
      <c r="B17" s="9">
        <v>11.335000000000001</v>
      </c>
      <c r="C17" s="9">
        <v>49.436</v>
      </c>
      <c r="D17" s="9">
        <v>5.0579999999999998</v>
      </c>
      <c r="E17" s="9">
        <v>54.494</v>
      </c>
      <c r="F17" s="9">
        <v>3.1739999999999999</v>
      </c>
      <c r="G17" s="9">
        <v>9.7360000000000007</v>
      </c>
      <c r="H17" s="9">
        <v>17.439</v>
      </c>
      <c r="I17" s="9">
        <v>30.349</v>
      </c>
      <c r="J17" s="9">
        <v>14.534000000000001</v>
      </c>
      <c r="K17" s="9">
        <v>44.883000000000003</v>
      </c>
      <c r="L17" s="9">
        <v>1.2669999999999999</v>
      </c>
      <c r="M17" s="9">
        <v>0.96</v>
      </c>
      <c r="N17" s="9">
        <v>1.768</v>
      </c>
      <c r="O17" s="9">
        <v>3.9950000000000001</v>
      </c>
      <c r="P17" s="9">
        <v>6.8310000000000004</v>
      </c>
      <c r="Q17" s="9">
        <v>10.824999999999999</v>
      </c>
      <c r="R17" s="9">
        <v>0</v>
      </c>
      <c r="S17" s="9">
        <v>0.56899999999999995</v>
      </c>
      <c r="T17" s="9">
        <v>1.3580000000000001</v>
      </c>
      <c r="U17" s="9">
        <v>1.927</v>
      </c>
      <c r="V17" s="9">
        <v>0</v>
      </c>
      <c r="W17" s="9">
        <v>1.927</v>
      </c>
      <c r="X17" s="9">
        <v>92.585999999999999</v>
      </c>
      <c r="Y17" s="9">
        <v>40.131999999999998</v>
      </c>
      <c r="Z17" s="9">
        <v>34.209000000000003</v>
      </c>
      <c r="AA17" s="9">
        <v>166.92699999999999</v>
      </c>
      <c r="AB17" s="9">
        <v>26.422000000000001</v>
      </c>
      <c r="AC17" s="9">
        <v>193.34899999999999</v>
      </c>
      <c r="AD17" s="9">
        <v>3.8660000000000001</v>
      </c>
      <c r="AE17" s="9">
        <v>0</v>
      </c>
      <c r="AF17" s="9">
        <v>0.51300000000000001</v>
      </c>
      <c r="AG17" s="9">
        <v>4.3789999999999996</v>
      </c>
      <c r="AH17" s="9">
        <v>0</v>
      </c>
      <c r="AI17" s="9">
        <v>4.3789999999999996</v>
      </c>
      <c r="AJ17" s="9">
        <v>30.777999999999999</v>
      </c>
      <c r="AK17" s="9">
        <v>1.1639999999999999</v>
      </c>
      <c r="AL17" s="9">
        <v>0</v>
      </c>
      <c r="AM17" s="9">
        <v>31.942</v>
      </c>
      <c r="AN17" s="9">
        <v>0</v>
      </c>
      <c r="AO17" s="9">
        <v>31.942</v>
      </c>
      <c r="AP17" s="9">
        <v>80.62</v>
      </c>
      <c r="AQ17" s="9">
        <v>39.656999999999996</v>
      </c>
      <c r="AR17" s="9">
        <v>6.024</v>
      </c>
      <c r="AS17" s="9">
        <v>126.30200000000001</v>
      </c>
      <c r="AT17" s="9">
        <v>0.47399999999999998</v>
      </c>
      <c r="AU17" s="9">
        <v>126.776</v>
      </c>
      <c r="AV17" s="9">
        <v>48.384999999999998</v>
      </c>
      <c r="AW17" s="9">
        <v>78.197000000000003</v>
      </c>
      <c r="AX17" s="9">
        <v>56.256999999999998</v>
      </c>
      <c r="AY17" s="9">
        <v>182.839</v>
      </c>
      <c r="AZ17" s="9">
        <v>21.677</v>
      </c>
      <c r="BA17" s="9">
        <v>204.51599999999999</v>
      </c>
      <c r="BB17" s="9">
        <v>5.6109999999999998</v>
      </c>
      <c r="BC17" s="9">
        <v>21.207000000000001</v>
      </c>
      <c r="BD17" s="9">
        <v>53.345999999999997</v>
      </c>
      <c r="BE17" s="9">
        <v>80.164000000000001</v>
      </c>
      <c r="BF17" s="9">
        <v>70.619</v>
      </c>
      <c r="BG17" s="9">
        <v>150.78299999999999</v>
      </c>
      <c r="BH17" s="9">
        <v>1.8440000000000001</v>
      </c>
      <c r="BI17" s="9">
        <v>1.6180000000000001</v>
      </c>
      <c r="BJ17" s="9">
        <v>3.4470000000000001</v>
      </c>
      <c r="BK17" s="9">
        <v>6.9089999999999998</v>
      </c>
      <c r="BL17" s="9">
        <v>23.596</v>
      </c>
      <c r="BM17" s="9">
        <v>30.504999999999999</v>
      </c>
      <c r="BN17" s="9">
        <v>0</v>
      </c>
      <c r="BO17" s="9">
        <v>1.35</v>
      </c>
      <c r="BP17" s="9">
        <v>1.3580000000000001</v>
      </c>
      <c r="BQ17" s="9">
        <v>2.7080000000000002</v>
      </c>
      <c r="BR17" s="9">
        <v>0</v>
      </c>
      <c r="BS17" s="9">
        <v>2.7080000000000002</v>
      </c>
      <c r="BT17" s="9">
        <v>171.10499999999999</v>
      </c>
      <c r="BU17" s="9">
        <v>143.19300000000001</v>
      </c>
      <c r="BV17" s="9">
        <v>120.94499999999999</v>
      </c>
      <c r="BW17" s="9">
        <v>435.24299999999999</v>
      </c>
      <c r="BX17" s="9">
        <v>116.366</v>
      </c>
      <c r="BY17" s="9">
        <v>551.61</v>
      </c>
    </row>
    <row r="18" spans="1:77">
      <c r="A18" s="10">
        <v>42522</v>
      </c>
      <c r="B18" s="9">
        <v>11.561999999999999</v>
      </c>
      <c r="C18" s="9">
        <v>51.805</v>
      </c>
      <c r="D18" s="9">
        <v>5.234</v>
      </c>
      <c r="E18" s="9">
        <v>57.039000000000001</v>
      </c>
      <c r="F18" s="9">
        <v>4.1070000000000002</v>
      </c>
      <c r="G18" s="9">
        <v>6.2329999999999997</v>
      </c>
      <c r="H18" s="9">
        <v>10.977</v>
      </c>
      <c r="I18" s="9">
        <v>21.317</v>
      </c>
      <c r="J18" s="9">
        <v>13.597</v>
      </c>
      <c r="K18" s="9">
        <v>34.914000000000001</v>
      </c>
      <c r="L18" s="9">
        <v>1.125</v>
      </c>
      <c r="M18" s="9">
        <v>1.3160000000000001</v>
      </c>
      <c r="N18" s="9">
        <v>3.1539999999999999</v>
      </c>
      <c r="O18" s="9">
        <v>5.5949999999999998</v>
      </c>
      <c r="P18" s="9">
        <v>7.3120000000000003</v>
      </c>
      <c r="Q18" s="9">
        <v>12.907</v>
      </c>
      <c r="R18" s="9">
        <v>0</v>
      </c>
      <c r="S18" s="9">
        <v>2.1480000000000001</v>
      </c>
      <c r="T18" s="9">
        <v>1.7150000000000001</v>
      </c>
      <c r="U18" s="9">
        <v>3.863</v>
      </c>
      <c r="V18" s="9">
        <v>0.312</v>
      </c>
      <c r="W18" s="9">
        <v>4.1749999999999998</v>
      </c>
      <c r="X18" s="9">
        <v>87.296000000000006</v>
      </c>
      <c r="Y18" s="9">
        <v>42.246000000000002</v>
      </c>
      <c r="Z18" s="9">
        <v>30.181999999999999</v>
      </c>
      <c r="AA18" s="9">
        <v>159.72399999999999</v>
      </c>
      <c r="AB18" s="9">
        <v>26.605</v>
      </c>
      <c r="AC18" s="9">
        <v>186.32900000000001</v>
      </c>
      <c r="AD18" s="9">
        <v>1.722</v>
      </c>
      <c r="AE18" s="9">
        <v>0</v>
      </c>
      <c r="AF18" s="9">
        <v>0</v>
      </c>
      <c r="AG18" s="9">
        <v>1.722</v>
      </c>
      <c r="AH18" s="9">
        <v>0.15</v>
      </c>
      <c r="AI18" s="9">
        <v>1.8720000000000001</v>
      </c>
      <c r="AJ18" s="9">
        <v>24.056000000000001</v>
      </c>
      <c r="AK18" s="9">
        <v>1.5369999999999999</v>
      </c>
      <c r="AL18" s="9">
        <v>0</v>
      </c>
      <c r="AM18" s="9">
        <v>25.591999999999999</v>
      </c>
      <c r="AN18" s="9">
        <v>0</v>
      </c>
      <c r="AO18" s="9">
        <v>25.591999999999999</v>
      </c>
      <c r="AP18" s="9">
        <v>79.304000000000002</v>
      </c>
      <c r="AQ18" s="9">
        <v>41.942</v>
      </c>
      <c r="AR18" s="9">
        <v>9.5440000000000005</v>
      </c>
      <c r="AS18" s="9">
        <v>130.79</v>
      </c>
      <c r="AT18" s="9">
        <v>0.77100000000000002</v>
      </c>
      <c r="AU18" s="9">
        <v>131.56100000000001</v>
      </c>
      <c r="AV18" s="9">
        <v>46.012999999999998</v>
      </c>
      <c r="AW18" s="9">
        <v>74.989000000000004</v>
      </c>
      <c r="AX18" s="9">
        <v>63.63</v>
      </c>
      <c r="AY18" s="9">
        <v>184.631</v>
      </c>
      <c r="AZ18" s="9">
        <v>25.963000000000001</v>
      </c>
      <c r="BA18" s="9">
        <v>210.59399999999999</v>
      </c>
      <c r="BB18" s="9">
        <v>6.6210000000000004</v>
      </c>
      <c r="BC18" s="9">
        <v>22.451000000000001</v>
      </c>
      <c r="BD18" s="9">
        <v>52.497999999999998</v>
      </c>
      <c r="BE18" s="9">
        <v>81.569999999999993</v>
      </c>
      <c r="BF18" s="9">
        <v>66.057000000000002</v>
      </c>
      <c r="BG18" s="9">
        <v>147.62799999999999</v>
      </c>
      <c r="BH18" s="9">
        <v>1.125</v>
      </c>
      <c r="BI18" s="9">
        <v>1.3160000000000001</v>
      </c>
      <c r="BJ18" s="9">
        <v>6.0590000000000002</v>
      </c>
      <c r="BK18" s="9">
        <v>8.5</v>
      </c>
      <c r="BL18" s="9">
        <v>23.353999999999999</v>
      </c>
      <c r="BM18" s="9">
        <v>31.855</v>
      </c>
      <c r="BN18" s="9">
        <v>0</v>
      </c>
      <c r="BO18" s="9">
        <v>2.1480000000000001</v>
      </c>
      <c r="BP18" s="9">
        <v>1.7150000000000001</v>
      </c>
      <c r="BQ18" s="9">
        <v>3.863</v>
      </c>
      <c r="BR18" s="9">
        <v>0.312</v>
      </c>
      <c r="BS18" s="9">
        <v>4.1749999999999998</v>
      </c>
      <c r="BT18" s="9">
        <v>158.84100000000001</v>
      </c>
      <c r="BU18" s="9">
        <v>144.38200000000001</v>
      </c>
      <c r="BV18" s="9">
        <v>133.446</v>
      </c>
      <c r="BW18" s="9">
        <v>436.66899999999998</v>
      </c>
      <c r="BX18" s="9">
        <v>116.607</v>
      </c>
      <c r="BY18" s="9">
        <v>553.27599999999995</v>
      </c>
    </row>
    <row r="19" spans="1:77">
      <c r="A19" s="10">
        <v>42887</v>
      </c>
      <c r="B19" s="9">
        <v>10.218999999999999</v>
      </c>
      <c r="C19" s="9">
        <v>55.918999999999997</v>
      </c>
      <c r="D19" s="9">
        <v>5.431</v>
      </c>
      <c r="E19" s="9">
        <v>61.350999999999999</v>
      </c>
      <c r="F19" s="9">
        <v>1.1859999999999999</v>
      </c>
      <c r="G19" s="9">
        <v>8.4830000000000005</v>
      </c>
      <c r="H19" s="9">
        <v>14.026</v>
      </c>
      <c r="I19" s="9">
        <v>23.695</v>
      </c>
      <c r="J19" s="9">
        <v>9.5250000000000004</v>
      </c>
      <c r="K19" s="9">
        <v>33.22</v>
      </c>
      <c r="L19" s="9">
        <v>6.2E-2</v>
      </c>
      <c r="M19" s="9">
        <v>1.601</v>
      </c>
      <c r="N19" s="9">
        <v>2.2759999999999998</v>
      </c>
      <c r="O19" s="9">
        <v>3.9390000000000001</v>
      </c>
      <c r="P19" s="9">
        <v>3.347</v>
      </c>
      <c r="Q19" s="9">
        <v>7.2859999999999996</v>
      </c>
      <c r="R19" s="9">
        <v>0</v>
      </c>
      <c r="S19" s="9">
        <v>0.61499999999999999</v>
      </c>
      <c r="T19" s="9">
        <v>1.1359999999999999</v>
      </c>
      <c r="U19" s="9">
        <v>1.7509999999999999</v>
      </c>
      <c r="V19" s="9">
        <v>1.198</v>
      </c>
      <c r="W19" s="9">
        <v>2.9489999999999998</v>
      </c>
      <c r="X19" s="9">
        <v>92.120999999999995</v>
      </c>
      <c r="Y19" s="9">
        <v>50.006999999999998</v>
      </c>
      <c r="Z19" s="9">
        <v>30.564</v>
      </c>
      <c r="AA19" s="9">
        <v>172.69200000000001</v>
      </c>
      <c r="AB19" s="9">
        <v>19.501000000000001</v>
      </c>
      <c r="AC19" s="9">
        <v>192.19300000000001</v>
      </c>
      <c r="AD19" s="9">
        <v>2.1179999999999999</v>
      </c>
      <c r="AE19" s="9">
        <v>0</v>
      </c>
      <c r="AF19" s="9">
        <v>0</v>
      </c>
      <c r="AG19" s="9">
        <v>2.1179999999999999</v>
      </c>
      <c r="AH19" s="9">
        <v>0</v>
      </c>
      <c r="AI19" s="9">
        <v>2.1179999999999999</v>
      </c>
      <c r="AJ19" s="9">
        <v>26.222000000000001</v>
      </c>
      <c r="AK19" s="9">
        <v>3.0190000000000001</v>
      </c>
      <c r="AL19" s="9">
        <v>0</v>
      </c>
      <c r="AM19" s="9">
        <v>29.241</v>
      </c>
      <c r="AN19" s="9">
        <v>0</v>
      </c>
      <c r="AO19" s="9">
        <v>29.241</v>
      </c>
      <c r="AP19" s="9">
        <v>79.341999999999999</v>
      </c>
      <c r="AQ19" s="9">
        <v>44.587000000000003</v>
      </c>
      <c r="AR19" s="9">
        <v>10.271000000000001</v>
      </c>
      <c r="AS19" s="9">
        <v>134.19900000000001</v>
      </c>
      <c r="AT19" s="9">
        <v>0</v>
      </c>
      <c r="AU19" s="9">
        <v>134.19900000000001</v>
      </c>
      <c r="AV19" s="9">
        <v>47.713000000000001</v>
      </c>
      <c r="AW19" s="9">
        <v>76.448999999999998</v>
      </c>
      <c r="AX19" s="9">
        <v>50.353000000000002</v>
      </c>
      <c r="AY19" s="9">
        <v>174.51599999999999</v>
      </c>
      <c r="AZ19" s="9">
        <v>24.779</v>
      </c>
      <c r="BA19" s="9">
        <v>199.29400000000001</v>
      </c>
      <c r="BB19" s="9">
        <v>5.2169999999999996</v>
      </c>
      <c r="BC19" s="9">
        <v>29.695</v>
      </c>
      <c r="BD19" s="9">
        <v>60.314</v>
      </c>
      <c r="BE19" s="9">
        <v>95.224999999999994</v>
      </c>
      <c r="BF19" s="9">
        <v>64.198999999999998</v>
      </c>
      <c r="BG19" s="9">
        <v>159.42400000000001</v>
      </c>
      <c r="BH19" s="9">
        <v>0.68100000000000005</v>
      </c>
      <c r="BI19" s="9">
        <v>2.1219999999999999</v>
      </c>
      <c r="BJ19" s="9">
        <v>3.8809999999999998</v>
      </c>
      <c r="BK19" s="9">
        <v>6.6829999999999998</v>
      </c>
      <c r="BL19" s="9">
        <v>18.126000000000001</v>
      </c>
      <c r="BM19" s="9">
        <v>24.809000000000001</v>
      </c>
      <c r="BN19" s="9">
        <v>0</v>
      </c>
      <c r="BO19" s="9">
        <v>0.61499999999999999</v>
      </c>
      <c r="BP19" s="9">
        <v>1.931</v>
      </c>
      <c r="BQ19" s="9">
        <v>2.5459999999999998</v>
      </c>
      <c r="BR19" s="9">
        <v>1.4390000000000001</v>
      </c>
      <c r="BS19" s="9">
        <v>3.9849999999999999</v>
      </c>
      <c r="BT19" s="9">
        <v>161.292</v>
      </c>
      <c r="BU19" s="9">
        <v>156.48699999999999</v>
      </c>
      <c r="BV19" s="9">
        <v>126.75</v>
      </c>
      <c r="BW19" s="9">
        <v>444.529</v>
      </c>
      <c r="BX19" s="9">
        <v>108.542</v>
      </c>
      <c r="BY19" s="9">
        <v>553.07100000000003</v>
      </c>
    </row>
    <row r="20" spans="1:77">
      <c r="A20" s="10">
        <v>43252</v>
      </c>
      <c r="B20" s="9">
        <v>9.9209999999999994</v>
      </c>
      <c r="C20" s="9">
        <v>53.122</v>
      </c>
      <c r="D20" s="9">
        <v>6.7969999999999997</v>
      </c>
      <c r="E20" s="9">
        <v>59.918999999999997</v>
      </c>
      <c r="F20" s="9">
        <v>2.8940000000000001</v>
      </c>
      <c r="G20" s="9">
        <v>8.6449999999999996</v>
      </c>
      <c r="H20" s="9">
        <v>16.574999999999999</v>
      </c>
      <c r="I20" s="9">
        <v>28.114000000000001</v>
      </c>
      <c r="J20" s="9">
        <v>13.013999999999999</v>
      </c>
      <c r="K20" s="9">
        <v>41.128</v>
      </c>
      <c r="L20" s="9">
        <v>0.72099999999999997</v>
      </c>
      <c r="M20" s="9">
        <v>0.47</v>
      </c>
      <c r="N20" s="9">
        <v>2.4089999999999998</v>
      </c>
      <c r="O20" s="9">
        <v>3.6</v>
      </c>
      <c r="P20" s="9">
        <v>6.23</v>
      </c>
      <c r="Q20" s="9">
        <v>9.83</v>
      </c>
      <c r="R20" s="9">
        <v>0</v>
      </c>
      <c r="S20" s="9">
        <v>0.92100000000000004</v>
      </c>
      <c r="T20" s="9">
        <v>1.0960000000000001</v>
      </c>
      <c r="U20" s="9">
        <v>2.0169999999999999</v>
      </c>
      <c r="V20" s="9">
        <v>0</v>
      </c>
      <c r="W20" s="9">
        <v>2.0169999999999999</v>
      </c>
      <c r="X20" s="9">
        <v>90.293000000000006</v>
      </c>
      <c r="Y20" s="9">
        <v>42.665999999999997</v>
      </c>
      <c r="Z20" s="9">
        <v>32.173000000000002</v>
      </c>
      <c r="AA20" s="9">
        <v>165.13200000000001</v>
      </c>
      <c r="AB20" s="9">
        <v>26.041</v>
      </c>
      <c r="AC20" s="9">
        <v>191.173</v>
      </c>
      <c r="AD20" s="9">
        <v>3.3340000000000001</v>
      </c>
      <c r="AE20" s="9">
        <v>0</v>
      </c>
      <c r="AF20" s="9">
        <v>0</v>
      </c>
      <c r="AG20" s="9">
        <v>3.3340000000000001</v>
      </c>
      <c r="AH20" s="9">
        <v>0</v>
      </c>
      <c r="AI20" s="9">
        <v>3.3340000000000001</v>
      </c>
      <c r="AJ20" s="9">
        <v>28.018999999999998</v>
      </c>
      <c r="AK20" s="9">
        <v>1.655</v>
      </c>
      <c r="AL20" s="9">
        <v>0</v>
      </c>
      <c r="AM20" s="9">
        <v>29.672999999999998</v>
      </c>
      <c r="AN20" s="9">
        <v>0</v>
      </c>
      <c r="AO20" s="9">
        <v>29.672999999999998</v>
      </c>
      <c r="AP20" s="9">
        <v>78.198999999999998</v>
      </c>
      <c r="AQ20" s="9">
        <v>41.923999999999999</v>
      </c>
      <c r="AR20" s="9">
        <v>9.6300000000000008</v>
      </c>
      <c r="AS20" s="9">
        <v>129.75399999999999</v>
      </c>
      <c r="AT20" s="9">
        <v>0.498</v>
      </c>
      <c r="AU20" s="9">
        <v>130.25200000000001</v>
      </c>
      <c r="AV20" s="9">
        <v>50.496000000000002</v>
      </c>
      <c r="AW20" s="9">
        <v>74.884</v>
      </c>
      <c r="AX20" s="9">
        <v>51.072000000000003</v>
      </c>
      <c r="AY20" s="9">
        <v>176.45099999999999</v>
      </c>
      <c r="AZ20" s="9">
        <v>23.542999999999999</v>
      </c>
      <c r="BA20" s="9">
        <v>199.994</v>
      </c>
      <c r="BB20" s="9">
        <v>3.9329999999999998</v>
      </c>
      <c r="BC20" s="9">
        <v>27.26</v>
      </c>
      <c r="BD20" s="9">
        <v>64.433999999999997</v>
      </c>
      <c r="BE20" s="9">
        <v>95.628</v>
      </c>
      <c r="BF20" s="9">
        <v>64.126999999999995</v>
      </c>
      <c r="BG20" s="9">
        <v>159.75399999999999</v>
      </c>
      <c r="BH20" s="9">
        <v>0.72099999999999997</v>
      </c>
      <c r="BI20" s="9">
        <v>0.77600000000000002</v>
      </c>
      <c r="BJ20" s="9">
        <v>8.6170000000000009</v>
      </c>
      <c r="BK20" s="9">
        <v>10.114000000000001</v>
      </c>
      <c r="BL20" s="9">
        <v>25.466999999999999</v>
      </c>
      <c r="BM20" s="9">
        <v>35.581000000000003</v>
      </c>
      <c r="BN20" s="9">
        <v>0</v>
      </c>
      <c r="BO20" s="9">
        <v>1.6040000000000001</v>
      </c>
      <c r="BP20" s="9">
        <v>1.1339999999999999</v>
      </c>
      <c r="BQ20" s="9">
        <v>2.738</v>
      </c>
      <c r="BR20" s="9">
        <v>0.45300000000000001</v>
      </c>
      <c r="BS20" s="9">
        <v>3.1920000000000002</v>
      </c>
      <c r="BT20" s="9">
        <v>164.702</v>
      </c>
      <c r="BU20" s="9">
        <v>148.10300000000001</v>
      </c>
      <c r="BV20" s="9">
        <v>134.88800000000001</v>
      </c>
      <c r="BW20" s="9">
        <v>447.69299999999998</v>
      </c>
      <c r="BX20" s="9">
        <v>114.08799999999999</v>
      </c>
      <c r="BY20" s="9">
        <v>561.78099999999995</v>
      </c>
    </row>
    <row r="21" spans="1:77">
      <c r="A21" s="10">
        <v>43525</v>
      </c>
      <c r="B21" s="9">
        <v>13.702</v>
      </c>
      <c r="C21" s="9">
        <v>50.762999999999998</v>
      </c>
      <c r="D21" s="9">
        <v>1.9259999999999999</v>
      </c>
      <c r="E21" s="9">
        <v>52.689</v>
      </c>
      <c r="F21" s="9">
        <v>3.7810000000000001</v>
      </c>
      <c r="G21" s="9">
        <v>9.7119999999999997</v>
      </c>
      <c r="H21" s="9">
        <v>15.314</v>
      </c>
      <c r="I21" s="9">
        <v>28.806999999999999</v>
      </c>
      <c r="J21" s="9">
        <v>16.696999999999999</v>
      </c>
      <c r="K21" s="9">
        <v>45.503999999999998</v>
      </c>
      <c r="L21" s="9">
        <v>1.266</v>
      </c>
      <c r="M21" s="9">
        <v>1.92</v>
      </c>
      <c r="N21" s="9">
        <v>1.6040000000000001</v>
      </c>
      <c r="O21" s="9">
        <v>4.79</v>
      </c>
      <c r="P21" s="9">
        <v>4.6369999999999996</v>
      </c>
      <c r="Q21" s="9">
        <v>9.4269999999999996</v>
      </c>
      <c r="R21" s="9">
        <v>0.55800000000000005</v>
      </c>
      <c r="S21" s="9">
        <v>0</v>
      </c>
      <c r="T21" s="9">
        <v>2.4900000000000002</v>
      </c>
      <c r="U21" s="9">
        <v>3.048</v>
      </c>
      <c r="V21" s="9">
        <v>0</v>
      </c>
      <c r="W21" s="9">
        <v>3.048</v>
      </c>
      <c r="X21" s="9">
        <v>83.5</v>
      </c>
      <c r="Y21" s="9">
        <v>43.557000000000002</v>
      </c>
      <c r="Z21" s="9">
        <v>36.180999999999997</v>
      </c>
      <c r="AA21" s="9">
        <v>163.238</v>
      </c>
      <c r="AB21" s="9">
        <v>23.26</v>
      </c>
      <c r="AC21" s="9">
        <v>186.49799999999999</v>
      </c>
      <c r="AD21" s="9">
        <v>2.3170000000000002</v>
      </c>
      <c r="AE21" s="9">
        <v>0.42799999999999999</v>
      </c>
      <c r="AF21" s="9">
        <v>0</v>
      </c>
      <c r="AG21" s="9">
        <v>2.7450000000000001</v>
      </c>
      <c r="AH21" s="9">
        <v>0</v>
      </c>
      <c r="AI21" s="9">
        <v>2.7450000000000001</v>
      </c>
      <c r="AJ21" s="9">
        <v>28.483000000000001</v>
      </c>
      <c r="AK21" s="9">
        <v>4.7240000000000002</v>
      </c>
      <c r="AL21" s="9">
        <v>0.20499999999999999</v>
      </c>
      <c r="AM21" s="9">
        <v>33.411000000000001</v>
      </c>
      <c r="AN21" s="9">
        <v>0</v>
      </c>
      <c r="AO21" s="9">
        <v>33.411000000000001</v>
      </c>
      <c r="AP21" s="9">
        <v>78.852999999999994</v>
      </c>
      <c r="AQ21" s="9">
        <v>43.661999999999999</v>
      </c>
      <c r="AR21" s="9">
        <v>10.494999999999999</v>
      </c>
      <c r="AS21" s="9">
        <v>133.01</v>
      </c>
      <c r="AT21" s="9">
        <v>1.506</v>
      </c>
      <c r="AU21" s="9">
        <v>134.51599999999999</v>
      </c>
      <c r="AV21" s="9">
        <v>43.034999999999997</v>
      </c>
      <c r="AW21" s="9">
        <v>72.757999999999996</v>
      </c>
      <c r="AX21" s="9">
        <v>54.884</v>
      </c>
      <c r="AY21" s="9">
        <v>170.67599999999999</v>
      </c>
      <c r="AZ21" s="9">
        <v>13.403</v>
      </c>
      <c r="BA21" s="9">
        <v>184.07900000000001</v>
      </c>
      <c r="BB21" s="9">
        <v>8.3190000000000008</v>
      </c>
      <c r="BC21" s="9">
        <v>28.515999999999998</v>
      </c>
      <c r="BD21" s="9">
        <v>53.179000000000002</v>
      </c>
      <c r="BE21" s="9">
        <v>90.013999999999996</v>
      </c>
      <c r="BF21" s="9">
        <v>74.173000000000002</v>
      </c>
      <c r="BG21" s="9">
        <v>164.18700000000001</v>
      </c>
      <c r="BH21" s="9">
        <v>1.5660000000000001</v>
      </c>
      <c r="BI21" s="9">
        <v>2.8170000000000002</v>
      </c>
      <c r="BJ21" s="9">
        <v>6.8109999999999999</v>
      </c>
      <c r="BK21" s="9">
        <v>11.194000000000001</v>
      </c>
      <c r="BL21" s="9">
        <v>20.559000000000001</v>
      </c>
      <c r="BM21" s="9">
        <v>31.753</v>
      </c>
      <c r="BN21" s="9">
        <v>0.55800000000000005</v>
      </c>
      <c r="BO21" s="9">
        <v>0</v>
      </c>
      <c r="BP21" s="9">
        <v>2.4900000000000002</v>
      </c>
      <c r="BQ21" s="9">
        <v>3.048</v>
      </c>
      <c r="BR21" s="9">
        <v>1.288</v>
      </c>
      <c r="BS21" s="9">
        <v>4.3360000000000003</v>
      </c>
      <c r="BT21" s="9">
        <v>163.13</v>
      </c>
      <c r="BU21" s="9">
        <v>152.905</v>
      </c>
      <c r="BV21" s="9">
        <v>128.06299999999999</v>
      </c>
      <c r="BW21" s="9">
        <v>444.09899999999999</v>
      </c>
      <c r="BX21" s="9">
        <v>110.929</v>
      </c>
      <c r="BY21" s="9">
        <v>555.02800000000002</v>
      </c>
    </row>
    <row r="22" spans="1:77">
      <c r="A22" s="10">
        <v>43617</v>
      </c>
      <c r="B22" s="9">
        <v>14.930999999999999</v>
      </c>
      <c r="C22" s="9">
        <v>58.703000000000003</v>
      </c>
      <c r="D22" s="9">
        <v>1.742</v>
      </c>
      <c r="E22" s="9">
        <v>60.445</v>
      </c>
      <c r="F22" s="9">
        <v>2.9860000000000002</v>
      </c>
      <c r="G22" s="9">
        <v>6.6130000000000004</v>
      </c>
      <c r="H22" s="9">
        <v>11.802</v>
      </c>
      <c r="I22" s="9">
        <v>21.4</v>
      </c>
      <c r="J22" s="9">
        <v>13.816000000000001</v>
      </c>
      <c r="K22" s="9">
        <v>35.216000000000001</v>
      </c>
      <c r="L22" s="9">
        <v>1.1220000000000001</v>
      </c>
      <c r="M22" s="9">
        <v>2.2320000000000002</v>
      </c>
      <c r="N22" s="9">
        <v>2.3010000000000002</v>
      </c>
      <c r="O22" s="9">
        <v>5.6550000000000002</v>
      </c>
      <c r="P22" s="9">
        <v>3.722</v>
      </c>
      <c r="Q22" s="9">
        <v>9.3770000000000007</v>
      </c>
      <c r="R22" s="9">
        <v>0.38500000000000001</v>
      </c>
      <c r="S22" s="9">
        <v>0.96699999999999997</v>
      </c>
      <c r="T22" s="9">
        <v>2.2149999999999999</v>
      </c>
      <c r="U22" s="9">
        <v>3.5670000000000002</v>
      </c>
      <c r="V22" s="9">
        <v>0.501</v>
      </c>
      <c r="W22" s="9">
        <v>4.0679999999999996</v>
      </c>
      <c r="X22" s="9">
        <v>91.52</v>
      </c>
      <c r="Y22" s="9">
        <v>37.978000000000002</v>
      </c>
      <c r="Z22" s="9">
        <v>34.503999999999998</v>
      </c>
      <c r="AA22" s="9">
        <v>164.00200000000001</v>
      </c>
      <c r="AB22" s="9">
        <v>20.102</v>
      </c>
      <c r="AC22" s="9">
        <v>184.10400000000001</v>
      </c>
      <c r="AD22" s="9">
        <v>1.274</v>
      </c>
      <c r="AE22" s="9">
        <v>0</v>
      </c>
      <c r="AF22" s="9">
        <v>0</v>
      </c>
      <c r="AG22" s="9">
        <v>1.274</v>
      </c>
      <c r="AH22" s="9">
        <v>0</v>
      </c>
      <c r="AI22" s="9">
        <v>1.274</v>
      </c>
      <c r="AJ22" s="9">
        <v>27.202999999999999</v>
      </c>
      <c r="AK22" s="9">
        <v>3.0150000000000001</v>
      </c>
      <c r="AL22" s="9">
        <v>0</v>
      </c>
      <c r="AM22" s="9">
        <v>30.218</v>
      </c>
      <c r="AN22" s="9">
        <v>0</v>
      </c>
      <c r="AO22" s="9">
        <v>30.218</v>
      </c>
      <c r="AP22" s="9">
        <v>76.903000000000006</v>
      </c>
      <c r="AQ22" s="9">
        <v>35.161999999999999</v>
      </c>
      <c r="AR22" s="9">
        <v>11.613</v>
      </c>
      <c r="AS22" s="9">
        <v>123.679</v>
      </c>
      <c r="AT22" s="9">
        <v>0.42899999999999999</v>
      </c>
      <c r="AU22" s="9">
        <v>124.108</v>
      </c>
      <c r="AV22" s="9">
        <v>52.896999999999998</v>
      </c>
      <c r="AW22" s="9">
        <v>74.477000000000004</v>
      </c>
      <c r="AX22" s="9">
        <v>59.051000000000002</v>
      </c>
      <c r="AY22" s="9">
        <v>186.42599999999999</v>
      </c>
      <c r="AZ22" s="9">
        <v>18.303000000000001</v>
      </c>
      <c r="BA22" s="9">
        <v>204.72800000000001</v>
      </c>
      <c r="BB22" s="9">
        <v>7.5419999999999998</v>
      </c>
      <c r="BC22" s="9">
        <v>27.641999999999999</v>
      </c>
      <c r="BD22" s="9">
        <v>54.463000000000001</v>
      </c>
      <c r="BE22" s="9">
        <v>89.646000000000001</v>
      </c>
      <c r="BF22" s="9">
        <v>70.198999999999998</v>
      </c>
      <c r="BG22" s="9">
        <v>159.846</v>
      </c>
      <c r="BH22" s="9">
        <v>1.62</v>
      </c>
      <c r="BI22" s="9">
        <v>3.9260000000000002</v>
      </c>
      <c r="BJ22" s="9">
        <v>6.2530000000000001</v>
      </c>
      <c r="BK22" s="9">
        <v>11.798999999999999</v>
      </c>
      <c r="BL22" s="9">
        <v>22.323</v>
      </c>
      <c r="BM22" s="9">
        <v>34.122</v>
      </c>
      <c r="BN22" s="9">
        <v>0.38500000000000001</v>
      </c>
      <c r="BO22" s="9">
        <v>0.96699999999999997</v>
      </c>
      <c r="BP22" s="9">
        <v>2.2149999999999999</v>
      </c>
      <c r="BQ22" s="9">
        <v>3.5670000000000002</v>
      </c>
      <c r="BR22" s="9">
        <v>1.0669999999999999</v>
      </c>
      <c r="BS22" s="9">
        <v>4.6340000000000003</v>
      </c>
      <c r="BT22" s="9">
        <v>167.82400000000001</v>
      </c>
      <c r="BU22" s="9">
        <v>145.19</v>
      </c>
      <c r="BV22" s="9">
        <v>133.595</v>
      </c>
      <c r="BW22" s="9">
        <v>446.60899999999998</v>
      </c>
      <c r="BX22" s="9">
        <v>112.321</v>
      </c>
      <c r="BY22" s="9">
        <v>558.92899999999997</v>
      </c>
    </row>
    <row r="23" spans="1:77">
      <c r="A23" s="10">
        <v>43709</v>
      </c>
      <c r="B23" s="9">
        <v>11.327999999999999</v>
      </c>
      <c r="C23" s="9">
        <v>51.154000000000003</v>
      </c>
      <c r="D23" s="9">
        <v>3.145</v>
      </c>
      <c r="E23" s="9">
        <v>54.298999999999999</v>
      </c>
      <c r="F23" s="9">
        <v>3.024</v>
      </c>
      <c r="G23" s="9">
        <v>6.6509999999999998</v>
      </c>
      <c r="H23" s="9">
        <v>9.2230000000000008</v>
      </c>
      <c r="I23" s="9">
        <v>18.898</v>
      </c>
      <c r="J23" s="9">
        <v>15.916</v>
      </c>
      <c r="K23" s="9">
        <v>34.813000000000002</v>
      </c>
      <c r="L23" s="9">
        <v>1.37</v>
      </c>
      <c r="M23" s="9">
        <v>1.3</v>
      </c>
      <c r="N23" s="9">
        <v>2.5710000000000002</v>
      </c>
      <c r="O23" s="9">
        <v>5.24</v>
      </c>
      <c r="P23" s="9">
        <v>5.226</v>
      </c>
      <c r="Q23" s="9">
        <v>10.465999999999999</v>
      </c>
      <c r="R23" s="9">
        <v>0.36499999999999999</v>
      </c>
      <c r="S23" s="9">
        <v>1.542</v>
      </c>
      <c r="T23" s="9">
        <v>1.659</v>
      </c>
      <c r="U23" s="9">
        <v>3.5670000000000002</v>
      </c>
      <c r="V23" s="9">
        <v>0.9</v>
      </c>
      <c r="W23" s="9">
        <v>4.4660000000000002</v>
      </c>
      <c r="X23" s="9">
        <v>78.542000000000002</v>
      </c>
      <c r="Y23" s="9">
        <v>42.738</v>
      </c>
      <c r="Z23" s="9">
        <v>26.161000000000001</v>
      </c>
      <c r="AA23" s="9">
        <v>147.44200000000001</v>
      </c>
      <c r="AB23" s="9">
        <v>25.931999999999999</v>
      </c>
      <c r="AC23" s="9">
        <v>173.374</v>
      </c>
      <c r="AD23" s="9">
        <v>3.202</v>
      </c>
      <c r="AE23" s="9">
        <v>0</v>
      </c>
      <c r="AF23" s="9">
        <v>0</v>
      </c>
      <c r="AG23" s="9">
        <v>3.202</v>
      </c>
      <c r="AH23" s="9">
        <v>0</v>
      </c>
      <c r="AI23" s="9">
        <v>3.202</v>
      </c>
      <c r="AJ23" s="9">
        <v>25.033999999999999</v>
      </c>
      <c r="AK23" s="9">
        <v>4.4320000000000004</v>
      </c>
      <c r="AL23" s="9">
        <v>0</v>
      </c>
      <c r="AM23" s="9">
        <v>29.466000000000001</v>
      </c>
      <c r="AN23" s="9">
        <v>0</v>
      </c>
      <c r="AO23" s="9">
        <v>29.466000000000001</v>
      </c>
      <c r="AP23" s="9">
        <v>70.915000000000006</v>
      </c>
      <c r="AQ23" s="9">
        <v>43.634999999999998</v>
      </c>
      <c r="AR23" s="9">
        <v>10.081</v>
      </c>
      <c r="AS23" s="9">
        <v>124.631</v>
      </c>
      <c r="AT23" s="9">
        <v>0.745</v>
      </c>
      <c r="AU23" s="9">
        <v>125.376</v>
      </c>
      <c r="AV23" s="9">
        <v>52.271999999999998</v>
      </c>
      <c r="AW23" s="9">
        <v>81.192999999999998</v>
      </c>
      <c r="AX23" s="9">
        <v>54.883000000000003</v>
      </c>
      <c r="AY23" s="9">
        <v>188.34899999999999</v>
      </c>
      <c r="AZ23" s="9">
        <v>19.579999999999998</v>
      </c>
      <c r="BA23" s="9">
        <v>207.928</v>
      </c>
      <c r="BB23" s="9">
        <v>6.3630000000000004</v>
      </c>
      <c r="BC23" s="9">
        <v>25.763000000000002</v>
      </c>
      <c r="BD23" s="9">
        <v>60.488</v>
      </c>
      <c r="BE23" s="9">
        <v>92.613</v>
      </c>
      <c r="BF23" s="9">
        <v>65.021000000000001</v>
      </c>
      <c r="BG23" s="9">
        <v>157.63399999999999</v>
      </c>
      <c r="BH23" s="9">
        <v>2.1230000000000002</v>
      </c>
      <c r="BI23" s="9">
        <v>2.802</v>
      </c>
      <c r="BJ23" s="9">
        <v>5.569</v>
      </c>
      <c r="BK23" s="9">
        <v>10.494</v>
      </c>
      <c r="BL23" s="9">
        <v>20.978000000000002</v>
      </c>
      <c r="BM23" s="9">
        <v>31.472000000000001</v>
      </c>
      <c r="BN23" s="9">
        <v>0.36499999999999999</v>
      </c>
      <c r="BO23" s="9">
        <v>1.542</v>
      </c>
      <c r="BP23" s="9">
        <v>1.659</v>
      </c>
      <c r="BQ23" s="9">
        <v>3.5670000000000002</v>
      </c>
      <c r="BR23" s="9">
        <v>1.4570000000000001</v>
      </c>
      <c r="BS23" s="9">
        <v>5.0229999999999997</v>
      </c>
      <c r="BT23" s="9">
        <v>160.27500000000001</v>
      </c>
      <c r="BU23" s="9">
        <v>159.36799999999999</v>
      </c>
      <c r="BV23" s="9">
        <v>132.679</v>
      </c>
      <c r="BW23" s="9">
        <v>452.32100000000003</v>
      </c>
      <c r="BX23" s="9">
        <v>107.78100000000001</v>
      </c>
      <c r="BY23" s="9">
        <v>560.10199999999998</v>
      </c>
    </row>
    <row r="24" spans="1:77">
      <c r="A24" s="10">
        <v>43800</v>
      </c>
      <c r="B24" s="9">
        <v>8.6639999999999997</v>
      </c>
      <c r="C24" s="9">
        <v>53.692</v>
      </c>
      <c r="D24" s="9">
        <v>5.7009999999999996</v>
      </c>
      <c r="E24" s="9">
        <v>59.393000000000001</v>
      </c>
      <c r="F24" s="9">
        <v>1.996</v>
      </c>
      <c r="G24" s="9">
        <v>9.4350000000000005</v>
      </c>
      <c r="H24" s="9">
        <v>12.082000000000001</v>
      </c>
      <c r="I24" s="9">
        <v>23.513000000000002</v>
      </c>
      <c r="J24" s="9">
        <v>15.013</v>
      </c>
      <c r="K24" s="9">
        <v>38.527000000000001</v>
      </c>
      <c r="L24" s="9">
        <v>0.58699999999999997</v>
      </c>
      <c r="M24" s="9">
        <v>1.1379999999999999</v>
      </c>
      <c r="N24" s="9">
        <v>2.38</v>
      </c>
      <c r="O24" s="9">
        <v>4.1059999999999999</v>
      </c>
      <c r="P24" s="9">
        <v>3.867</v>
      </c>
      <c r="Q24" s="9">
        <v>7.9729999999999999</v>
      </c>
      <c r="R24" s="9">
        <v>0.39800000000000002</v>
      </c>
      <c r="S24" s="9">
        <v>2.5</v>
      </c>
      <c r="T24" s="9">
        <v>0.96099999999999997</v>
      </c>
      <c r="U24" s="9">
        <v>3.86</v>
      </c>
      <c r="V24" s="9">
        <v>1.599</v>
      </c>
      <c r="W24" s="9">
        <v>5.4589999999999996</v>
      </c>
      <c r="X24" s="9">
        <v>82.403000000000006</v>
      </c>
      <c r="Y24" s="9">
        <v>45.436999999999998</v>
      </c>
      <c r="Z24" s="9">
        <v>24.928000000000001</v>
      </c>
      <c r="AA24" s="9">
        <v>152.767</v>
      </c>
      <c r="AB24" s="9">
        <v>26.181000000000001</v>
      </c>
      <c r="AC24" s="9">
        <v>178.94800000000001</v>
      </c>
      <c r="AD24" s="9">
        <v>3.2959999999999998</v>
      </c>
      <c r="AE24" s="9">
        <v>0</v>
      </c>
      <c r="AF24" s="9">
        <v>0</v>
      </c>
      <c r="AG24" s="9">
        <v>3.2959999999999998</v>
      </c>
      <c r="AH24" s="9">
        <v>0</v>
      </c>
      <c r="AI24" s="9">
        <v>3.2959999999999998</v>
      </c>
      <c r="AJ24" s="9">
        <v>17.77</v>
      </c>
      <c r="AK24" s="9">
        <v>2.33</v>
      </c>
      <c r="AL24" s="9">
        <v>0</v>
      </c>
      <c r="AM24" s="9">
        <v>20.100000000000001</v>
      </c>
      <c r="AN24" s="9">
        <v>0</v>
      </c>
      <c r="AO24" s="9">
        <v>20.100000000000001</v>
      </c>
      <c r="AP24" s="9">
        <v>82.686000000000007</v>
      </c>
      <c r="AQ24" s="9">
        <v>45.968000000000004</v>
      </c>
      <c r="AR24" s="9">
        <v>9.5180000000000007</v>
      </c>
      <c r="AS24" s="9">
        <v>138.173</v>
      </c>
      <c r="AT24" s="9">
        <v>9.0999999999999998E-2</v>
      </c>
      <c r="AU24" s="9">
        <v>138.26400000000001</v>
      </c>
      <c r="AV24" s="9">
        <v>48.966999999999999</v>
      </c>
      <c r="AW24" s="9">
        <v>79.933999999999997</v>
      </c>
      <c r="AX24" s="9">
        <v>51.345999999999997</v>
      </c>
      <c r="AY24" s="9">
        <v>180.24700000000001</v>
      </c>
      <c r="AZ24" s="9">
        <v>19.97</v>
      </c>
      <c r="BA24" s="9">
        <v>200.21700000000001</v>
      </c>
      <c r="BB24" s="9">
        <v>5.782</v>
      </c>
      <c r="BC24" s="9">
        <v>33.779000000000003</v>
      </c>
      <c r="BD24" s="9">
        <v>64.025999999999996</v>
      </c>
      <c r="BE24" s="9">
        <v>103.587</v>
      </c>
      <c r="BF24" s="9">
        <v>64.149000000000001</v>
      </c>
      <c r="BG24" s="9">
        <v>167.73599999999999</v>
      </c>
      <c r="BH24" s="9">
        <v>0.58699999999999997</v>
      </c>
      <c r="BI24" s="9">
        <v>2.101</v>
      </c>
      <c r="BJ24" s="9">
        <v>5.1769999999999996</v>
      </c>
      <c r="BK24" s="9">
        <v>7.8650000000000002</v>
      </c>
      <c r="BL24" s="9">
        <v>25.600999999999999</v>
      </c>
      <c r="BM24" s="9">
        <v>33.466000000000001</v>
      </c>
      <c r="BN24" s="9">
        <v>0.39800000000000002</v>
      </c>
      <c r="BO24" s="9">
        <v>2.5</v>
      </c>
      <c r="BP24" s="9">
        <v>1.1890000000000001</v>
      </c>
      <c r="BQ24" s="9">
        <v>4.0880000000000001</v>
      </c>
      <c r="BR24" s="9">
        <v>1.599</v>
      </c>
      <c r="BS24" s="9">
        <v>5.6870000000000003</v>
      </c>
      <c r="BT24" s="9">
        <v>159.48699999999999</v>
      </c>
      <c r="BU24" s="9">
        <v>166.613</v>
      </c>
      <c r="BV24" s="9">
        <v>131.256</v>
      </c>
      <c r="BW24" s="9">
        <v>457.35599999999999</v>
      </c>
      <c r="BX24" s="9">
        <v>111.411</v>
      </c>
      <c r="BY24" s="9">
        <v>568.76599999999996</v>
      </c>
    </row>
    <row r="25" spans="1:77">
      <c r="A25" s="10">
        <v>43891</v>
      </c>
      <c r="B25" s="9">
        <v>7.85</v>
      </c>
      <c r="C25" s="9">
        <v>60.31</v>
      </c>
      <c r="D25" s="9">
        <v>3.754</v>
      </c>
      <c r="E25" s="9">
        <v>64.063999999999993</v>
      </c>
      <c r="F25" s="9">
        <v>1.877</v>
      </c>
      <c r="G25" s="9">
        <v>8.766</v>
      </c>
      <c r="H25" s="9">
        <v>10.893000000000001</v>
      </c>
      <c r="I25" s="9">
        <v>21.536000000000001</v>
      </c>
      <c r="J25" s="9">
        <v>13.576000000000001</v>
      </c>
      <c r="K25" s="9">
        <v>35.112000000000002</v>
      </c>
      <c r="L25" s="9">
        <v>0.38500000000000001</v>
      </c>
      <c r="M25" s="9">
        <v>1.323</v>
      </c>
      <c r="N25" s="9">
        <v>3.181</v>
      </c>
      <c r="O25" s="9">
        <v>4.8890000000000002</v>
      </c>
      <c r="P25" s="9">
        <v>3.4670000000000001</v>
      </c>
      <c r="Q25" s="9">
        <v>8.3559999999999999</v>
      </c>
      <c r="R25" s="9">
        <v>0.78500000000000003</v>
      </c>
      <c r="S25" s="9">
        <v>1.1120000000000001</v>
      </c>
      <c r="T25" s="9">
        <v>1.806</v>
      </c>
      <c r="U25" s="9">
        <v>3.7040000000000002</v>
      </c>
      <c r="V25" s="9">
        <v>0.999</v>
      </c>
      <c r="W25" s="9">
        <v>4.7030000000000003</v>
      </c>
      <c r="X25" s="9">
        <v>85.87</v>
      </c>
      <c r="Y25" s="9">
        <v>45.707999999999998</v>
      </c>
      <c r="Z25" s="9">
        <v>24.552</v>
      </c>
      <c r="AA25" s="9">
        <v>156.13</v>
      </c>
      <c r="AB25" s="9">
        <v>21.795999999999999</v>
      </c>
      <c r="AC25" s="9">
        <v>177.92699999999999</v>
      </c>
      <c r="AD25" s="9">
        <v>1.597</v>
      </c>
      <c r="AE25" s="9">
        <v>0</v>
      </c>
      <c r="AF25" s="9">
        <v>0</v>
      </c>
      <c r="AG25" s="9">
        <v>1.597</v>
      </c>
      <c r="AH25" s="9">
        <v>0</v>
      </c>
      <c r="AI25" s="9">
        <v>1.597</v>
      </c>
      <c r="AJ25" s="9">
        <v>18.664000000000001</v>
      </c>
      <c r="AK25" s="9">
        <v>1.4550000000000001</v>
      </c>
      <c r="AL25" s="9">
        <v>0</v>
      </c>
      <c r="AM25" s="9">
        <v>20.119</v>
      </c>
      <c r="AN25" s="9">
        <v>0</v>
      </c>
      <c r="AO25" s="9">
        <v>20.119</v>
      </c>
      <c r="AP25" s="9">
        <v>81.177999999999997</v>
      </c>
      <c r="AQ25" s="9">
        <v>38.759</v>
      </c>
      <c r="AR25" s="9">
        <v>13.678000000000001</v>
      </c>
      <c r="AS25" s="9">
        <v>133.61500000000001</v>
      </c>
      <c r="AT25" s="9">
        <v>9.6000000000000002E-2</v>
      </c>
      <c r="AU25" s="9">
        <v>133.71</v>
      </c>
      <c r="AV25" s="9">
        <v>53.280999999999999</v>
      </c>
      <c r="AW25" s="9">
        <v>76.528999999999996</v>
      </c>
      <c r="AX25" s="9">
        <v>44.783999999999999</v>
      </c>
      <c r="AY25" s="9">
        <v>174.59399999999999</v>
      </c>
      <c r="AZ25" s="9">
        <v>18.157</v>
      </c>
      <c r="BA25" s="9">
        <v>192.751</v>
      </c>
      <c r="BB25" s="9">
        <v>4.7670000000000003</v>
      </c>
      <c r="BC25" s="9">
        <v>35.655999999999999</v>
      </c>
      <c r="BD25" s="9">
        <v>63.853000000000002</v>
      </c>
      <c r="BE25" s="9">
        <v>104.27500000000001</v>
      </c>
      <c r="BF25" s="9">
        <v>61.859000000000002</v>
      </c>
      <c r="BG25" s="9">
        <v>166.13399999999999</v>
      </c>
      <c r="BH25" s="9">
        <v>0.60799999999999998</v>
      </c>
      <c r="BI25" s="9">
        <v>1.859</v>
      </c>
      <c r="BJ25" s="9">
        <v>5.7130000000000001</v>
      </c>
      <c r="BK25" s="9">
        <v>8.1790000000000003</v>
      </c>
      <c r="BL25" s="9">
        <v>20.742999999999999</v>
      </c>
      <c r="BM25" s="9">
        <v>28.922999999999998</v>
      </c>
      <c r="BN25" s="9">
        <v>0.78500000000000003</v>
      </c>
      <c r="BO25" s="9">
        <v>1.1120000000000001</v>
      </c>
      <c r="BP25" s="9">
        <v>2.0179999999999998</v>
      </c>
      <c r="BQ25" s="9">
        <v>3.915</v>
      </c>
      <c r="BR25" s="9">
        <v>0.999</v>
      </c>
      <c r="BS25" s="9">
        <v>4.9139999999999997</v>
      </c>
      <c r="BT25" s="9">
        <v>160.88</v>
      </c>
      <c r="BU25" s="9">
        <v>155.37</v>
      </c>
      <c r="BV25" s="9">
        <v>130.04499999999999</v>
      </c>
      <c r="BW25" s="9">
        <v>446.29500000000002</v>
      </c>
      <c r="BX25" s="9">
        <v>101.854</v>
      </c>
      <c r="BY25" s="9">
        <v>548.15</v>
      </c>
    </row>
    <row r="26" spans="1:77">
      <c r="A26" s="10">
        <v>43983</v>
      </c>
      <c r="B26" s="9">
        <v>8.3719999999999999</v>
      </c>
      <c r="C26" s="9">
        <v>63.207999999999998</v>
      </c>
      <c r="D26" s="9">
        <v>4.375</v>
      </c>
      <c r="E26" s="9">
        <v>67.582999999999998</v>
      </c>
      <c r="F26" s="9">
        <v>1.411</v>
      </c>
      <c r="G26" s="9">
        <v>7.2990000000000004</v>
      </c>
      <c r="H26" s="9">
        <v>11.468</v>
      </c>
      <c r="I26" s="9">
        <v>20.178999999999998</v>
      </c>
      <c r="J26" s="9">
        <v>17.588999999999999</v>
      </c>
      <c r="K26" s="9">
        <v>37.768000000000001</v>
      </c>
      <c r="L26" s="9">
        <v>0</v>
      </c>
      <c r="M26" s="9">
        <v>1.542</v>
      </c>
      <c r="N26" s="9">
        <v>2.0169999999999999</v>
      </c>
      <c r="O26" s="9">
        <v>3.5590000000000002</v>
      </c>
      <c r="P26" s="9">
        <v>5.266</v>
      </c>
      <c r="Q26" s="9">
        <v>8.8249999999999993</v>
      </c>
      <c r="R26" s="9">
        <v>0</v>
      </c>
      <c r="S26" s="9">
        <v>0.36799999999999999</v>
      </c>
      <c r="T26" s="9">
        <v>2.5139999999999998</v>
      </c>
      <c r="U26" s="9">
        <v>2.8809999999999998</v>
      </c>
      <c r="V26" s="9">
        <v>0.621</v>
      </c>
      <c r="W26" s="9">
        <v>3.5019999999999998</v>
      </c>
      <c r="X26" s="9">
        <v>89.742000000000004</v>
      </c>
      <c r="Y26" s="9">
        <v>44.994999999999997</v>
      </c>
      <c r="Z26" s="9">
        <v>26.077000000000002</v>
      </c>
      <c r="AA26" s="9">
        <v>160.81399999999999</v>
      </c>
      <c r="AB26" s="9">
        <v>28.134</v>
      </c>
      <c r="AC26" s="9">
        <v>188.94800000000001</v>
      </c>
      <c r="AD26" s="9">
        <v>3.3220000000000001</v>
      </c>
      <c r="AE26" s="9">
        <v>0</v>
      </c>
      <c r="AF26" s="9">
        <v>0</v>
      </c>
      <c r="AG26" s="9">
        <v>3.3220000000000001</v>
      </c>
      <c r="AH26" s="9">
        <v>0</v>
      </c>
      <c r="AI26" s="9">
        <v>3.3220000000000001</v>
      </c>
      <c r="AJ26" s="9">
        <v>15.542999999999999</v>
      </c>
      <c r="AK26" s="9">
        <v>2.2930000000000001</v>
      </c>
      <c r="AL26" s="9">
        <v>0</v>
      </c>
      <c r="AM26" s="9">
        <v>17.837</v>
      </c>
      <c r="AN26" s="9">
        <v>0</v>
      </c>
      <c r="AO26" s="9">
        <v>17.837</v>
      </c>
      <c r="AP26" s="9">
        <v>76.228999999999999</v>
      </c>
      <c r="AQ26" s="9">
        <v>34.856999999999999</v>
      </c>
      <c r="AR26" s="9">
        <v>11.336</v>
      </c>
      <c r="AS26" s="9">
        <v>122.42100000000001</v>
      </c>
      <c r="AT26" s="9">
        <v>0.38400000000000001</v>
      </c>
      <c r="AU26" s="9">
        <v>122.806</v>
      </c>
      <c r="AV26" s="9">
        <v>57.314999999999998</v>
      </c>
      <c r="AW26" s="9">
        <v>74.870999999999995</v>
      </c>
      <c r="AX26" s="9">
        <v>41.165999999999997</v>
      </c>
      <c r="AY26" s="9">
        <v>173.352</v>
      </c>
      <c r="AZ26" s="9">
        <v>15.82</v>
      </c>
      <c r="BA26" s="9">
        <v>189.172</v>
      </c>
      <c r="BB26" s="9">
        <v>3.2559999999999998</v>
      </c>
      <c r="BC26" s="9">
        <v>29.135000000000002</v>
      </c>
      <c r="BD26" s="9">
        <v>62.046999999999997</v>
      </c>
      <c r="BE26" s="9">
        <v>94.436999999999998</v>
      </c>
      <c r="BF26" s="9">
        <v>71.706000000000003</v>
      </c>
      <c r="BG26" s="9">
        <v>166.143</v>
      </c>
      <c r="BH26" s="9">
        <v>1.153</v>
      </c>
      <c r="BI26" s="9">
        <v>2.827</v>
      </c>
      <c r="BJ26" s="9">
        <v>4.8010000000000002</v>
      </c>
      <c r="BK26" s="9">
        <v>8.7799999999999994</v>
      </c>
      <c r="BL26" s="9">
        <v>23.931999999999999</v>
      </c>
      <c r="BM26" s="9">
        <v>32.712000000000003</v>
      </c>
      <c r="BN26" s="9">
        <v>0</v>
      </c>
      <c r="BO26" s="9">
        <v>0.36799999999999999</v>
      </c>
      <c r="BP26" s="9">
        <v>2.5139999999999998</v>
      </c>
      <c r="BQ26" s="9">
        <v>2.8809999999999998</v>
      </c>
      <c r="BR26" s="9">
        <v>0.621</v>
      </c>
      <c r="BS26" s="9">
        <v>3.5019999999999998</v>
      </c>
      <c r="BT26" s="9">
        <v>156.81700000000001</v>
      </c>
      <c r="BU26" s="9">
        <v>144.35</v>
      </c>
      <c r="BV26" s="9">
        <v>121.863</v>
      </c>
      <c r="BW26" s="9">
        <v>423.03</v>
      </c>
      <c r="BX26" s="9">
        <v>112.46299999999999</v>
      </c>
      <c r="BY26" s="9">
        <v>535.49300000000005</v>
      </c>
    </row>
    <row r="27" spans="1:77">
      <c r="A27" s="10">
        <v>44075</v>
      </c>
      <c r="B27" s="9">
        <v>10.340999999999999</v>
      </c>
      <c r="C27" s="9">
        <v>64.798000000000002</v>
      </c>
      <c r="D27" s="9">
        <v>2.383</v>
      </c>
      <c r="E27" s="9">
        <v>67.182000000000002</v>
      </c>
      <c r="F27" s="9">
        <v>2.7410000000000001</v>
      </c>
      <c r="G27" s="9">
        <v>6.3289999999999997</v>
      </c>
      <c r="H27" s="9">
        <v>13.595000000000001</v>
      </c>
      <c r="I27" s="9">
        <v>22.664000000000001</v>
      </c>
      <c r="J27" s="9">
        <v>15.339</v>
      </c>
      <c r="K27" s="9">
        <v>38.003</v>
      </c>
      <c r="L27" s="9">
        <v>0.25800000000000001</v>
      </c>
      <c r="M27" s="9">
        <v>0.93100000000000005</v>
      </c>
      <c r="N27" s="9">
        <v>3.2879999999999998</v>
      </c>
      <c r="O27" s="9">
        <v>4.4770000000000003</v>
      </c>
      <c r="P27" s="9">
        <v>5.375</v>
      </c>
      <c r="Q27" s="9">
        <v>9.8520000000000003</v>
      </c>
      <c r="R27" s="9">
        <v>0.90700000000000003</v>
      </c>
      <c r="S27" s="9">
        <v>0.73099999999999998</v>
      </c>
      <c r="T27" s="9">
        <v>2.4350000000000001</v>
      </c>
      <c r="U27" s="9">
        <v>4.0730000000000004</v>
      </c>
      <c r="V27" s="9">
        <v>0.33700000000000002</v>
      </c>
      <c r="W27" s="9">
        <v>4.41</v>
      </c>
      <c r="X27" s="9">
        <v>89.763000000000005</v>
      </c>
      <c r="Y27" s="9">
        <v>47.493000000000002</v>
      </c>
      <c r="Z27" s="9">
        <v>31.548999999999999</v>
      </c>
      <c r="AA27" s="9">
        <v>168.80500000000001</v>
      </c>
      <c r="AB27" s="9">
        <v>23.433</v>
      </c>
      <c r="AC27" s="9">
        <v>192.238</v>
      </c>
      <c r="AD27" s="9">
        <v>0.755</v>
      </c>
      <c r="AE27" s="9">
        <v>0</v>
      </c>
      <c r="AF27" s="9">
        <v>0</v>
      </c>
      <c r="AG27" s="9">
        <v>0.755</v>
      </c>
      <c r="AH27" s="9">
        <v>0</v>
      </c>
      <c r="AI27" s="9">
        <v>0.755</v>
      </c>
      <c r="AJ27" s="9">
        <v>14.536</v>
      </c>
      <c r="AK27" s="9">
        <v>1.27</v>
      </c>
      <c r="AL27" s="9">
        <v>0</v>
      </c>
      <c r="AM27" s="9">
        <v>15.807</v>
      </c>
      <c r="AN27" s="9">
        <v>0</v>
      </c>
      <c r="AO27" s="9">
        <v>15.807</v>
      </c>
      <c r="AP27" s="9">
        <v>70.221999999999994</v>
      </c>
      <c r="AQ27" s="9">
        <v>38.661000000000001</v>
      </c>
      <c r="AR27" s="9">
        <v>7.6520000000000001</v>
      </c>
      <c r="AS27" s="9">
        <v>116.535</v>
      </c>
      <c r="AT27" s="9">
        <v>0</v>
      </c>
      <c r="AU27" s="9">
        <v>116.535</v>
      </c>
      <c r="AV27" s="9">
        <v>49.847000000000001</v>
      </c>
      <c r="AW27" s="9">
        <v>81.954999999999998</v>
      </c>
      <c r="AX27" s="9">
        <v>49.826999999999998</v>
      </c>
      <c r="AY27" s="9">
        <v>181.62899999999999</v>
      </c>
      <c r="AZ27" s="9">
        <v>13.188000000000001</v>
      </c>
      <c r="BA27" s="9">
        <v>194.81700000000001</v>
      </c>
      <c r="BB27" s="9">
        <v>6.0030000000000001</v>
      </c>
      <c r="BC27" s="9">
        <v>29.504000000000001</v>
      </c>
      <c r="BD27" s="9">
        <v>60.508000000000003</v>
      </c>
      <c r="BE27" s="9">
        <v>96.013999999999996</v>
      </c>
      <c r="BF27" s="9">
        <v>78.641000000000005</v>
      </c>
      <c r="BG27" s="9">
        <v>174.655</v>
      </c>
      <c r="BH27" s="9">
        <v>0.25800000000000001</v>
      </c>
      <c r="BI27" s="9">
        <v>1.54</v>
      </c>
      <c r="BJ27" s="9">
        <v>8.4619999999999997</v>
      </c>
      <c r="BK27" s="9">
        <v>10.26</v>
      </c>
      <c r="BL27" s="9">
        <v>20.995000000000001</v>
      </c>
      <c r="BM27" s="9">
        <v>31.254999999999999</v>
      </c>
      <c r="BN27" s="9">
        <v>0.90700000000000003</v>
      </c>
      <c r="BO27" s="9">
        <v>0.73099999999999998</v>
      </c>
      <c r="BP27" s="9">
        <v>2.4350000000000001</v>
      </c>
      <c r="BQ27" s="9">
        <v>4.0730000000000004</v>
      </c>
      <c r="BR27" s="9">
        <v>0.33700000000000002</v>
      </c>
      <c r="BS27" s="9">
        <v>4.41</v>
      </c>
      <c r="BT27" s="9">
        <v>142.52799999999999</v>
      </c>
      <c r="BU27" s="9">
        <v>153.661</v>
      </c>
      <c r="BV27" s="9">
        <v>128.88399999999999</v>
      </c>
      <c r="BW27" s="9">
        <v>425.07299999999998</v>
      </c>
      <c r="BX27" s="9">
        <v>113.161</v>
      </c>
      <c r="BY27" s="9">
        <v>538.23400000000004</v>
      </c>
    </row>
    <row r="28" spans="1:77">
      <c r="A28" s="10">
        <v>44166</v>
      </c>
      <c r="B28" s="9">
        <v>10.176</v>
      </c>
      <c r="C28" s="9">
        <v>47.994</v>
      </c>
      <c r="D28" s="9">
        <v>2.2789999999999999</v>
      </c>
      <c r="E28" s="9">
        <v>50.273000000000003</v>
      </c>
      <c r="F28" s="9">
        <v>2.68</v>
      </c>
      <c r="G28" s="9">
        <v>7.8979999999999997</v>
      </c>
      <c r="H28" s="9">
        <v>16.137</v>
      </c>
      <c r="I28" s="9">
        <v>26.715</v>
      </c>
      <c r="J28" s="9">
        <v>15.218</v>
      </c>
      <c r="K28" s="9">
        <v>41.933</v>
      </c>
      <c r="L28" s="9">
        <v>0.47399999999999998</v>
      </c>
      <c r="M28" s="9">
        <v>0.38100000000000001</v>
      </c>
      <c r="N28" s="9">
        <v>1.175</v>
      </c>
      <c r="O28" s="9">
        <v>2.0299999999999998</v>
      </c>
      <c r="P28" s="9">
        <v>7.3559999999999999</v>
      </c>
      <c r="Q28" s="9">
        <v>9.3859999999999992</v>
      </c>
      <c r="R28" s="9">
        <v>0.501</v>
      </c>
      <c r="S28" s="9">
        <v>0.67400000000000004</v>
      </c>
      <c r="T28" s="9">
        <v>0.89800000000000002</v>
      </c>
      <c r="U28" s="9">
        <v>2.073</v>
      </c>
      <c r="V28" s="9">
        <v>0</v>
      </c>
      <c r="W28" s="9">
        <v>2.073</v>
      </c>
      <c r="X28" s="9">
        <v>77.38</v>
      </c>
      <c r="Y28" s="9">
        <v>37.204999999999998</v>
      </c>
      <c r="Z28" s="9">
        <v>30.210999999999999</v>
      </c>
      <c r="AA28" s="9">
        <v>144.79599999999999</v>
      </c>
      <c r="AB28" s="9">
        <v>24.853999999999999</v>
      </c>
      <c r="AC28" s="9">
        <v>169.649</v>
      </c>
      <c r="AD28" s="9">
        <v>1.3089999999999999</v>
      </c>
      <c r="AE28" s="9">
        <v>0</v>
      </c>
      <c r="AF28" s="9">
        <v>0</v>
      </c>
      <c r="AG28" s="9">
        <v>1.3089999999999999</v>
      </c>
      <c r="AH28" s="9">
        <v>0</v>
      </c>
      <c r="AI28" s="9">
        <v>1.3089999999999999</v>
      </c>
      <c r="AJ28" s="9">
        <v>15.49</v>
      </c>
      <c r="AK28" s="9">
        <v>0.54800000000000004</v>
      </c>
      <c r="AL28" s="9">
        <v>0</v>
      </c>
      <c r="AM28" s="9">
        <v>16.038</v>
      </c>
      <c r="AN28" s="9">
        <v>0.26500000000000001</v>
      </c>
      <c r="AO28" s="9">
        <v>16.303000000000001</v>
      </c>
      <c r="AP28" s="9">
        <v>72.575999999999993</v>
      </c>
      <c r="AQ28" s="9">
        <v>33.414000000000001</v>
      </c>
      <c r="AR28" s="9">
        <v>8.9909999999999997</v>
      </c>
      <c r="AS28" s="9">
        <v>114.98099999999999</v>
      </c>
      <c r="AT28" s="9">
        <v>0</v>
      </c>
      <c r="AU28" s="9">
        <v>114.98099999999999</v>
      </c>
      <c r="AV28" s="9">
        <v>50.222000000000001</v>
      </c>
      <c r="AW28" s="9">
        <v>84.138999999999996</v>
      </c>
      <c r="AX28" s="9">
        <v>51.273000000000003</v>
      </c>
      <c r="AY28" s="9">
        <v>185.63399999999999</v>
      </c>
      <c r="AZ28" s="9">
        <v>10.949</v>
      </c>
      <c r="BA28" s="9">
        <v>196.583</v>
      </c>
      <c r="BB28" s="9">
        <v>4.6509999999999998</v>
      </c>
      <c r="BC28" s="9">
        <v>32.01</v>
      </c>
      <c r="BD28" s="9">
        <v>65.478999999999999</v>
      </c>
      <c r="BE28" s="9">
        <v>102.14</v>
      </c>
      <c r="BF28" s="9">
        <v>74.626000000000005</v>
      </c>
      <c r="BG28" s="9">
        <v>176.76599999999999</v>
      </c>
      <c r="BH28" s="9">
        <v>0.56899999999999995</v>
      </c>
      <c r="BI28" s="9">
        <v>0.71</v>
      </c>
      <c r="BJ28" s="9">
        <v>5.0250000000000004</v>
      </c>
      <c r="BK28" s="9">
        <v>6.3029999999999999</v>
      </c>
      <c r="BL28" s="9">
        <v>27.713000000000001</v>
      </c>
      <c r="BM28" s="9">
        <v>34.015999999999998</v>
      </c>
      <c r="BN28" s="9">
        <v>0.501</v>
      </c>
      <c r="BO28" s="9">
        <v>0.67400000000000004</v>
      </c>
      <c r="BP28" s="9">
        <v>1.0089999999999999</v>
      </c>
      <c r="BQ28" s="9">
        <v>2.1840000000000002</v>
      </c>
      <c r="BR28" s="9">
        <v>0</v>
      </c>
      <c r="BS28" s="9">
        <v>2.1840000000000002</v>
      </c>
      <c r="BT28" s="9">
        <v>145.31800000000001</v>
      </c>
      <c r="BU28" s="9">
        <v>151.495</v>
      </c>
      <c r="BV28" s="9">
        <v>131.77600000000001</v>
      </c>
      <c r="BW28" s="9">
        <v>428.59</v>
      </c>
      <c r="BX28" s="9">
        <v>113.55200000000001</v>
      </c>
      <c r="BY28" s="9">
        <v>542.14200000000005</v>
      </c>
    </row>
    <row r="29" spans="1:77">
      <c r="A29" s="10">
        <v>44256</v>
      </c>
      <c r="B29" s="9">
        <v>13.590999999999999</v>
      </c>
      <c r="C29" s="9">
        <v>58.21</v>
      </c>
      <c r="D29" s="9">
        <v>2.7410000000000001</v>
      </c>
      <c r="E29" s="9">
        <v>60.951000000000001</v>
      </c>
      <c r="F29" s="9">
        <v>1.07</v>
      </c>
      <c r="G29" s="9">
        <v>9.1170000000000009</v>
      </c>
      <c r="H29" s="9">
        <v>13.791</v>
      </c>
      <c r="I29" s="9">
        <v>23.978000000000002</v>
      </c>
      <c r="J29" s="9">
        <v>13.375</v>
      </c>
      <c r="K29" s="9">
        <v>37.353000000000002</v>
      </c>
      <c r="L29" s="9">
        <v>0.47799999999999998</v>
      </c>
      <c r="M29" s="9">
        <v>0.97499999999999998</v>
      </c>
      <c r="N29" s="9">
        <v>2.6339999999999999</v>
      </c>
      <c r="O29" s="9">
        <v>4.0869999999999997</v>
      </c>
      <c r="P29" s="9">
        <v>8.7530000000000001</v>
      </c>
      <c r="Q29" s="9">
        <v>12.84</v>
      </c>
      <c r="R29" s="9">
        <v>0</v>
      </c>
      <c r="S29" s="9">
        <v>1.3069999999999999</v>
      </c>
      <c r="T29" s="9">
        <v>0.42</v>
      </c>
      <c r="U29" s="9">
        <v>1.7270000000000001</v>
      </c>
      <c r="V29" s="9">
        <v>0</v>
      </c>
      <c r="W29" s="9">
        <v>1.7270000000000001</v>
      </c>
      <c r="X29" s="9">
        <v>76.984999999999999</v>
      </c>
      <c r="Y29" s="9">
        <v>44.430999999999997</v>
      </c>
      <c r="Z29" s="9">
        <v>33.963000000000001</v>
      </c>
      <c r="AA29" s="9">
        <v>155.37799999999999</v>
      </c>
      <c r="AB29" s="9">
        <v>24.867999999999999</v>
      </c>
      <c r="AC29" s="9">
        <v>180.24700000000001</v>
      </c>
      <c r="AD29" s="9">
        <v>0.3</v>
      </c>
      <c r="AE29" s="9">
        <v>0</v>
      </c>
      <c r="AF29" s="9">
        <v>0</v>
      </c>
      <c r="AG29" s="9">
        <v>0.3</v>
      </c>
      <c r="AH29" s="9">
        <v>0</v>
      </c>
      <c r="AI29" s="9">
        <v>0.3</v>
      </c>
      <c r="AJ29" s="9">
        <v>19.61</v>
      </c>
      <c r="AK29" s="9">
        <v>1.8680000000000001</v>
      </c>
      <c r="AL29" s="9">
        <v>0</v>
      </c>
      <c r="AM29" s="9">
        <v>21.478000000000002</v>
      </c>
      <c r="AN29" s="9">
        <v>0.253</v>
      </c>
      <c r="AO29" s="9">
        <v>21.731000000000002</v>
      </c>
      <c r="AP29" s="9">
        <v>74.965999999999994</v>
      </c>
      <c r="AQ29" s="9">
        <v>37.18</v>
      </c>
      <c r="AR29" s="9">
        <v>11.61</v>
      </c>
      <c r="AS29" s="9">
        <v>123.756</v>
      </c>
      <c r="AT29" s="9">
        <v>0.46300000000000002</v>
      </c>
      <c r="AU29" s="9">
        <v>124.21899999999999</v>
      </c>
      <c r="AV29" s="9">
        <v>56.125999999999998</v>
      </c>
      <c r="AW29" s="9">
        <v>89.155000000000001</v>
      </c>
      <c r="AX29" s="9">
        <v>53.146999999999998</v>
      </c>
      <c r="AY29" s="9">
        <v>198.429</v>
      </c>
      <c r="AZ29" s="9">
        <v>14.840999999999999</v>
      </c>
      <c r="BA29" s="9">
        <v>213.27</v>
      </c>
      <c r="BB29" s="9">
        <v>2.9950000000000001</v>
      </c>
      <c r="BC29" s="9">
        <v>34.158000000000001</v>
      </c>
      <c r="BD29" s="9">
        <v>63.064999999999998</v>
      </c>
      <c r="BE29" s="9">
        <v>100.21899999999999</v>
      </c>
      <c r="BF29" s="9">
        <v>65.960999999999999</v>
      </c>
      <c r="BG29" s="9">
        <v>166.18</v>
      </c>
      <c r="BH29" s="9">
        <v>1.2809999999999999</v>
      </c>
      <c r="BI29" s="9">
        <v>2.3849999999999998</v>
      </c>
      <c r="BJ29" s="9">
        <v>6.0430000000000001</v>
      </c>
      <c r="BK29" s="9">
        <v>9.7089999999999996</v>
      </c>
      <c r="BL29" s="9">
        <v>28.928999999999998</v>
      </c>
      <c r="BM29" s="9">
        <v>38.637999999999998</v>
      </c>
      <c r="BN29" s="9">
        <v>0</v>
      </c>
      <c r="BO29" s="9">
        <v>1.367</v>
      </c>
      <c r="BP29" s="9">
        <v>0.42</v>
      </c>
      <c r="BQ29" s="9">
        <v>1.788</v>
      </c>
      <c r="BR29" s="9">
        <v>0.30499999999999999</v>
      </c>
      <c r="BS29" s="9">
        <v>2.093</v>
      </c>
      <c r="BT29" s="9">
        <v>155.279</v>
      </c>
      <c r="BU29" s="9">
        <v>166.114</v>
      </c>
      <c r="BV29" s="9">
        <v>134.285</v>
      </c>
      <c r="BW29" s="9">
        <v>455.678</v>
      </c>
      <c r="BX29" s="9">
        <v>110.753</v>
      </c>
      <c r="BY29" s="9">
        <v>566.43100000000004</v>
      </c>
    </row>
    <row r="30" spans="1:77">
      <c r="A30" s="10">
        <v>44348</v>
      </c>
      <c r="B30" s="9">
        <v>11.131</v>
      </c>
      <c r="C30" s="9">
        <v>51.73</v>
      </c>
      <c r="D30" s="9">
        <v>4.327</v>
      </c>
      <c r="E30" s="9">
        <v>56.057000000000002</v>
      </c>
      <c r="F30" s="9">
        <v>1.88</v>
      </c>
      <c r="G30" s="9">
        <v>9.5459999999999994</v>
      </c>
      <c r="H30" s="9">
        <v>13.156000000000001</v>
      </c>
      <c r="I30" s="9">
        <v>24.582000000000001</v>
      </c>
      <c r="J30" s="9">
        <v>13.955</v>
      </c>
      <c r="K30" s="9">
        <v>38.536999999999999</v>
      </c>
      <c r="L30" s="9">
        <v>0.72399999999999998</v>
      </c>
      <c r="M30" s="9">
        <v>1.9410000000000001</v>
      </c>
      <c r="N30" s="9">
        <v>2.8140000000000001</v>
      </c>
      <c r="O30" s="9">
        <v>5.4790000000000001</v>
      </c>
      <c r="P30" s="9">
        <v>5.9370000000000003</v>
      </c>
      <c r="Q30" s="9">
        <v>11.416</v>
      </c>
      <c r="R30" s="9">
        <v>0.44</v>
      </c>
      <c r="S30" s="9">
        <v>1.022</v>
      </c>
      <c r="T30" s="9">
        <v>0.59499999999999997</v>
      </c>
      <c r="U30" s="9">
        <v>2.0569999999999999</v>
      </c>
      <c r="V30" s="9">
        <v>0.70199999999999996</v>
      </c>
      <c r="W30" s="9">
        <v>2.758</v>
      </c>
      <c r="X30" s="9">
        <v>74.822999999999993</v>
      </c>
      <c r="Y30" s="9">
        <v>43.216999999999999</v>
      </c>
      <c r="Z30" s="9">
        <v>30.122</v>
      </c>
      <c r="AA30" s="9">
        <v>148.16200000000001</v>
      </c>
      <c r="AB30" s="9">
        <v>24.922000000000001</v>
      </c>
      <c r="AC30" s="9">
        <v>173.083</v>
      </c>
      <c r="AD30" s="9">
        <v>0.67300000000000004</v>
      </c>
      <c r="AE30" s="9">
        <v>0</v>
      </c>
      <c r="AF30" s="9">
        <v>0</v>
      </c>
      <c r="AG30" s="9">
        <v>0.67300000000000004</v>
      </c>
      <c r="AH30" s="9">
        <v>0</v>
      </c>
      <c r="AI30" s="9">
        <v>0.67300000000000004</v>
      </c>
      <c r="AJ30" s="9">
        <v>15.324</v>
      </c>
      <c r="AK30" s="9">
        <v>1.0389999999999999</v>
      </c>
      <c r="AL30" s="9">
        <v>0</v>
      </c>
      <c r="AM30" s="9">
        <v>16.363</v>
      </c>
      <c r="AN30" s="9">
        <v>0</v>
      </c>
      <c r="AO30" s="9">
        <v>16.363</v>
      </c>
      <c r="AP30" s="9">
        <v>67.018000000000001</v>
      </c>
      <c r="AQ30" s="9">
        <v>34.463999999999999</v>
      </c>
      <c r="AR30" s="9">
        <v>9.8230000000000004</v>
      </c>
      <c r="AS30" s="9">
        <v>111.30500000000001</v>
      </c>
      <c r="AT30" s="9">
        <v>0</v>
      </c>
      <c r="AU30" s="9">
        <v>111.30500000000001</v>
      </c>
      <c r="AV30" s="9">
        <v>54.646999999999998</v>
      </c>
      <c r="AW30" s="9">
        <v>83.325000000000003</v>
      </c>
      <c r="AX30" s="9">
        <v>53.384</v>
      </c>
      <c r="AY30" s="9">
        <v>191.35599999999999</v>
      </c>
      <c r="AZ30" s="9">
        <v>15.465999999999999</v>
      </c>
      <c r="BA30" s="9">
        <v>206.821</v>
      </c>
      <c r="BB30" s="9">
        <v>4.8810000000000002</v>
      </c>
      <c r="BC30" s="9">
        <v>28.87</v>
      </c>
      <c r="BD30" s="9">
        <v>69.156000000000006</v>
      </c>
      <c r="BE30" s="9">
        <v>102.907</v>
      </c>
      <c r="BF30" s="9">
        <v>59.893000000000001</v>
      </c>
      <c r="BG30" s="9">
        <v>162.80000000000001</v>
      </c>
      <c r="BH30" s="9">
        <v>1.548</v>
      </c>
      <c r="BI30" s="9">
        <v>2.96</v>
      </c>
      <c r="BJ30" s="9">
        <v>5.7789999999999999</v>
      </c>
      <c r="BK30" s="9">
        <v>10.288</v>
      </c>
      <c r="BL30" s="9">
        <v>21.591999999999999</v>
      </c>
      <c r="BM30" s="9">
        <v>31.88</v>
      </c>
      <c r="BN30" s="9">
        <v>0.44</v>
      </c>
      <c r="BO30" s="9">
        <v>1.083</v>
      </c>
      <c r="BP30" s="9">
        <v>0.76300000000000001</v>
      </c>
      <c r="BQ30" s="9">
        <v>2.286</v>
      </c>
      <c r="BR30" s="9">
        <v>0.70199999999999996</v>
      </c>
      <c r="BS30" s="9">
        <v>2.988</v>
      </c>
      <c r="BT30" s="9">
        <v>144.53</v>
      </c>
      <c r="BU30" s="9">
        <v>151.74199999999999</v>
      </c>
      <c r="BV30" s="9">
        <v>138.905</v>
      </c>
      <c r="BW30" s="9">
        <v>435.178</v>
      </c>
      <c r="BX30" s="9">
        <v>97.653000000000006</v>
      </c>
      <c r="BY30" s="9">
        <v>532.83000000000004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1730</vt:i4>
      </vt:variant>
    </vt:vector>
  </HeadingPairs>
  <TitlesOfParts>
    <vt:vector size="1737" baseType="lpstr">
      <vt:lpstr>Contents</vt:lpstr>
      <vt:lpstr>Table 7.1</vt:lpstr>
      <vt:lpstr>Table 7.2</vt:lpstr>
      <vt:lpstr>Index</vt:lpstr>
      <vt:lpstr>Data1</vt:lpstr>
      <vt:lpstr>Data2</vt:lpstr>
      <vt:lpstr>Data3</vt:lpstr>
      <vt:lpstr>A124857378R</vt:lpstr>
      <vt:lpstr>A124857378R_Data</vt:lpstr>
      <vt:lpstr>A124857378R_Latest</vt:lpstr>
      <vt:lpstr>A124857382F</vt:lpstr>
      <vt:lpstr>A124857382F_Data</vt:lpstr>
      <vt:lpstr>A124857382F_Latest</vt:lpstr>
      <vt:lpstr>A124857386R</vt:lpstr>
      <vt:lpstr>A124857386R_Data</vt:lpstr>
      <vt:lpstr>A124857386R_Latest</vt:lpstr>
      <vt:lpstr>A124857390F</vt:lpstr>
      <vt:lpstr>A124857390F_Data</vt:lpstr>
      <vt:lpstr>A124857390F_Latest</vt:lpstr>
      <vt:lpstr>A124857394R</vt:lpstr>
      <vt:lpstr>A124857394R_Data</vt:lpstr>
      <vt:lpstr>A124857394R_Latest</vt:lpstr>
      <vt:lpstr>A124857398X</vt:lpstr>
      <vt:lpstr>A124857398X_Data</vt:lpstr>
      <vt:lpstr>A124857398X_Latest</vt:lpstr>
      <vt:lpstr>A124857402C</vt:lpstr>
      <vt:lpstr>A124857402C_Data</vt:lpstr>
      <vt:lpstr>A124857402C_Latest</vt:lpstr>
      <vt:lpstr>A124857406L</vt:lpstr>
      <vt:lpstr>A124857406L_Data</vt:lpstr>
      <vt:lpstr>A124857406L_Latest</vt:lpstr>
      <vt:lpstr>A124857410C</vt:lpstr>
      <vt:lpstr>A124857410C_Data</vt:lpstr>
      <vt:lpstr>A124857410C_Latest</vt:lpstr>
      <vt:lpstr>A124857414L</vt:lpstr>
      <vt:lpstr>A124857414L_Data</vt:lpstr>
      <vt:lpstr>A124857414L_Latest</vt:lpstr>
      <vt:lpstr>A124857418W</vt:lpstr>
      <vt:lpstr>A124857418W_Data</vt:lpstr>
      <vt:lpstr>A124857418W_Latest</vt:lpstr>
      <vt:lpstr>A124857422L</vt:lpstr>
      <vt:lpstr>A124857422L_Data</vt:lpstr>
      <vt:lpstr>A124857422L_Latest</vt:lpstr>
      <vt:lpstr>A124857426W</vt:lpstr>
      <vt:lpstr>A124857426W_Data</vt:lpstr>
      <vt:lpstr>A124857426W_Latest</vt:lpstr>
      <vt:lpstr>A124857430L</vt:lpstr>
      <vt:lpstr>A124857430L_Data</vt:lpstr>
      <vt:lpstr>A124857430L_Latest</vt:lpstr>
      <vt:lpstr>A124857434W</vt:lpstr>
      <vt:lpstr>A124857434W_Data</vt:lpstr>
      <vt:lpstr>A124857434W_Latest</vt:lpstr>
      <vt:lpstr>A124857438F</vt:lpstr>
      <vt:lpstr>A124857438F_Data</vt:lpstr>
      <vt:lpstr>A124857438F_Latest</vt:lpstr>
      <vt:lpstr>A124857442W</vt:lpstr>
      <vt:lpstr>A124857442W_Data</vt:lpstr>
      <vt:lpstr>A124857442W_Latest</vt:lpstr>
      <vt:lpstr>A124857446F</vt:lpstr>
      <vt:lpstr>A124857446F_Data</vt:lpstr>
      <vt:lpstr>A124857446F_Latest</vt:lpstr>
      <vt:lpstr>A124857450W</vt:lpstr>
      <vt:lpstr>A124857450W_Data</vt:lpstr>
      <vt:lpstr>A124857450W_Latest</vt:lpstr>
      <vt:lpstr>A124857454F</vt:lpstr>
      <vt:lpstr>A124857454F_Data</vt:lpstr>
      <vt:lpstr>A124857454F_Latest</vt:lpstr>
      <vt:lpstr>A124857458R</vt:lpstr>
      <vt:lpstr>A124857458R_Data</vt:lpstr>
      <vt:lpstr>A124857458R_Latest</vt:lpstr>
      <vt:lpstr>A124857462F</vt:lpstr>
      <vt:lpstr>A124857462F_Data</vt:lpstr>
      <vt:lpstr>A124857462F_Latest</vt:lpstr>
      <vt:lpstr>A124857466R</vt:lpstr>
      <vt:lpstr>A124857466R_Data</vt:lpstr>
      <vt:lpstr>A124857466R_Latest</vt:lpstr>
      <vt:lpstr>A124857470F</vt:lpstr>
      <vt:lpstr>A124857470F_Data</vt:lpstr>
      <vt:lpstr>A124857470F_Latest</vt:lpstr>
      <vt:lpstr>A124857474R</vt:lpstr>
      <vt:lpstr>A124857474R_Data</vt:lpstr>
      <vt:lpstr>A124857474R_Latest</vt:lpstr>
      <vt:lpstr>A124857478X</vt:lpstr>
      <vt:lpstr>A124857478X_Data</vt:lpstr>
      <vt:lpstr>A124857478X_Latest</vt:lpstr>
      <vt:lpstr>A124857482R</vt:lpstr>
      <vt:lpstr>A124857482R_Data</vt:lpstr>
      <vt:lpstr>A124857482R_Latest</vt:lpstr>
      <vt:lpstr>A124857486X</vt:lpstr>
      <vt:lpstr>A124857486X_Data</vt:lpstr>
      <vt:lpstr>A124857486X_Latest</vt:lpstr>
      <vt:lpstr>A124857490R</vt:lpstr>
      <vt:lpstr>A124857490R_Data</vt:lpstr>
      <vt:lpstr>A124857490R_Latest</vt:lpstr>
      <vt:lpstr>A124857494X</vt:lpstr>
      <vt:lpstr>A124857494X_Data</vt:lpstr>
      <vt:lpstr>A124857494X_Latest</vt:lpstr>
      <vt:lpstr>A124857498J</vt:lpstr>
      <vt:lpstr>A124857498J_Data</vt:lpstr>
      <vt:lpstr>A124857498J_Latest</vt:lpstr>
      <vt:lpstr>A124857502L</vt:lpstr>
      <vt:lpstr>A124857502L_Data</vt:lpstr>
      <vt:lpstr>A124857502L_Latest</vt:lpstr>
      <vt:lpstr>A124857506W</vt:lpstr>
      <vt:lpstr>A124857506W_Data</vt:lpstr>
      <vt:lpstr>A124857506W_Latest</vt:lpstr>
      <vt:lpstr>A124857510L</vt:lpstr>
      <vt:lpstr>A124857510L_Data</vt:lpstr>
      <vt:lpstr>A124857510L_Latest</vt:lpstr>
      <vt:lpstr>A124857514W</vt:lpstr>
      <vt:lpstr>A124857514W_Data</vt:lpstr>
      <vt:lpstr>A124857514W_Latest</vt:lpstr>
      <vt:lpstr>A124857518F</vt:lpstr>
      <vt:lpstr>A124857518F_Data</vt:lpstr>
      <vt:lpstr>A124857518F_Latest</vt:lpstr>
      <vt:lpstr>A124857522W</vt:lpstr>
      <vt:lpstr>A124857522W_Data</vt:lpstr>
      <vt:lpstr>A124857522W_Latest</vt:lpstr>
      <vt:lpstr>A124857526F</vt:lpstr>
      <vt:lpstr>A124857526F_Data</vt:lpstr>
      <vt:lpstr>A124857526F_Latest</vt:lpstr>
      <vt:lpstr>A124857530W</vt:lpstr>
      <vt:lpstr>A124857530W_Data</vt:lpstr>
      <vt:lpstr>A124857530W_Latest</vt:lpstr>
      <vt:lpstr>A124857534F</vt:lpstr>
      <vt:lpstr>A124857534F_Data</vt:lpstr>
      <vt:lpstr>A124857534F_Latest</vt:lpstr>
      <vt:lpstr>A124857538R</vt:lpstr>
      <vt:lpstr>A124857538R_Data</vt:lpstr>
      <vt:lpstr>A124857538R_Latest</vt:lpstr>
      <vt:lpstr>A124857542F</vt:lpstr>
      <vt:lpstr>A124857542F_Data</vt:lpstr>
      <vt:lpstr>A124857542F_Latest</vt:lpstr>
      <vt:lpstr>A124857546R</vt:lpstr>
      <vt:lpstr>A124857546R_Data</vt:lpstr>
      <vt:lpstr>A124857546R_Latest</vt:lpstr>
      <vt:lpstr>A124857550F</vt:lpstr>
      <vt:lpstr>A124857550F_Data</vt:lpstr>
      <vt:lpstr>A124857550F_Latest</vt:lpstr>
      <vt:lpstr>A124857554R</vt:lpstr>
      <vt:lpstr>A124857554R_Data</vt:lpstr>
      <vt:lpstr>A124857554R_Latest</vt:lpstr>
      <vt:lpstr>A124857558X</vt:lpstr>
      <vt:lpstr>A124857558X_Data</vt:lpstr>
      <vt:lpstr>A124857558X_Latest</vt:lpstr>
      <vt:lpstr>A124857562R</vt:lpstr>
      <vt:lpstr>A124857562R_Data</vt:lpstr>
      <vt:lpstr>A124857562R_Latest</vt:lpstr>
      <vt:lpstr>A124857566X</vt:lpstr>
      <vt:lpstr>A124857566X_Data</vt:lpstr>
      <vt:lpstr>A124857566X_Latest</vt:lpstr>
      <vt:lpstr>A124857570R</vt:lpstr>
      <vt:lpstr>A124857570R_Data</vt:lpstr>
      <vt:lpstr>A124857570R_Latest</vt:lpstr>
      <vt:lpstr>A124857574X</vt:lpstr>
      <vt:lpstr>A124857574X_Data</vt:lpstr>
      <vt:lpstr>A124857574X_Latest</vt:lpstr>
      <vt:lpstr>A124857578J</vt:lpstr>
      <vt:lpstr>A124857578J_Data</vt:lpstr>
      <vt:lpstr>A124857578J_Latest</vt:lpstr>
      <vt:lpstr>A124857582X</vt:lpstr>
      <vt:lpstr>A124857582X_Data</vt:lpstr>
      <vt:lpstr>A124857582X_Latest</vt:lpstr>
      <vt:lpstr>A124857586J</vt:lpstr>
      <vt:lpstr>A124857586J_Data</vt:lpstr>
      <vt:lpstr>A124857586J_Latest</vt:lpstr>
      <vt:lpstr>A124857590X</vt:lpstr>
      <vt:lpstr>A124857590X_Data</vt:lpstr>
      <vt:lpstr>A124857590X_Latest</vt:lpstr>
      <vt:lpstr>A124857594J</vt:lpstr>
      <vt:lpstr>A124857594J_Data</vt:lpstr>
      <vt:lpstr>A124857594J_Latest</vt:lpstr>
      <vt:lpstr>A124857598T</vt:lpstr>
      <vt:lpstr>A124857598T_Data</vt:lpstr>
      <vt:lpstr>A124857598T_Latest</vt:lpstr>
      <vt:lpstr>A124857602W</vt:lpstr>
      <vt:lpstr>A124857602W_Data</vt:lpstr>
      <vt:lpstr>A124857602W_Latest</vt:lpstr>
      <vt:lpstr>A124857606F</vt:lpstr>
      <vt:lpstr>A124857606F_Data</vt:lpstr>
      <vt:lpstr>A124857606F_Latest</vt:lpstr>
      <vt:lpstr>A124857610W</vt:lpstr>
      <vt:lpstr>A124857610W_Data</vt:lpstr>
      <vt:lpstr>A124857610W_Latest</vt:lpstr>
      <vt:lpstr>A124857614F</vt:lpstr>
      <vt:lpstr>A124857614F_Data</vt:lpstr>
      <vt:lpstr>A124857614F_Latest</vt:lpstr>
      <vt:lpstr>A124857618R</vt:lpstr>
      <vt:lpstr>A124857618R_Data</vt:lpstr>
      <vt:lpstr>A124857618R_Latest</vt:lpstr>
      <vt:lpstr>A124857622F</vt:lpstr>
      <vt:lpstr>A124857622F_Data</vt:lpstr>
      <vt:lpstr>A124857622F_Latest</vt:lpstr>
      <vt:lpstr>A124857626R</vt:lpstr>
      <vt:lpstr>A124857626R_Data</vt:lpstr>
      <vt:lpstr>A124857626R_Latest</vt:lpstr>
      <vt:lpstr>A124857630F</vt:lpstr>
      <vt:lpstr>A124857630F_Data</vt:lpstr>
      <vt:lpstr>A124857630F_Latest</vt:lpstr>
      <vt:lpstr>A124857634R</vt:lpstr>
      <vt:lpstr>A124857634R_Data</vt:lpstr>
      <vt:lpstr>A124857634R_Latest</vt:lpstr>
      <vt:lpstr>A124857638X</vt:lpstr>
      <vt:lpstr>A124857638X_Data</vt:lpstr>
      <vt:lpstr>A124857638X_Latest</vt:lpstr>
      <vt:lpstr>A124857642R</vt:lpstr>
      <vt:lpstr>A124857642R_Data</vt:lpstr>
      <vt:lpstr>A124857642R_Latest</vt:lpstr>
      <vt:lpstr>A124857646X</vt:lpstr>
      <vt:lpstr>A124857646X_Data</vt:lpstr>
      <vt:lpstr>A124857646X_Latest</vt:lpstr>
      <vt:lpstr>A124857650R</vt:lpstr>
      <vt:lpstr>A124857650R_Data</vt:lpstr>
      <vt:lpstr>A124857650R_Latest</vt:lpstr>
      <vt:lpstr>A124857654X</vt:lpstr>
      <vt:lpstr>A124857654X_Data</vt:lpstr>
      <vt:lpstr>A124857654X_Latest</vt:lpstr>
      <vt:lpstr>A124857658J</vt:lpstr>
      <vt:lpstr>A124857658J_Data</vt:lpstr>
      <vt:lpstr>A124857658J_Latest</vt:lpstr>
      <vt:lpstr>A124857662X</vt:lpstr>
      <vt:lpstr>A124857662X_Data</vt:lpstr>
      <vt:lpstr>A124857662X_Latest</vt:lpstr>
      <vt:lpstr>A124857666J</vt:lpstr>
      <vt:lpstr>A124857666J_Data</vt:lpstr>
      <vt:lpstr>A124857666J_Latest</vt:lpstr>
      <vt:lpstr>A124857670X</vt:lpstr>
      <vt:lpstr>A124857670X_Data</vt:lpstr>
      <vt:lpstr>A124857670X_Latest</vt:lpstr>
      <vt:lpstr>A124857674J</vt:lpstr>
      <vt:lpstr>A124857674J_Data</vt:lpstr>
      <vt:lpstr>A124857674J_Latest</vt:lpstr>
      <vt:lpstr>A124857678T</vt:lpstr>
      <vt:lpstr>A124857678T_Data</vt:lpstr>
      <vt:lpstr>A124857678T_Latest</vt:lpstr>
      <vt:lpstr>A124857682J</vt:lpstr>
      <vt:lpstr>A124857682J_Data</vt:lpstr>
      <vt:lpstr>A124857682J_Latest</vt:lpstr>
      <vt:lpstr>A124857686T</vt:lpstr>
      <vt:lpstr>A124857686T_Data</vt:lpstr>
      <vt:lpstr>A124857686T_Latest</vt:lpstr>
      <vt:lpstr>A124857690J</vt:lpstr>
      <vt:lpstr>A124857690J_Data</vt:lpstr>
      <vt:lpstr>A124857690J_Latest</vt:lpstr>
      <vt:lpstr>A124857694T</vt:lpstr>
      <vt:lpstr>A124857694T_Data</vt:lpstr>
      <vt:lpstr>A124857694T_Latest</vt:lpstr>
      <vt:lpstr>A124857698A</vt:lpstr>
      <vt:lpstr>A124857698A_Data</vt:lpstr>
      <vt:lpstr>A124857698A_Latest</vt:lpstr>
      <vt:lpstr>A124857702F</vt:lpstr>
      <vt:lpstr>A124857702F_Data</vt:lpstr>
      <vt:lpstr>A124857702F_Latest</vt:lpstr>
      <vt:lpstr>A124857706R</vt:lpstr>
      <vt:lpstr>A124857706R_Data</vt:lpstr>
      <vt:lpstr>A124857706R_Latest</vt:lpstr>
      <vt:lpstr>A124857710F</vt:lpstr>
      <vt:lpstr>A124857710F_Data</vt:lpstr>
      <vt:lpstr>A124857710F_Latest</vt:lpstr>
      <vt:lpstr>A124857714R</vt:lpstr>
      <vt:lpstr>A124857714R_Data</vt:lpstr>
      <vt:lpstr>A124857714R_Latest</vt:lpstr>
      <vt:lpstr>A124857718X</vt:lpstr>
      <vt:lpstr>A124857718X_Data</vt:lpstr>
      <vt:lpstr>A124857718X_Latest</vt:lpstr>
      <vt:lpstr>A124857722R</vt:lpstr>
      <vt:lpstr>A124857722R_Data</vt:lpstr>
      <vt:lpstr>A124857722R_Latest</vt:lpstr>
      <vt:lpstr>A124857726X</vt:lpstr>
      <vt:lpstr>A124857726X_Data</vt:lpstr>
      <vt:lpstr>A124857726X_Latest</vt:lpstr>
      <vt:lpstr>A124857730R</vt:lpstr>
      <vt:lpstr>A124857730R_Data</vt:lpstr>
      <vt:lpstr>A124857730R_Latest</vt:lpstr>
      <vt:lpstr>A124857734X</vt:lpstr>
      <vt:lpstr>A124857734X_Data</vt:lpstr>
      <vt:lpstr>A124857734X_Latest</vt:lpstr>
      <vt:lpstr>A124857738J</vt:lpstr>
      <vt:lpstr>A124857738J_Data</vt:lpstr>
      <vt:lpstr>A124857738J_Latest</vt:lpstr>
      <vt:lpstr>A124857742X</vt:lpstr>
      <vt:lpstr>A124857742X_Data</vt:lpstr>
      <vt:lpstr>A124857742X_Latest</vt:lpstr>
      <vt:lpstr>A124857746J</vt:lpstr>
      <vt:lpstr>A124857746J_Data</vt:lpstr>
      <vt:lpstr>A124857746J_Latest</vt:lpstr>
      <vt:lpstr>A124857750X</vt:lpstr>
      <vt:lpstr>A124857750X_Data</vt:lpstr>
      <vt:lpstr>A124857750X_Latest</vt:lpstr>
      <vt:lpstr>A124857754J</vt:lpstr>
      <vt:lpstr>A124857754J_Data</vt:lpstr>
      <vt:lpstr>A124857754J_Latest</vt:lpstr>
      <vt:lpstr>A124857758T</vt:lpstr>
      <vt:lpstr>A124857758T_Data</vt:lpstr>
      <vt:lpstr>A124857758T_Latest</vt:lpstr>
      <vt:lpstr>A124857762J</vt:lpstr>
      <vt:lpstr>A124857762J_Data</vt:lpstr>
      <vt:lpstr>A124857762J_Latest</vt:lpstr>
      <vt:lpstr>A124857766T</vt:lpstr>
      <vt:lpstr>A124857766T_Data</vt:lpstr>
      <vt:lpstr>A124857766T_Latest</vt:lpstr>
      <vt:lpstr>A124857770J</vt:lpstr>
      <vt:lpstr>A124857770J_Data</vt:lpstr>
      <vt:lpstr>A124857770J_Latest</vt:lpstr>
      <vt:lpstr>A124857774T</vt:lpstr>
      <vt:lpstr>A124857774T_Data</vt:lpstr>
      <vt:lpstr>A124857774T_Latest</vt:lpstr>
      <vt:lpstr>A124857778A</vt:lpstr>
      <vt:lpstr>A124857778A_Data</vt:lpstr>
      <vt:lpstr>A124857778A_Latest</vt:lpstr>
      <vt:lpstr>A124857782T</vt:lpstr>
      <vt:lpstr>A124857782T_Data</vt:lpstr>
      <vt:lpstr>A124857782T_Latest</vt:lpstr>
      <vt:lpstr>A124857786A</vt:lpstr>
      <vt:lpstr>A124857786A_Data</vt:lpstr>
      <vt:lpstr>A124857786A_Latest</vt:lpstr>
      <vt:lpstr>A124857790T</vt:lpstr>
      <vt:lpstr>A124857790T_Data</vt:lpstr>
      <vt:lpstr>A124857790T_Latest</vt:lpstr>
      <vt:lpstr>A124857794A</vt:lpstr>
      <vt:lpstr>A124857794A_Data</vt:lpstr>
      <vt:lpstr>A124857794A_Latest</vt:lpstr>
      <vt:lpstr>A124857798K</vt:lpstr>
      <vt:lpstr>A124857798K_Data</vt:lpstr>
      <vt:lpstr>A124857798K_Latest</vt:lpstr>
      <vt:lpstr>A124857802R</vt:lpstr>
      <vt:lpstr>A124857802R_Data</vt:lpstr>
      <vt:lpstr>A124857802R_Latest</vt:lpstr>
      <vt:lpstr>A124857806X</vt:lpstr>
      <vt:lpstr>A124857806X_Data</vt:lpstr>
      <vt:lpstr>A124857806X_Latest</vt:lpstr>
      <vt:lpstr>A124857810R</vt:lpstr>
      <vt:lpstr>A124857810R_Data</vt:lpstr>
      <vt:lpstr>A124857810R_Latest</vt:lpstr>
      <vt:lpstr>A124857814X</vt:lpstr>
      <vt:lpstr>A124857814X_Data</vt:lpstr>
      <vt:lpstr>A124857814X_Latest</vt:lpstr>
      <vt:lpstr>A124857818J</vt:lpstr>
      <vt:lpstr>A124857818J_Data</vt:lpstr>
      <vt:lpstr>A124857818J_Latest</vt:lpstr>
      <vt:lpstr>A124857822X</vt:lpstr>
      <vt:lpstr>A124857822X_Data</vt:lpstr>
      <vt:lpstr>A124857822X_Latest</vt:lpstr>
      <vt:lpstr>A124857826J</vt:lpstr>
      <vt:lpstr>A124857826J_Data</vt:lpstr>
      <vt:lpstr>A124857826J_Latest</vt:lpstr>
      <vt:lpstr>A124857830X</vt:lpstr>
      <vt:lpstr>A124857830X_Data</vt:lpstr>
      <vt:lpstr>A124857830X_Latest</vt:lpstr>
      <vt:lpstr>A124857834J</vt:lpstr>
      <vt:lpstr>A124857834J_Data</vt:lpstr>
      <vt:lpstr>A124857834J_Latest</vt:lpstr>
      <vt:lpstr>A124857838T</vt:lpstr>
      <vt:lpstr>A124857838T_Data</vt:lpstr>
      <vt:lpstr>A124857838T_Latest</vt:lpstr>
      <vt:lpstr>A124857842J</vt:lpstr>
      <vt:lpstr>A124857842J_Data</vt:lpstr>
      <vt:lpstr>A124857842J_Latest</vt:lpstr>
      <vt:lpstr>A124857846T</vt:lpstr>
      <vt:lpstr>A124857846T_Data</vt:lpstr>
      <vt:lpstr>A124857846T_Latest</vt:lpstr>
      <vt:lpstr>A124857850J</vt:lpstr>
      <vt:lpstr>A124857850J_Data</vt:lpstr>
      <vt:lpstr>A124857850J_Latest</vt:lpstr>
      <vt:lpstr>A124857854T</vt:lpstr>
      <vt:lpstr>A124857854T_Data</vt:lpstr>
      <vt:lpstr>A124857854T_Latest</vt:lpstr>
      <vt:lpstr>A124857858A</vt:lpstr>
      <vt:lpstr>A124857858A_Data</vt:lpstr>
      <vt:lpstr>A124857858A_Latest</vt:lpstr>
      <vt:lpstr>A124857862T</vt:lpstr>
      <vt:lpstr>A124857862T_Data</vt:lpstr>
      <vt:lpstr>A124857862T_Latest</vt:lpstr>
      <vt:lpstr>A124857866A</vt:lpstr>
      <vt:lpstr>A124857866A_Data</vt:lpstr>
      <vt:lpstr>A124857866A_Latest</vt:lpstr>
      <vt:lpstr>A124857870T</vt:lpstr>
      <vt:lpstr>A124857870T_Data</vt:lpstr>
      <vt:lpstr>A124857870T_Latest</vt:lpstr>
      <vt:lpstr>A124857874A</vt:lpstr>
      <vt:lpstr>A124857874A_Data</vt:lpstr>
      <vt:lpstr>A124857874A_Latest</vt:lpstr>
      <vt:lpstr>A124857878K</vt:lpstr>
      <vt:lpstr>A124857878K_Data</vt:lpstr>
      <vt:lpstr>A124857878K_Latest</vt:lpstr>
      <vt:lpstr>A124857882A</vt:lpstr>
      <vt:lpstr>A124857882A_Data</vt:lpstr>
      <vt:lpstr>A124857882A_Latest</vt:lpstr>
      <vt:lpstr>A124857886K</vt:lpstr>
      <vt:lpstr>A124857886K_Data</vt:lpstr>
      <vt:lpstr>A124857886K_Latest</vt:lpstr>
      <vt:lpstr>A124857890A</vt:lpstr>
      <vt:lpstr>A124857890A_Data</vt:lpstr>
      <vt:lpstr>A124857890A_Latest</vt:lpstr>
      <vt:lpstr>A124857894K</vt:lpstr>
      <vt:lpstr>A124857894K_Data</vt:lpstr>
      <vt:lpstr>A124857894K_Latest</vt:lpstr>
      <vt:lpstr>A124857898V</vt:lpstr>
      <vt:lpstr>A124857898V_Data</vt:lpstr>
      <vt:lpstr>A124857898V_Latest</vt:lpstr>
      <vt:lpstr>A124857902X</vt:lpstr>
      <vt:lpstr>A124857902X_Data</vt:lpstr>
      <vt:lpstr>A124857902X_Latest</vt:lpstr>
      <vt:lpstr>A124857906J</vt:lpstr>
      <vt:lpstr>A124857906J_Data</vt:lpstr>
      <vt:lpstr>A124857906J_Latest</vt:lpstr>
      <vt:lpstr>A124857910X</vt:lpstr>
      <vt:lpstr>A124857910X_Data</vt:lpstr>
      <vt:lpstr>A124857910X_Latest</vt:lpstr>
      <vt:lpstr>A124857914J</vt:lpstr>
      <vt:lpstr>A124857914J_Data</vt:lpstr>
      <vt:lpstr>A124857914J_Latest</vt:lpstr>
      <vt:lpstr>A124857918T</vt:lpstr>
      <vt:lpstr>A124857918T_Data</vt:lpstr>
      <vt:lpstr>A124857918T_Latest</vt:lpstr>
      <vt:lpstr>A124857922J</vt:lpstr>
      <vt:lpstr>A124857922J_Data</vt:lpstr>
      <vt:lpstr>A124857922J_Latest</vt:lpstr>
      <vt:lpstr>A124857926T</vt:lpstr>
      <vt:lpstr>A124857926T_Data</vt:lpstr>
      <vt:lpstr>A124857926T_Latest</vt:lpstr>
      <vt:lpstr>A124857930J</vt:lpstr>
      <vt:lpstr>A124857930J_Data</vt:lpstr>
      <vt:lpstr>A124857930J_Latest</vt:lpstr>
      <vt:lpstr>A124857934T</vt:lpstr>
      <vt:lpstr>A124857934T_Data</vt:lpstr>
      <vt:lpstr>A124857934T_Latest</vt:lpstr>
      <vt:lpstr>A124857938A</vt:lpstr>
      <vt:lpstr>A124857938A_Data</vt:lpstr>
      <vt:lpstr>A124857938A_Latest</vt:lpstr>
      <vt:lpstr>A124857942T</vt:lpstr>
      <vt:lpstr>A124857942T_Data</vt:lpstr>
      <vt:lpstr>A124857942T_Latest</vt:lpstr>
      <vt:lpstr>A124857946A</vt:lpstr>
      <vt:lpstr>A124857946A_Data</vt:lpstr>
      <vt:lpstr>A124857946A_Latest</vt:lpstr>
      <vt:lpstr>A124857950T</vt:lpstr>
      <vt:lpstr>A124857950T_Data</vt:lpstr>
      <vt:lpstr>A124857950T_Latest</vt:lpstr>
      <vt:lpstr>A124857954A</vt:lpstr>
      <vt:lpstr>A124857954A_Data</vt:lpstr>
      <vt:lpstr>A124857954A_Latest</vt:lpstr>
      <vt:lpstr>A124857958K</vt:lpstr>
      <vt:lpstr>A124857958K_Data</vt:lpstr>
      <vt:lpstr>A124857958K_Latest</vt:lpstr>
      <vt:lpstr>A124857962A</vt:lpstr>
      <vt:lpstr>A124857962A_Data</vt:lpstr>
      <vt:lpstr>A124857962A_Latest</vt:lpstr>
      <vt:lpstr>A124857966K</vt:lpstr>
      <vt:lpstr>A124857966K_Data</vt:lpstr>
      <vt:lpstr>A124857966K_Latest</vt:lpstr>
      <vt:lpstr>A124857970A</vt:lpstr>
      <vt:lpstr>A124857970A_Data</vt:lpstr>
      <vt:lpstr>A124857970A_Latest</vt:lpstr>
      <vt:lpstr>A124857974K</vt:lpstr>
      <vt:lpstr>A124857974K_Data</vt:lpstr>
      <vt:lpstr>A124857974K_Latest</vt:lpstr>
      <vt:lpstr>A124857978V</vt:lpstr>
      <vt:lpstr>A124857978V_Data</vt:lpstr>
      <vt:lpstr>A124857978V_Latest</vt:lpstr>
      <vt:lpstr>A124857982K</vt:lpstr>
      <vt:lpstr>A124857982K_Data</vt:lpstr>
      <vt:lpstr>A124857982K_Latest</vt:lpstr>
      <vt:lpstr>A124857986V</vt:lpstr>
      <vt:lpstr>A124857986V_Data</vt:lpstr>
      <vt:lpstr>A124857986V_Latest</vt:lpstr>
      <vt:lpstr>A124857990K</vt:lpstr>
      <vt:lpstr>A124857990K_Data</vt:lpstr>
      <vt:lpstr>A124857990K_Latest</vt:lpstr>
      <vt:lpstr>A124857994V</vt:lpstr>
      <vt:lpstr>A124857994V_Data</vt:lpstr>
      <vt:lpstr>A124857994V_Latest</vt:lpstr>
      <vt:lpstr>A124857998C</vt:lpstr>
      <vt:lpstr>A124857998C_Data</vt:lpstr>
      <vt:lpstr>A124857998C_Latest</vt:lpstr>
      <vt:lpstr>A124858002K</vt:lpstr>
      <vt:lpstr>A124858002K_Data</vt:lpstr>
      <vt:lpstr>A124858002K_Latest</vt:lpstr>
      <vt:lpstr>A124858006V</vt:lpstr>
      <vt:lpstr>A124858006V_Data</vt:lpstr>
      <vt:lpstr>A124858006V_Latest</vt:lpstr>
      <vt:lpstr>A124858010K</vt:lpstr>
      <vt:lpstr>A124858010K_Data</vt:lpstr>
      <vt:lpstr>A124858010K_Latest</vt:lpstr>
      <vt:lpstr>A124858014V</vt:lpstr>
      <vt:lpstr>A124858014V_Data</vt:lpstr>
      <vt:lpstr>A124858014V_Latest</vt:lpstr>
      <vt:lpstr>A124858018C</vt:lpstr>
      <vt:lpstr>A124858018C_Data</vt:lpstr>
      <vt:lpstr>A124858018C_Latest</vt:lpstr>
      <vt:lpstr>A124858022V</vt:lpstr>
      <vt:lpstr>A124858022V_Data</vt:lpstr>
      <vt:lpstr>A124858022V_Latest</vt:lpstr>
      <vt:lpstr>A124858026C</vt:lpstr>
      <vt:lpstr>A124858026C_Data</vt:lpstr>
      <vt:lpstr>A124858026C_Latest</vt:lpstr>
      <vt:lpstr>A124858030V</vt:lpstr>
      <vt:lpstr>A124858030V_Data</vt:lpstr>
      <vt:lpstr>A124858030V_Latest</vt:lpstr>
      <vt:lpstr>A124858034C</vt:lpstr>
      <vt:lpstr>A124858034C_Data</vt:lpstr>
      <vt:lpstr>A124858034C_Latest</vt:lpstr>
      <vt:lpstr>A124858038L</vt:lpstr>
      <vt:lpstr>A124858038L_Data</vt:lpstr>
      <vt:lpstr>A124858038L_Latest</vt:lpstr>
      <vt:lpstr>A124858042C</vt:lpstr>
      <vt:lpstr>A124858042C_Data</vt:lpstr>
      <vt:lpstr>A124858042C_Latest</vt:lpstr>
      <vt:lpstr>A124858046L</vt:lpstr>
      <vt:lpstr>A124858046L_Data</vt:lpstr>
      <vt:lpstr>A124858046L_Latest</vt:lpstr>
      <vt:lpstr>A124858050C</vt:lpstr>
      <vt:lpstr>A124858050C_Data</vt:lpstr>
      <vt:lpstr>A124858050C_Latest</vt:lpstr>
      <vt:lpstr>A124858054L</vt:lpstr>
      <vt:lpstr>A124858054L_Data</vt:lpstr>
      <vt:lpstr>A124858054L_Latest</vt:lpstr>
      <vt:lpstr>A124858058W</vt:lpstr>
      <vt:lpstr>A124858058W_Data</vt:lpstr>
      <vt:lpstr>A124858058W_Latest</vt:lpstr>
      <vt:lpstr>A124858062L</vt:lpstr>
      <vt:lpstr>A124858062L_Data</vt:lpstr>
      <vt:lpstr>A124858062L_Latest</vt:lpstr>
      <vt:lpstr>A124858066W</vt:lpstr>
      <vt:lpstr>A124858066W_Data</vt:lpstr>
      <vt:lpstr>A124858066W_Latest</vt:lpstr>
      <vt:lpstr>A124858070L</vt:lpstr>
      <vt:lpstr>A124858070L_Data</vt:lpstr>
      <vt:lpstr>A124858070L_Latest</vt:lpstr>
      <vt:lpstr>A124858074W</vt:lpstr>
      <vt:lpstr>A124858074W_Data</vt:lpstr>
      <vt:lpstr>A124858074W_Latest</vt:lpstr>
      <vt:lpstr>A124858078F</vt:lpstr>
      <vt:lpstr>A124858078F_Data</vt:lpstr>
      <vt:lpstr>A124858078F_Latest</vt:lpstr>
      <vt:lpstr>A124858082W</vt:lpstr>
      <vt:lpstr>A124858082W_Data</vt:lpstr>
      <vt:lpstr>A124858082W_Latest</vt:lpstr>
      <vt:lpstr>A124858086F</vt:lpstr>
      <vt:lpstr>A124858086F_Data</vt:lpstr>
      <vt:lpstr>A124858086F_Latest</vt:lpstr>
      <vt:lpstr>A124858090W</vt:lpstr>
      <vt:lpstr>A124858090W_Data</vt:lpstr>
      <vt:lpstr>A124858090W_Latest</vt:lpstr>
      <vt:lpstr>A124858094F</vt:lpstr>
      <vt:lpstr>A124858094F_Data</vt:lpstr>
      <vt:lpstr>A124858094F_Latest</vt:lpstr>
      <vt:lpstr>A124858098R</vt:lpstr>
      <vt:lpstr>A124858098R_Data</vt:lpstr>
      <vt:lpstr>A124858098R_Latest</vt:lpstr>
      <vt:lpstr>A124858102V</vt:lpstr>
      <vt:lpstr>A124858102V_Data</vt:lpstr>
      <vt:lpstr>A124858102V_Latest</vt:lpstr>
      <vt:lpstr>A124858106C</vt:lpstr>
      <vt:lpstr>A124858106C_Data</vt:lpstr>
      <vt:lpstr>A124858106C_Latest</vt:lpstr>
      <vt:lpstr>A124858110V</vt:lpstr>
      <vt:lpstr>A124858110V_Data</vt:lpstr>
      <vt:lpstr>A124858110V_Latest</vt:lpstr>
      <vt:lpstr>A124858114C</vt:lpstr>
      <vt:lpstr>A124858114C_Data</vt:lpstr>
      <vt:lpstr>A124858114C_Latest</vt:lpstr>
      <vt:lpstr>A124858118L</vt:lpstr>
      <vt:lpstr>A124858118L_Data</vt:lpstr>
      <vt:lpstr>A124858118L_Latest</vt:lpstr>
      <vt:lpstr>A124858122C</vt:lpstr>
      <vt:lpstr>A124858122C_Data</vt:lpstr>
      <vt:lpstr>A124858122C_Latest</vt:lpstr>
      <vt:lpstr>A124858126L</vt:lpstr>
      <vt:lpstr>A124858126L_Data</vt:lpstr>
      <vt:lpstr>A124858126L_Latest</vt:lpstr>
      <vt:lpstr>A124858130C</vt:lpstr>
      <vt:lpstr>A124858130C_Data</vt:lpstr>
      <vt:lpstr>A124858130C_Latest</vt:lpstr>
      <vt:lpstr>A124858134L</vt:lpstr>
      <vt:lpstr>A124858134L_Data</vt:lpstr>
      <vt:lpstr>A124858134L_Latest</vt:lpstr>
      <vt:lpstr>A124858138W</vt:lpstr>
      <vt:lpstr>A124858138W_Data</vt:lpstr>
      <vt:lpstr>A124858138W_Latest</vt:lpstr>
      <vt:lpstr>A124858142L</vt:lpstr>
      <vt:lpstr>A124858142L_Data</vt:lpstr>
      <vt:lpstr>A124858142L_Latest</vt:lpstr>
      <vt:lpstr>A124858146W</vt:lpstr>
      <vt:lpstr>A124858146W_Data</vt:lpstr>
      <vt:lpstr>A124858146W_Latest</vt:lpstr>
      <vt:lpstr>A124858150L</vt:lpstr>
      <vt:lpstr>A124858150L_Data</vt:lpstr>
      <vt:lpstr>A124858150L_Latest</vt:lpstr>
      <vt:lpstr>A124858154W</vt:lpstr>
      <vt:lpstr>A124858154W_Data</vt:lpstr>
      <vt:lpstr>A124858154W_Latest</vt:lpstr>
      <vt:lpstr>A124858158F</vt:lpstr>
      <vt:lpstr>A124858158F_Data</vt:lpstr>
      <vt:lpstr>A124858158F_Latest</vt:lpstr>
      <vt:lpstr>A124858162W</vt:lpstr>
      <vt:lpstr>A124858162W_Data</vt:lpstr>
      <vt:lpstr>A124858162W_Latest</vt:lpstr>
      <vt:lpstr>A124858166F</vt:lpstr>
      <vt:lpstr>A124858166F_Data</vt:lpstr>
      <vt:lpstr>A124858166F_Latest</vt:lpstr>
      <vt:lpstr>A124858170W</vt:lpstr>
      <vt:lpstr>A124858170W_Data</vt:lpstr>
      <vt:lpstr>A124858170W_Latest</vt:lpstr>
      <vt:lpstr>A124858174F</vt:lpstr>
      <vt:lpstr>A124858174F_Data</vt:lpstr>
      <vt:lpstr>A124858174F_Latest</vt:lpstr>
      <vt:lpstr>A124858178R</vt:lpstr>
      <vt:lpstr>A124858178R_Data</vt:lpstr>
      <vt:lpstr>A124858178R_Latest</vt:lpstr>
      <vt:lpstr>A124858182F</vt:lpstr>
      <vt:lpstr>A124858182F_Data</vt:lpstr>
      <vt:lpstr>A124858182F_Latest</vt:lpstr>
      <vt:lpstr>A124858186R</vt:lpstr>
      <vt:lpstr>A124858186R_Data</vt:lpstr>
      <vt:lpstr>A124858186R_Latest</vt:lpstr>
      <vt:lpstr>A124858190F</vt:lpstr>
      <vt:lpstr>A124858190F_Data</vt:lpstr>
      <vt:lpstr>A124858190F_Latest</vt:lpstr>
      <vt:lpstr>A124858194R</vt:lpstr>
      <vt:lpstr>A124858194R_Data</vt:lpstr>
      <vt:lpstr>A124858194R_Latest</vt:lpstr>
      <vt:lpstr>A124858198X</vt:lpstr>
      <vt:lpstr>A124858198X_Data</vt:lpstr>
      <vt:lpstr>A124858198X_Latest</vt:lpstr>
      <vt:lpstr>A124858202C</vt:lpstr>
      <vt:lpstr>A124858202C_Data</vt:lpstr>
      <vt:lpstr>A124858202C_Latest</vt:lpstr>
      <vt:lpstr>A124858206L</vt:lpstr>
      <vt:lpstr>A124858206L_Data</vt:lpstr>
      <vt:lpstr>A124858206L_Latest</vt:lpstr>
      <vt:lpstr>A124858210C</vt:lpstr>
      <vt:lpstr>A124858210C_Data</vt:lpstr>
      <vt:lpstr>A124858210C_Latest</vt:lpstr>
      <vt:lpstr>A124858214L</vt:lpstr>
      <vt:lpstr>A124858214L_Data</vt:lpstr>
      <vt:lpstr>A124858214L_Latest</vt:lpstr>
      <vt:lpstr>A124858218W</vt:lpstr>
      <vt:lpstr>A124858218W_Data</vt:lpstr>
      <vt:lpstr>A124858218W_Latest</vt:lpstr>
      <vt:lpstr>A124858222L</vt:lpstr>
      <vt:lpstr>A124858222L_Data</vt:lpstr>
      <vt:lpstr>A124858222L_Latest</vt:lpstr>
      <vt:lpstr>A124858226W</vt:lpstr>
      <vt:lpstr>A124858226W_Data</vt:lpstr>
      <vt:lpstr>A124858226W_Latest</vt:lpstr>
      <vt:lpstr>A124858230L</vt:lpstr>
      <vt:lpstr>A124858230L_Data</vt:lpstr>
      <vt:lpstr>A124858230L_Latest</vt:lpstr>
      <vt:lpstr>A124858234W</vt:lpstr>
      <vt:lpstr>A124858234W_Data</vt:lpstr>
      <vt:lpstr>A124858234W_Latest</vt:lpstr>
      <vt:lpstr>A124858238F</vt:lpstr>
      <vt:lpstr>A124858238F_Data</vt:lpstr>
      <vt:lpstr>A124858238F_Latest</vt:lpstr>
      <vt:lpstr>A124858242W</vt:lpstr>
      <vt:lpstr>A124858242W_Data</vt:lpstr>
      <vt:lpstr>A124858242W_Latest</vt:lpstr>
      <vt:lpstr>A124858246F</vt:lpstr>
      <vt:lpstr>A124858246F_Data</vt:lpstr>
      <vt:lpstr>A124858246F_Latest</vt:lpstr>
      <vt:lpstr>A124858250W</vt:lpstr>
      <vt:lpstr>A124858250W_Data</vt:lpstr>
      <vt:lpstr>A124858250W_Latest</vt:lpstr>
      <vt:lpstr>A124858254F</vt:lpstr>
      <vt:lpstr>A124858254F_Data</vt:lpstr>
      <vt:lpstr>A124858254F_Latest</vt:lpstr>
      <vt:lpstr>A124858258R</vt:lpstr>
      <vt:lpstr>A124858258R_Data</vt:lpstr>
      <vt:lpstr>A124858258R_Latest</vt:lpstr>
      <vt:lpstr>A124858262F</vt:lpstr>
      <vt:lpstr>A124858262F_Data</vt:lpstr>
      <vt:lpstr>A124858262F_Latest</vt:lpstr>
      <vt:lpstr>A124858266R</vt:lpstr>
      <vt:lpstr>A124858266R_Data</vt:lpstr>
      <vt:lpstr>A124858266R_Latest</vt:lpstr>
      <vt:lpstr>A124858270F</vt:lpstr>
      <vt:lpstr>A124858270F_Data</vt:lpstr>
      <vt:lpstr>A124858270F_Latest</vt:lpstr>
      <vt:lpstr>A124858274R</vt:lpstr>
      <vt:lpstr>A124858274R_Data</vt:lpstr>
      <vt:lpstr>A124858274R_Latest</vt:lpstr>
      <vt:lpstr>A124858278X</vt:lpstr>
      <vt:lpstr>A124858278X_Data</vt:lpstr>
      <vt:lpstr>A124858278X_Latest</vt:lpstr>
      <vt:lpstr>A124858282R</vt:lpstr>
      <vt:lpstr>A124858282R_Data</vt:lpstr>
      <vt:lpstr>A124858282R_Latest</vt:lpstr>
      <vt:lpstr>A124858286X</vt:lpstr>
      <vt:lpstr>A124858286X_Data</vt:lpstr>
      <vt:lpstr>A124858286X_Latest</vt:lpstr>
      <vt:lpstr>A124858290R</vt:lpstr>
      <vt:lpstr>A124858290R_Data</vt:lpstr>
      <vt:lpstr>A124858290R_Latest</vt:lpstr>
      <vt:lpstr>A124858294X</vt:lpstr>
      <vt:lpstr>A124858294X_Data</vt:lpstr>
      <vt:lpstr>A124858294X_Latest</vt:lpstr>
      <vt:lpstr>A124858298J</vt:lpstr>
      <vt:lpstr>A124858298J_Data</vt:lpstr>
      <vt:lpstr>A124858298J_Latest</vt:lpstr>
      <vt:lpstr>A124858302L</vt:lpstr>
      <vt:lpstr>A124858302L_Data</vt:lpstr>
      <vt:lpstr>A124858302L_Latest</vt:lpstr>
      <vt:lpstr>A124858306W</vt:lpstr>
      <vt:lpstr>A124858306W_Data</vt:lpstr>
      <vt:lpstr>A124858306W_Latest</vt:lpstr>
      <vt:lpstr>A124858310L</vt:lpstr>
      <vt:lpstr>A124858310L_Data</vt:lpstr>
      <vt:lpstr>A124858310L_Latest</vt:lpstr>
      <vt:lpstr>A124858314W</vt:lpstr>
      <vt:lpstr>A124858314W_Data</vt:lpstr>
      <vt:lpstr>A124858314W_Latest</vt:lpstr>
      <vt:lpstr>A124858318F</vt:lpstr>
      <vt:lpstr>A124858318F_Data</vt:lpstr>
      <vt:lpstr>A124858318F_Latest</vt:lpstr>
      <vt:lpstr>A124858322W</vt:lpstr>
      <vt:lpstr>A124858322W_Data</vt:lpstr>
      <vt:lpstr>A124858322W_Latest</vt:lpstr>
      <vt:lpstr>A124858326F</vt:lpstr>
      <vt:lpstr>A124858326F_Data</vt:lpstr>
      <vt:lpstr>A124858326F_Latest</vt:lpstr>
      <vt:lpstr>A124858330W</vt:lpstr>
      <vt:lpstr>A124858330W_Data</vt:lpstr>
      <vt:lpstr>A124858330W_Latest</vt:lpstr>
      <vt:lpstr>A124858334F</vt:lpstr>
      <vt:lpstr>A124858334F_Data</vt:lpstr>
      <vt:lpstr>A124858334F_Latest</vt:lpstr>
      <vt:lpstr>A124858338R</vt:lpstr>
      <vt:lpstr>A124858338R_Data</vt:lpstr>
      <vt:lpstr>A124858338R_Latest</vt:lpstr>
      <vt:lpstr>A124858342F</vt:lpstr>
      <vt:lpstr>A124858342F_Data</vt:lpstr>
      <vt:lpstr>A124858342F_Latest</vt:lpstr>
      <vt:lpstr>A124858346R</vt:lpstr>
      <vt:lpstr>A124858346R_Data</vt:lpstr>
      <vt:lpstr>A124858346R_Latest</vt:lpstr>
      <vt:lpstr>A124858350F</vt:lpstr>
      <vt:lpstr>A124858350F_Data</vt:lpstr>
      <vt:lpstr>A124858350F_Latest</vt:lpstr>
      <vt:lpstr>A124858354R</vt:lpstr>
      <vt:lpstr>A124858354R_Data</vt:lpstr>
      <vt:lpstr>A124858354R_Latest</vt:lpstr>
      <vt:lpstr>A124858358X</vt:lpstr>
      <vt:lpstr>A124858358X_Data</vt:lpstr>
      <vt:lpstr>A124858358X_Latest</vt:lpstr>
      <vt:lpstr>A124858362R</vt:lpstr>
      <vt:lpstr>A124858362R_Data</vt:lpstr>
      <vt:lpstr>A124858362R_Latest</vt:lpstr>
      <vt:lpstr>A124858366X</vt:lpstr>
      <vt:lpstr>A124858366X_Data</vt:lpstr>
      <vt:lpstr>A124858366X_Latest</vt:lpstr>
      <vt:lpstr>A124858370R</vt:lpstr>
      <vt:lpstr>A124858370R_Data</vt:lpstr>
      <vt:lpstr>A124858370R_Latest</vt:lpstr>
      <vt:lpstr>A124858374X</vt:lpstr>
      <vt:lpstr>A124858374X_Data</vt:lpstr>
      <vt:lpstr>A124858374X_Latest</vt:lpstr>
      <vt:lpstr>A124858378J</vt:lpstr>
      <vt:lpstr>A124858378J_Data</vt:lpstr>
      <vt:lpstr>A124858378J_Latest</vt:lpstr>
      <vt:lpstr>A124858382X</vt:lpstr>
      <vt:lpstr>A124858382X_Data</vt:lpstr>
      <vt:lpstr>A124858382X_Latest</vt:lpstr>
      <vt:lpstr>A124858386J</vt:lpstr>
      <vt:lpstr>A124858386J_Data</vt:lpstr>
      <vt:lpstr>A124858386J_Latest</vt:lpstr>
      <vt:lpstr>A124858390X</vt:lpstr>
      <vt:lpstr>A124858390X_Data</vt:lpstr>
      <vt:lpstr>A124858390X_Latest</vt:lpstr>
      <vt:lpstr>A124858394J</vt:lpstr>
      <vt:lpstr>A124858394J_Data</vt:lpstr>
      <vt:lpstr>A124858394J_Latest</vt:lpstr>
      <vt:lpstr>A124858398T</vt:lpstr>
      <vt:lpstr>A124858398T_Data</vt:lpstr>
      <vt:lpstr>A124858398T_Latest</vt:lpstr>
      <vt:lpstr>A124858402W</vt:lpstr>
      <vt:lpstr>A124858402W_Data</vt:lpstr>
      <vt:lpstr>A124858402W_Latest</vt:lpstr>
      <vt:lpstr>A124858406F</vt:lpstr>
      <vt:lpstr>A124858406F_Data</vt:lpstr>
      <vt:lpstr>A124858406F_Latest</vt:lpstr>
      <vt:lpstr>A124858410W</vt:lpstr>
      <vt:lpstr>A124858410W_Data</vt:lpstr>
      <vt:lpstr>A124858410W_Latest</vt:lpstr>
      <vt:lpstr>A124858414F</vt:lpstr>
      <vt:lpstr>A124858414F_Data</vt:lpstr>
      <vt:lpstr>A124858414F_Latest</vt:lpstr>
      <vt:lpstr>A124858418R</vt:lpstr>
      <vt:lpstr>A124858418R_Data</vt:lpstr>
      <vt:lpstr>A124858418R_Latest</vt:lpstr>
      <vt:lpstr>A124858422F</vt:lpstr>
      <vt:lpstr>A124858422F_Data</vt:lpstr>
      <vt:lpstr>A124858422F_Latest</vt:lpstr>
      <vt:lpstr>A124858426R</vt:lpstr>
      <vt:lpstr>A124858426R_Data</vt:lpstr>
      <vt:lpstr>A124858426R_Latest</vt:lpstr>
      <vt:lpstr>A124858430F</vt:lpstr>
      <vt:lpstr>A124858430F_Data</vt:lpstr>
      <vt:lpstr>A124858430F_Latest</vt:lpstr>
      <vt:lpstr>A124858434R</vt:lpstr>
      <vt:lpstr>A124858434R_Data</vt:lpstr>
      <vt:lpstr>A124858434R_Latest</vt:lpstr>
      <vt:lpstr>A124858438X</vt:lpstr>
      <vt:lpstr>A124858438X_Data</vt:lpstr>
      <vt:lpstr>A124858438X_Latest</vt:lpstr>
      <vt:lpstr>A124858442R</vt:lpstr>
      <vt:lpstr>A124858442R_Data</vt:lpstr>
      <vt:lpstr>A124858442R_Latest</vt:lpstr>
      <vt:lpstr>A124858446X</vt:lpstr>
      <vt:lpstr>A124858446X_Data</vt:lpstr>
      <vt:lpstr>A124858446X_Latest</vt:lpstr>
      <vt:lpstr>A124858450R</vt:lpstr>
      <vt:lpstr>A124858450R_Data</vt:lpstr>
      <vt:lpstr>A124858450R_Latest</vt:lpstr>
      <vt:lpstr>A124858454X</vt:lpstr>
      <vt:lpstr>A124858454X_Data</vt:lpstr>
      <vt:lpstr>A124858454X_Latest</vt:lpstr>
      <vt:lpstr>A124858458J</vt:lpstr>
      <vt:lpstr>A124858458J_Data</vt:lpstr>
      <vt:lpstr>A124858458J_Latest</vt:lpstr>
      <vt:lpstr>A124858462X</vt:lpstr>
      <vt:lpstr>A124858462X_Data</vt:lpstr>
      <vt:lpstr>A124858462X_Latest</vt:lpstr>
      <vt:lpstr>A124858466J</vt:lpstr>
      <vt:lpstr>A124858466J_Data</vt:lpstr>
      <vt:lpstr>A124858466J_Latest</vt:lpstr>
      <vt:lpstr>A124858470X</vt:lpstr>
      <vt:lpstr>A124858470X_Data</vt:lpstr>
      <vt:lpstr>A124858470X_Latest</vt:lpstr>
      <vt:lpstr>A124858474J</vt:lpstr>
      <vt:lpstr>A124858474J_Data</vt:lpstr>
      <vt:lpstr>A124858474J_Latest</vt:lpstr>
      <vt:lpstr>A124858478T</vt:lpstr>
      <vt:lpstr>A124858478T_Data</vt:lpstr>
      <vt:lpstr>A124858478T_Latest</vt:lpstr>
      <vt:lpstr>A124858482J</vt:lpstr>
      <vt:lpstr>A124858482J_Data</vt:lpstr>
      <vt:lpstr>A124858482J_Latest</vt:lpstr>
      <vt:lpstr>A124858486T</vt:lpstr>
      <vt:lpstr>A124858486T_Data</vt:lpstr>
      <vt:lpstr>A124858486T_Latest</vt:lpstr>
      <vt:lpstr>A124858490J</vt:lpstr>
      <vt:lpstr>A124858490J_Data</vt:lpstr>
      <vt:lpstr>A124858490J_Latest</vt:lpstr>
      <vt:lpstr>A124858494T</vt:lpstr>
      <vt:lpstr>A124858494T_Data</vt:lpstr>
      <vt:lpstr>A124858494T_Latest</vt:lpstr>
      <vt:lpstr>A124858498A</vt:lpstr>
      <vt:lpstr>A124858498A_Data</vt:lpstr>
      <vt:lpstr>A124858498A_Latest</vt:lpstr>
      <vt:lpstr>A124858502F</vt:lpstr>
      <vt:lpstr>A124858502F_Data</vt:lpstr>
      <vt:lpstr>A124858502F_Latest</vt:lpstr>
      <vt:lpstr>A124858506R</vt:lpstr>
      <vt:lpstr>A124858506R_Data</vt:lpstr>
      <vt:lpstr>A124858506R_Latest</vt:lpstr>
      <vt:lpstr>A124858510F</vt:lpstr>
      <vt:lpstr>A124858510F_Data</vt:lpstr>
      <vt:lpstr>A124858510F_Latest</vt:lpstr>
      <vt:lpstr>A124858514R</vt:lpstr>
      <vt:lpstr>A124858514R_Data</vt:lpstr>
      <vt:lpstr>A124858514R_Latest</vt:lpstr>
      <vt:lpstr>A124858518X</vt:lpstr>
      <vt:lpstr>A124858518X_Data</vt:lpstr>
      <vt:lpstr>A124858518X_Latest</vt:lpstr>
      <vt:lpstr>A124858522R</vt:lpstr>
      <vt:lpstr>A124858522R_Data</vt:lpstr>
      <vt:lpstr>A124858522R_Latest</vt:lpstr>
      <vt:lpstr>A124858526X</vt:lpstr>
      <vt:lpstr>A124858526X_Data</vt:lpstr>
      <vt:lpstr>A124858526X_Latest</vt:lpstr>
      <vt:lpstr>A124858530R</vt:lpstr>
      <vt:lpstr>A124858530R_Data</vt:lpstr>
      <vt:lpstr>A124858530R_Latest</vt:lpstr>
      <vt:lpstr>A124858534X</vt:lpstr>
      <vt:lpstr>A124858534X_Data</vt:lpstr>
      <vt:lpstr>A124858534X_Latest</vt:lpstr>
      <vt:lpstr>A124858538J</vt:lpstr>
      <vt:lpstr>A124858538J_Data</vt:lpstr>
      <vt:lpstr>A124858538J_Latest</vt:lpstr>
      <vt:lpstr>A124858542X</vt:lpstr>
      <vt:lpstr>A124858542X_Data</vt:lpstr>
      <vt:lpstr>A124858542X_Latest</vt:lpstr>
      <vt:lpstr>A124858546J</vt:lpstr>
      <vt:lpstr>A124858546J_Data</vt:lpstr>
      <vt:lpstr>A124858546J_Latest</vt:lpstr>
      <vt:lpstr>A124858550X</vt:lpstr>
      <vt:lpstr>A124858550X_Data</vt:lpstr>
      <vt:lpstr>A124858550X_Latest</vt:lpstr>
      <vt:lpstr>A124858554J</vt:lpstr>
      <vt:lpstr>A124858554J_Data</vt:lpstr>
      <vt:lpstr>A124858554J_Latest</vt:lpstr>
      <vt:lpstr>A124858558T</vt:lpstr>
      <vt:lpstr>A124858558T_Data</vt:lpstr>
      <vt:lpstr>A124858558T_Latest</vt:lpstr>
      <vt:lpstr>A124858562J</vt:lpstr>
      <vt:lpstr>A124858562J_Data</vt:lpstr>
      <vt:lpstr>A124858562J_Latest</vt:lpstr>
      <vt:lpstr>A124858566T</vt:lpstr>
      <vt:lpstr>A124858566T_Data</vt:lpstr>
      <vt:lpstr>A124858566T_Latest</vt:lpstr>
      <vt:lpstr>A124858570J</vt:lpstr>
      <vt:lpstr>A124858570J_Data</vt:lpstr>
      <vt:lpstr>A124858570J_Latest</vt:lpstr>
      <vt:lpstr>A124858574T</vt:lpstr>
      <vt:lpstr>A124858574T_Data</vt:lpstr>
      <vt:lpstr>A124858574T_Latest</vt:lpstr>
      <vt:lpstr>A124858578A</vt:lpstr>
      <vt:lpstr>A124858578A_Data</vt:lpstr>
      <vt:lpstr>A124858578A_Latest</vt:lpstr>
      <vt:lpstr>A124858582T</vt:lpstr>
      <vt:lpstr>A124858582T_Data</vt:lpstr>
      <vt:lpstr>A124858582T_Latest</vt:lpstr>
      <vt:lpstr>A124858586A</vt:lpstr>
      <vt:lpstr>A124858586A_Data</vt:lpstr>
      <vt:lpstr>A124858586A_Latest</vt:lpstr>
      <vt:lpstr>A124858590T</vt:lpstr>
      <vt:lpstr>A124858590T_Data</vt:lpstr>
      <vt:lpstr>A124858590T_Latest</vt:lpstr>
      <vt:lpstr>A124858594A</vt:lpstr>
      <vt:lpstr>A124858594A_Data</vt:lpstr>
      <vt:lpstr>A124858594A_Latest</vt:lpstr>
      <vt:lpstr>A124858598K</vt:lpstr>
      <vt:lpstr>A124858598K_Data</vt:lpstr>
      <vt:lpstr>A124858598K_Latest</vt:lpstr>
      <vt:lpstr>A124858602R</vt:lpstr>
      <vt:lpstr>A124858602R_Data</vt:lpstr>
      <vt:lpstr>A124858602R_Latest</vt:lpstr>
      <vt:lpstr>A124858606X</vt:lpstr>
      <vt:lpstr>A124858606X_Data</vt:lpstr>
      <vt:lpstr>A124858606X_Latest</vt:lpstr>
      <vt:lpstr>A124858610R</vt:lpstr>
      <vt:lpstr>A124858610R_Data</vt:lpstr>
      <vt:lpstr>A124858610R_Latest</vt:lpstr>
      <vt:lpstr>A124858614X</vt:lpstr>
      <vt:lpstr>A124858614X_Data</vt:lpstr>
      <vt:lpstr>A124858614X_Latest</vt:lpstr>
      <vt:lpstr>A124858618J</vt:lpstr>
      <vt:lpstr>A124858618J_Data</vt:lpstr>
      <vt:lpstr>A124858618J_Latest</vt:lpstr>
      <vt:lpstr>A124858622X</vt:lpstr>
      <vt:lpstr>A124858622X_Data</vt:lpstr>
      <vt:lpstr>A124858622X_Latest</vt:lpstr>
      <vt:lpstr>A124858626J</vt:lpstr>
      <vt:lpstr>A124858626J_Data</vt:lpstr>
      <vt:lpstr>A124858626J_Latest</vt:lpstr>
      <vt:lpstr>A124858630X</vt:lpstr>
      <vt:lpstr>A124858630X_Data</vt:lpstr>
      <vt:lpstr>A124858630X_Latest</vt:lpstr>
      <vt:lpstr>A124858634J</vt:lpstr>
      <vt:lpstr>A124858634J_Data</vt:lpstr>
      <vt:lpstr>A124858634J_Latest</vt:lpstr>
      <vt:lpstr>A124858638T</vt:lpstr>
      <vt:lpstr>A124858638T_Data</vt:lpstr>
      <vt:lpstr>A124858638T_Latest</vt:lpstr>
      <vt:lpstr>A124858642J</vt:lpstr>
      <vt:lpstr>A124858642J_Data</vt:lpstr>
      <vt:lpstr>A124858642J_Latest</vt:lpstr>
      <vt:lpstr>A124858646T</vt:lpstr>
      <vt:lpstr>A124858646T_Data</vt:lpstr>
      <vt:lpstr>A124858646T_Latest</vt:lpstr>
      <vt:lpstr>A124858650J</vt:lpstr>
      <vt:lpstr>A124858650J_Data</vt:lpstr>
      <vt:lpstr>A124858650J_Latest</vt:lpstr>
      <vt:lpstr>A124858654T</vt:lpstr>
      <vt:lpstr>A124858654T_Data</vt:lpstr>
      <vt:lpstr>A124858654T_Latest</vt:lpstr>
      <vt:lpstr>A124858658A</vt:lpstr>
      <vt:lpstr>A124858658A_Data</vt:lpstr>
      <vt:lpstr>A124858658A_Latest</vt:lpstr>
      <vt:lpstr>A124858662T</vt:lpstr>
      <vt:lpstr>A124858662T_Data</vt:lpstr>
      <vt:lpstr>A124858662T_Latest</vt:lpstr>
      <vt:lpstr>A124858666A</vt:lpstr>
      <vt:lpstr>A124858666A_Data</vt:lpstr>
      <vt:lpstr>A124858666A_Latest</vt:lpstr>
      <vt:lpstr>A124858670T</vt:lpstr>
      <vt:lpstr>A124858670T_Data</vt:lpstr>
      <vt:lpstr>A124858670T_Latest</vt:lpstr>
      <vt:lpstr>A124858674A</vt:lpstr>
      <vt:lpstr>A124858674A_Data</vt:lpstr>
      <vt:lpstr>A124858674A_Latest</vt:lpstr>
      <vt:lpstr>A124858678K</vt:lpstr>
      <vt:lpstr>A124858678K_Data</vt:lpstr>
      <vt:lpstr>A124858678K_Latest</vt:lpstr>
      <vt:lpstr>A124858682A</vt:lpstr>
      <vt:lpstr>A124858682A_Data</vt:lpstr>
      <vt:lpstr>A124858682A_Latest</vt:lpstr>
      <vt:lpstr>A124858686K</vt:lpstr>
      <vt:lpstr>A124858686K_Data</vt:lpstr>
      <vt:lpstr>A124858686K_Latest</vt:lpstr>
      <vt:lpstr>A124858690A</vt:lpstr>
      <vt:lpstr>A124858690A_Data</vt:lpstr>
      <vt:lpstr>A124858690A_Latest</vt:lpstr>
      <vt:lpstr>A124858694K</vt:lpstr>
      <vt:lpstr>A124858694K_Data</vt:lpstr>
      <vt:lpstr>A124858694K_Latest</vt:lpstr>
      <vt:lpstr>A124858698V</vt:lpstr>
      <vt:lpstr>A124858698V_Data</vt:lpstr>
      <vt:lpstr>A124858698V_Latest</vt:lpstr>
      <vt:lpstr>A124858702X</vt:lpstr>
      <vt:lpstr>A124858702X_Data</vt:lpstr>
      <vt:lpstr>A124858702X_Latest</vt:lpstr>
      <vt:lpstr>A124858706J</vt:lpstr>
      <vt:lpstr>A124858706J_Data</vt:lpstr>
      <vt:lpstr>A124858706J_Latest</vt:lpstr>
      <vt:lpstr>A124858710X</vt:lpstr>
      <vt:lpstr>A124858710X_Data</vt:lpstr>
      <vt:lpstr>A124858710X_Latest</vt:lpstr>
      <vt:lpstr>A124858714J</vt:lpstr>
      <vt:lpstr>A124858714J_Data</vt:lpstr>
      <vt:lpstr>A124858714J_Latest</vt:lpstr>
      <vt:lpstr>A124858718T</vt:lpstr>
      <vt:lpstr>A124858718T_Data</vt:lpstr>
      <vt:lpstr>A124858718T_Latest</vt:lpstr>
      <vt:lpstr>A124858722J</vt:lpstr>
      <vt:lpstr>A124858722J_Data</vt:lpstr>
      <vt:lpstr>A124858722J_Latest</vt:lpstr>
      <vt:lpstr>A124858726T</vt:lpstr>
      <vt:lpstr>A124858726T_Data</vt:lpstr>
      <vt:lpstr>A124858726T_Latest</vt:lpstr>
      <vt:lpstr>A124858730J</vt:lpstr>
      <vt:lpstr>A124858730J_Data</vt:lpstr>
      <vt:lpstr>A124858730J_Latest</vt:lpstr>
      <vt:lpstr>A124858734T</vt:lpstr>
      <vt:lpstr>A124858734T_Data</vt:lpstr>
      <vt:lpstr>A124858734T_Latest</vt:lpstr>
      <vt:lpstr>A124858738A</vt:lpstr>
      <vt:lpstr>A124858738A_Data</vt:lpstr>
      <vt:lpstr>A124858738A_Latest</vt:lpstr>
      <vt:lpstr>A124858742T</vt:lpstr>
      <vt:lpstr>A124858742T_Data</vt:lpstr>
      <vt:lpstr>A124858742T_Latest</vt:lpstr>
      <vt:lpstr>A124858746A</vt:lpstr>
      <vt:lpstr>A124858746A_Data</vt:lpstr>
      <vt:lpstr>A124858746A_Latest</vt:lpstr>
      <vt:lpstr>A124858750T</vt:lpstr>
      <vt:lpstr>A124858750T_Data</vt:lpstr>
      <vt:lpstr>A124858750T_Latest</vt:lpstr>
      <vt:lpstr>A124858754A</vt:lpstr>
      <vt:lpstr>A124858754A_Data</vt:lpstr>
      <vt:lpstr>A124858754A_Latest</vt:lpstr>
      <vt:lpstr>A124858758K</vt:lpstr>
      <vt:lpstr>A124858758K_Data</vt:lpstr>
      <vt:lpstr>A124858758K_Latest</vt:lpstr>
      <vt:lpstr>A124858762A</vt:lpstr>
      <vt:lpstr>A124858762A_Data</vt:lpstr>
      <vt:lpstr>A124858762A_Latest</vt:lpstr>
      <vt:lpstr>A124858766K</vt:lpstr>
      <vt:lpstr>A124858766K_Data</vt:lpstr>
      <vt:lpstr>A124858766K_Latest</vt:lpstr>
      <vt:lpstr>A124858770A</vt:lpstr>
      <vt:lpstr>A124858770A_Data</vt:lpstr>
      <vt:lpstr>A124858770A_Latest</vt:lpstr>
      <vt:lpstr>A124858774K</vt:lpstr>
      <vt:lpstr>A124858774K_Data</vt:lpstr>
      <vt:lpstr>A124858774K_Latest</vt:lpstr>
      <vt:lpstr>A124858778V</vt:lpstr>
      <vt:lpstr>A124858778V_Data</vt:lpstr>
      <vt:lpstr>A124858778V_Latest</vt:lpstr>
      <vt:lpstr>A124858782K</vt:lpstr>
      <vt:lpstr>A124858782K_Data</vt:lpstr>
      <vt:lpstr>A124858782K_Latest</vt:lpstr>
      <vt:lpstr>A124858786V</vt:lpstr>
      <vt:lpstr>A124858786V_Data</vt:lpstr>
      <vt:lpstr>A124858786V_Latest</vt:lpstr>
      <vt:lpstr>A124858790K</vt:lpstr>
      <vt:lpstr>A124858790K_Data</vt:lpstr>
      <vt:lpstr>A124858790K_Latest</vt:lpstr>
      <vt:lpstr>A124858794V</vt:lpstr>
      <vt:lpstr>A124858794V_Data</vt:lpstr>
      <vt:lpstr>A124858794V_Latest</vt:lpstr>
      <vt:lpstr>A124858798C</vt:lpstr>
      <vt:lpstr>A124858798C_Data</vt:lpstr>
      <vt:lpstr>A124858798C_Latest</vt:lpstr>
      <vt:lpstr>A124858802J</vt:lpstr>
      <vt:lpstr>A124858802J_Data</vt:lpstr>
      <vt:lpstr>A124858802J_Latest</vt:lpstr>
      <vt:lpstr>A124858806T</vt:lpstr>
      <vt:lpstr>A124858806T_Data</vt:lpstr>
      <vt:lpstr>A124858806T_Latest</vt:lpstr>
      <vt:lpstr>A124858810J</vt:lpstr>
      <vt:lpstr>A124858810J_Data</vt:lpstr>
      <vt:lpstr>A124858810J_Latest</vt:lpstr>
      <vt:lpstr>A124858814T</vt:lpstr>
      <vt:lpstr>A124858814T_Data</vt:lpstr>
      <vt:lpstr>A124858814T_Latest</vt:lpstr>
      <vt:lpstr>A124858818A</vt:lpstr>
      <vt:lpstr>A124858818A_Data</vt:lpstr>
      <vt:lpstr>A124858818A_Latest</vt:lpstr>
      <vt:lpstr>A124858822T</vt:lpstr>
      <vt:lpstr>A124858822T_Data</vt:lpstr>
      <vt:lpstr>A124858822T_Latest</vt:lpstr>
      <vt:lpstr>A124858826A</vt:lpstr>
      <vt:lpstr>A124858826A_Data</vt:lpstr>
      <vt:lpstr>A124858826A_Latest</vt:lpstr>
      <vt:lpstr>A124858830T</vt:lpstr>
      <vt:lpstr>A124858830T_Data</vt:lpstr>
      <vt:lpstr>A124858830T_Latest</vt:lpstr>
      <vt:lpstr>A124858834A</vt:lpstr>
      <vt:lpstr>A124858834A_Data</vt:lpstr>
      <vt:lpstr>A124858834A_Latest</vt:lpstr>
      <vt:lpstr>A124858838K</vt:lpstr>
      <vt:lpstr>A124858838K_Data</vt:lpstr>
      <vt:lpstr>A124858838K_Latest</vt:lpstr>
      <vt:lpstr>A124858842A</vt:lpstr>
      <vt:lpstr>A124858842A_Data</vt:lpstr>
      <vt:lpstr>A124858842A_Latest</vt:lpstr>
      <vt:lpstr>A124858846K</vt:lpstr>
      <vt:lpstr>A124858846K_Data</vt:lpstr>
      <vt:lpstr>A124858846K_Latest</vt:lpstr>
      <vt:lpstr>A124858850A</vt:lpstr>
      <vt:lpstr>A124858850A_Data</vt:lpstr>
      <vt:lpstr>A124858850A_Latest</vt:lpstr>
      <vt:lpstr>A124858854K</vt:lpstr>
      <vt:lpstr>A124858854K_Data</vt:lpstr>
      <vt:lpstr>A124858854K_Latest</vt:lpstr>
      <vt:lpstr>A124858858V</vt:lpstr>
      <vt:lpstr>A124858858V_Data</vt:lpstr>
      <vt:lpstr>A124858858V_Latest</vt:lpstr>
      <vt:lpstr>A124858862K</vt:lpstr>
      <vt:lpstr>A124858862K_Data</vt:lpstr>
      <vt:lpstr>A124858862K_Latest</vt:lpstr>
      <vt:lpstr>A124858866V</vt:lpstr>
      <vt:lpstr>A124858866V_Data</vt:lpstr>
      <vt:lpstr>A124858866V_Latest</vt:lpstr>
      <vt:lpstr>A124858870K</vt:lpstr>
      <vt:lpstr>A124858870K_Data</vt:lpstr>
      <vt:lpstr>A124858870K_Latest</vt:lpstr>
      <vt:lpstr>A124858874V</vt:lpstr>
      <vt:lpstr>A124858874V_Data</vt:lpstr>
      <vt:lpstr>A124858874V_Latest</vt:lpstr>
      <vt:lpstr>A124858878C</vt:lpstr>
      <vt:lpstr>A124858878C_Data</vt:lpstr>
      <vt:lpstr>A124858878C_Latest</vt:lpstr>
      <vt:lpstr>A124858882V</vt:lpstr>
      <vt:lpstr>A124858882V_Data</vt:lpstr>
      <vt:lpstr>A124858882V_Latest</vt:lpstr>
      <vt:lpstr>A124858886C</vt:lpstr>
      <vt:lpstr>A124858886C_Data</vt:lpstr>
      <vt:lpstr>A124858886C_Latest</vt:lpstr>
      <vt:lpstr>A124858890V</vt:lpstr>
      <vt:lpstr>A124858890V_Data</vt:lpstr>
      <vt:lpstr>A124858890V_Latest</vt:lpstr>
      <vt:lpstr>A124858894C</vt:lpstr>
      <vt:lpstr>A124858894C_Data</vt:lpstr>
      <vt:lpstr>A124858894C_Latest</vt:lpstr>
      <vt:lpstr>A124858898L</vt:lpstr>
      <vt:lpstr>A124858898L_Data</vt:lpstr>
      <vt:lpstr>A124858898L_Latest</vt:lpstr>
      <vt:lpstr>A124858902T</vt:lpstr>
      <vt:lpstr>A124858902T_Data</vt:lpstr>
      <vt:lpstr>A124858902T_Latest</vt:lpstr>
      <vt:lpstr>A124858906A</vt:lpstr>
      <vt:lpstr>A124858906A_Data</vt:lpstr>
      <vt:lpstr>A124858906A_Latest</vt:lpstr>
      <vt:lpstr>A124858910T</vt:lpstr>
      <vt:lpstr>A124858910T_Data</vt:lpstr>
      <vt:lpstr>A124858910T_Latest</vt:lpstr>
      <vt:lpstr>A124858914A</vt:lpstr>
      <vt:lpstr>A124858914A_Data</vt:lpstr>
      <vt:lpstr>A124858914A_Latest</vt:lpstr>
      <vt:lpstr>A124858918K</vt:lpstr>
      <vt:lpstr>A124858918K_Data</vt:lpstr>
      <vt:lpstr>A124858918K_Latest</vt:lpstr>
      <vt:lpstr>A124858922A</vt:lpstr>
      <vt:lpstr>A124858922A_Data</vt:lpstr>
      <vt:lpstr>A124858922A_Latest</vt:lpstr>
      <vt:lpstr>A124858926K</vt:lpstr>
      <vt:lpstr>A124858926K_Data</vt:lpstr>
      <vt:lpstr>A124858926K_Latest</vt:lpstr>
      <vt:lpstr>A124858930A</vt:lpstr>
      <vt:lpstr>A124858930A_Data</vt:lpstr>
      <vt:lpstr>A124858930A_Latest</vt:lpstr>
      <vt:lpstr>A124858934K</vt:lpstr>
      <vt:lpstr>A124858934K_Data</vt:lpstr>
      <vt:lpstr>A124858934K_Latest</vt:lpstr>
      <vt:lpstr>A124858938V</vt:lpstr>
      <vt:lpstr>A124858938V_Data</vt:lpstr>
      <vt:lpstr>A124858938V_Latest</vt:lpstr>
      <vt:lpstr>A124858942K</vt:lpstr>
      <vt:lpstr>A124858942K_Data</vt:lpstr>
      <vt:lpstr>A124858942K_Latest</vt:lpstr>
      <vt:lpstr>A124858946V</vt:lpstr>
      <vt:lpstr>A124858946V_Data</vt:lpstr>
      <vt:lpstr>A124858946V_Latest</vt:lpstr>
      <vt:lpstr>A124858950K</vt:lpstr>
      <vt:lpstr>A124858950K_Data</vt:lpstr>
      <vt:lpstr>A124858950K_Latest</vt:lpstr>
      <vt:lpstr>A124858954V</vt:lpstr>
      <vt:lpstr>A124858954V_Data</vt:lpstr>
      <vt:lpstr>A124858954V_Latest</vt:lpstr>
      <vt:lpstr>A124858958C</vt:lpstr>
      <vt:lpstr>A124858958C_Data</vt:lpstr>
      <vt:lpstr>A124858958C_Latest</vt:lpstr>
      <vt:lpstr>A124858962V</vt:lpstr>
      <vt:lpstr>A124858962V_Data</vt:lpstr>
      <vt:lpstr>A124858962V_Latest</vt:lpstr>
      <vt:lpstr>A124858966C</vt:lpstr>
      <vt:lpstr>A124858966C_Data</vt:lpstr>
      <vt:lpstr>A124858966C_Latest</vt:lpstr>
      <vt:lpstr>A124858970V</vt:lpstr>
      <vt:lpstr>A124858970V_Data</vt:lpstr>
      <vt:lpstr>A124858970V_Latest</vt:lpstr>
      <vt:lpstr>A124858974C</vt:lpstr>
      <vt:lpstr>A124858974C_Data</vt:lpstr>
      <vt:lpstr>A124858974C_Latest</vt:lpstr>
      <vt:lpstr>A124858978L</vt:lpstr>
      <vt:lpstr>A124858978L_Data</vt:lpstr>
      <vt:lpstr>A124858978L_Latest</vt:lpstr>
      <vt:lpstr>A124858982C</vt:lpstr>
      <vt:lpstr>A124858982C_Data</vt:lpstr>
      <vt:lpstr>A124858982C_Latest</vt:lpstr>
      <vt:lpstr>A124858986L</vt:lpstr>
      <vt:lpstr>A124858986L_Data</vt:lpstr>
      <vt:lpstr>A124858986L_Latest</vt:lpstr>
      <vt:lpstr>A124858990C</vt:lpstr>
      <vt:lpstr>A124858990C_Data</vt:lpstr>
      <vt:lpstr>A124858990C_Latest</vt:lpstr>
      <vt:lpstr>A124858994L</vt:lpstr>
      <vt:lpstr>A124858994L_Data</vt:lpstr>
      <vt:lpstr>A124858994L_Latest</vt:lpstr>
      <vt:lpstr>A124858998W</vt:lpstr>
      <vt:lpstr>A124858998W_Data</vt:lpstr>
      <vt:lpstr>A124858998W_Latest</vt:lpstr>
      <vt:lpstr>A124859002C</vt:lpstr>
      <vt:lpstr>A124859002C_Data</vt:lpstr>
      <vt:lpstr>A124859002C_Latest</vt:lpstr>
      <vt:lpstr>A124859006L</vt:lpstr>
      <vt:lpstr>A124859006L_Data</vt:lpstr>
      <vt:lpstr>A124859006L_Latest</vt:lpstr>
      <vt:lpstr>A124859010C</vt:lpstr>
      <vt:lpstr>A124859010C_Data</vt:lpstr>
      <vt:lpstr>A124859010C_Latest</vt:lpstr>
      <vt:lpstr>A124859014L</vt:lpstr>
      <vt:lpstr>A124859014L_Data</vt:lpstr>
      <vt:lpstr>A124859014L_Latest</vt:lpstr>
      <vt:lpstr>A124859018W</vt:lpstr>
      <vt:lpstr>A124859018W_Data</vt:lpstr>
      <vt:lpstr>A124859018W_Latest</vt:lpstr>
      <vt:lpstr>A124859022L</vt:lpstr>
      <vt:lpstr>A124859022L_Data</vt:lpstr>
      <vt:lpstr>A124859022L_Latest</vt:lpstr>
      <vt:lpstr>A124859026W</vt:lpstr>
      <vt:lpstr>A124859026W_Data</vt:lpstr>
      <vt:lpstr>A124859026W_Latest</vt:lpstr>
      <vt:lpstr>A124859030L</vt:lpstr>
      <vt:lpstr>A124859030L_Data</vt:lpstr>
      <vt:lpstr>A124859030L_Latest</vt:lpstr>
      <vt:lpstr>A124859034W</vt:lpstr>
      <vt:lpstr>A124859034W_Data</vt:lpstr>
      <vt:lpstr>A124859034W_Latest</vt:lpstr>
      <vt:lpstr>A124859038F</vt:lpstr>
      <vt:lpstr>A124859038F_Data</vt:lpstr>
      <vt:lpstr>A124859038F_Latest</vt:lpstr>
      <vt:lpstr>A124859042W</vt:lpstr>
      <vt:lpstr>A124859042W_Data</vt:lpstr>
      <vt:lpstr>A124859042W_Latest</vt:lpstr>
      <vt:lpstr>A124859046F</vt:lpstr>
      <vt:lpstr>A124859046F_Data</vt:lpstr>
      <vt:lpstr>A124859046F_Latest</vt:lpstr>
      <vt:lpstr>A124859050W</vt:lpstr>
      <vt:lpstr>A124859050W_Data</vt:lpstr>
      <vt:lpstr>A124859050W_Latest</vt:lpstr>
      <vt:lpstr>A124859054F</vt:lpstr>
      <vt:lpstr>A124859054F_Data</vt:lpstr>
      <vt:lpstr>A124859054F_Latest</vt:lpstr>
      <vt:lpstr>A124859058R</vt:lpstr>
      <vt:lpstr>A124859058R_Data</vt:lpstr>
      <vt:lpstr>A124859058R_Latest</vt:lpstr>
      <vt:lpstr>A124859062F</vt:lpstr>
      <vt:lpstr>A124859062F_Data</vt:lpstr>
      <vt:lpstr>A124859062F_Latest</vt:lpstr>
      <vt:lpstr>A124859066R</vt:lpstr>
      <vt:lpstr>A124859066R_Data</vt:lpstr>
      <vt:lpstr>A124859066R_Latest</vt:lpstr>
      <vt:lpstr>A124859070F</vt:lpstr>
      <vt:lpstr>A124859070F_Data</vt:lpstr>
      <vt:lpstr>A124859070F_Latest</vt:lpstr>
      <vt:lpstr>A124859074R</vt:lpstr>
      <vt:lpstr>A124859074R_Data</vt:lpstr>
      <vt:lpstr>A124859074R_Latest</vt:lpstr>
      <vt:lpstr>A124859078X</vt:lpstr>
      <vt:lpstr>A124859078X_Data</vt:lpstr>
      <vt:lpstr>A124859078X_Latest</vt:lpstr>
      <vt:lpstr>A124859082R</vt:lpstr>
      <vt:lpstr>A124859082R_Data</vt:lpstr>
      <vt:lpstr>A124859082R_Latest</vt:lpstr>
      <vt:lpstr>A124859086X</vt:lpstr>
      <vt:lpstr>A124859086X_Data</vt:lpstr>
      <vt:lpstr>A124859086X_Latest</vt:lpstr>
      <vt:lpstr>A124859090R</vt:lpstr>
      <vt:lpstr>A124859090R_Data</vt:lpstr>
      <vt:lpstr>A124859090R_Latest</vt:lpstr>
      <vt:lpstr>A124859094X</vt:lpstr>
      <vt:lpstr>A124859094X_Data</vt:lpstr>
      <vt:lpstr>A124859094X_Latest</vt:lpstr>
      <vt:lpstr>A124859098J</vt:lpstr>
      <vt:lpstr>A124859098J_Data</vt:lpstr>
      <vt:lpstr>A124859098J_Latest</vt:lpstr>
      <vt:lpstr>A124859102L</vt:lpstr>
      <vt:lpstr>A124859102L_Data</vt:lpstr>
      <vt:lpstr>A124859102L_Latest</vt:lpstr>
      <vt:lpstr>A124859106W</vt:lpstr>
      <vt:lpstr>A124859106W_Data</vt:lpstr>
      <vt:lpstr>A124859106W_Latest</vt:lpstr>
      <vt:lpstr>A124859110L</vt:lpstr>
      <vt:lpstr>A124859110L_Data</vt:lpstr>
      <vt:lpstr>A124859110L_Latest</vt:lpstr>
      <vt:lpstr>A124859114W</vt:lpstr>
      <vt:lpstr>A124859114W_Data</vt:lpstr>
      <vt:lpstr>A124859114W_Latest</vt:lpstr>
      <vt:lpstr>A124859118F</vt:lpstr>
      <vt:lpstr>A124859118F_Data</vt:lpstr>
      <vt:lpstr>A124859118F_Latest</vt:lpstr>
      <vt:lpstr>A124859122W</vt:lpstr>
      <vt:lpstr>A124859122W_Data</vt:lpstr>
      <vt:lpstr>A124859122W_Latest</vt:lpstr>
      <vt:lpstr>A124859126F</vt:lpstr>
      <vt:lpstr>A124859126F_Data</vt:lpstr>
      <vt:lpstr>A124859126F_Latest</vt:lpstr>
      <vt:lpstr>A124859130W</vt:lpstr>
      <vt:lpstr>A124859130W_Data</vt:lpstr>
      <vt:lpstr>A124859130W_Latest</vt:lpstr>
      <vt:lpstr>A124859134F</vt:lpstr>
      <vt:lpstr>A124859134F_Data</vt:lpstr>
      <vt:lpstr>A124859134F_Latest</vt:lpstr>
      <vt:lpstr>A124859138R</vt:lpstr>
      <vt:lpstr>A124859138R_Data</vt:lpstr>
      <vt:lpstr>A124859138R_Latest</vt:lpstr>
      <vt:lpstr>A124859142F</vt:lpstr>
      <vt:lpstr>A124859142F_Data</vt:lpstr>
      <vt:lpstr>A124859142F_Latest</vt:lpstr>
      <vt:lpstr>A124859146R</vt:lpstr>
      <vt:lpstr>A124859146R_Data</vt:lpstr>
      <vt:lpstr>A124859146R_Latest</vt:lpstr>
      <vt:lpstr>A124859150F</vt:lpstr>
      <vt:lpstr>A124859150F_Data</vt:lpstr>
      <vt:lpstr>A124859150F_Latest</vt:lpstr>
      <vt:lpstr>A124859154R</vt:lpstr>
      <vt:lpstr>A124859154R_Data</vt:lpstr>
      <vt:lpstr>A124859154R_Latest</vt:lpstr>
      <vt:lpstr>A124859158X</vt:lpstr>
      <vt:lpstr>A124859158X_Data</vt:lpstr>
      <vt:lpstr>A124859158X_Latest</vt:lpstr>
      <vt:lpstr>A124859162R</vt:lpstr>
      <vt:lpstr>A124859162R_Data</vt:lpstr>
      <vt:lpstr>A124859162R_Latest</vt:lpstr>
      <vt:lpstr>A124859166X</vt:lpstr>
      <vt:lpstr>A124859166X_Data</vt:lpstr>
      <vt:lpstr>A124859166X_Latest</vt:lpstr>
      <vt:lpstr>A124859170R</vt:lpstr>
      <vt:lpstr>A124859170R_Data</vt:lpstr>
      <vt:lpstr>A124859170R_Latest</vt:lpstr>
      <vt:lpstr>A124859174X</vt:lpstr>
      <vt:lpstr>A124859174X_Data</vt:lpstr>
      <vt:lpstr>A124859174X_Latest</vt:lpstr>
      <vt:lpstr>A124859178J</vt:lpstr>
      <vt:lpstr>A124859178J_Data</vt:lpstr>
      <vt:lpstr>A124859178J_Latest</vt:lpstr>
      <vt:lpstr>A124859182X</vt:lpstr>
      <vt:lpstr>A124859182X_Data</vt:lpstr>
      <vt:lpstr>A124859182X_Latest</vt:lpstr>
      <vt:lpstr>A124859186J</vt:lpstr>
      <vt:lpstr>A124859186J_Data</vt:lpstr>
      <vt:lpstr>A124859186J_Latest</vt:lpstr>
      <vt:lpstr>A124859190X</vt:lpstr>
      <vt:lpstr>A124859190X_Data</vt:lpstr>
      <vt:lpstr>A124859190X_Latest</vt:lpstr>
      <vt:lpstr>A124859194J</vt:lpstr>
      <vt:lpstr>A124859194J_Data</vt:lpstr>
      <vt:lpstr>A124859194J_Latest</vt:lpstr>
      <vt:lpstr>A124859198T</vt:lpstr>
      <vt:lpstr>A124859198T_Data</vt:lpstr>
      <vt:lpstr>A124859198T_Latest</vt:lpstr>
      <vt:lpstr>A124859202W</vt:lpstr>
      <vt:lpstr>A124859202W_Data</vt:lpstr>
      <vt:lpstr>A124859202W_Latest</vt:lpstr>
      <vt:lpstr>A124859206F</vt:lpstr>
      <vt:lpstr>A124859206F_Data</vt:lpstr>
      <vt:lpstr>A124859206F_Latest</vt:lpstr>
      <vt:lpstr>A124859210W</vt:lpstr>
      <vt:lpstr>A124859210W_Data</vt:lpstr>
      <vt:lpstr>A124859210W_Latest</vt:lpstr>
      <vt:lpstr>A124859214F</vt:lpstr>
      <vt:lpstr>A124859214F_Data</vt:lpstr>
      <vt:lpstr>A124859214F_Latest</vt:lpstr>
      <vt:lpstr>A124859218R</vt:lpstr>
      <vt:lpstr>A124859218R_Data</vt:lpstr>
      <vt:lpstr>A124859218R_Latest</vt:lpstr>
      <vt:lpstr>A124859222F</vt:lpstr>
      <vt:lpstr>A124859222F_Data</vt:lpstr>
      <vt:lpstr>A124859222F_Latest</vt:lpstr>
      <vt:lpstr>A124859226R</vt:lpstr>
      <vt:lpstr>A124859226R_Data</vt:lpstr>
      <vt:lpstr>A124859226R_Latest</vt:lpstr>
      <vt:lpstr>A124859230F</vt:lpstr>
      <vt:lpstr>A124859230F_Data</vt:lpstr>
      <vt:lpstr>A124859230F_Latest</vt:lpstr>
      <vt:lpstr>A124859234R</vt:lpstr>
      <vt:lpstr>A124859234R_Data</vt:lpstr>
      <vt:lpstr>A124859234R_Latest</vt:lpstr>
      <vt:lpstr>A124859238X</vt:lpstr>
      <vt:lpstr>A124859238X_Data</vt:lpstr>
      <vt:lpstr>A124859238X_Latest</vt:lpstr>
      <vt:lpstr>A124859242R</vt:lpstr>
      <vt:lpstr>A124859242R_Data</vt:lpstr>
      <vt:lpstr>A124859242R_Latest</vt:lpstr>
      <vt:lpstr>A124859246X</vt:lpstr>
      <vt:lpstr>A124859246X_Data</vt:lpstr>
      <vt:lpstr>A124859246X_Latest</vt:lpstr>
      <vt:lpstr>A124859250R</vt:lpstr>
      <vt:lpstr>A124859250R_Data</vt:lpstr>
      <vt:lpstr>A124859250R_Latest</vt:lpstr>
      <vt:lpstr>A124859254X</vt:lpstr>
      <vt:lpstr>A124859254X_Data</vt:lpstr>
      <vt:lpstr>A124859254X_Latest</vt:lpstr>
      <vt:lpstr>A124859258J</vt:lpstr>
      <vt:lpstr>A124859258J_Data</vt:lpstr>
      <vt:lpstr>A124859258J_Latest</vt:lpstr>
      <vt:lpstr>A124859262X</vt:lpstr>
      <vt:lpstr>A124859262X_Data</vt:lpstr>
      <vt:lpstr>A124859262X_Latest</vt:lpstr>
      <vt:lpstr>A124859266J</vt:lpstr>
      <vt:lpstr>A124859266J_Data</vt:lpstr>
      <vt:lpstr>A124859266J_Latest</vt:lpstr>
      <vt:lpstr>A124859270X</vt:lpstr>
      <vt:lpstr>A124859270X_Data</vt:lpstr>
      <vt:lpstr>A124859270X_Latest</vt:lpstr>
      <vt:lpstr>A124859274J</vt:lpstr>
      <vt:lpstr>A124859274J_Data</vt:lpstr>
      <vt:lpstr>A124859274J_Latest</vt:lpstr>
      <vt:lpstr>A124859278T</vt:lpstr>
      <vt:lpstr>A124859278T_Data</vt:lpstr>
      <vt:lpstr>A124859278T_Latest</vt:lpstr>
      <vt:lpstr>A124859282J</vt:lpstr>
      <vt:lpstr>A124859282J_Data</vt:lpstr>
      <vt:lpstr>A124859282J_Latest</vt:lpstr>
      <vt:lpstr>A124859286T</vt:lpstr>
      <vt:lpstr>A124859286T_Data</vt:lpstr>
      <vt:lpstr>A124859286T_Latest</vt:lpstr>
      <vt:lpstr>A124859290J</vt:lpstr>
      <vt:lpstr>A124859290J_Data</vt:lpstr>
      <vt:lpstr>A124859290J_Latest</vt:lpstr>
      <vt:lpstr>A124859294T</vt:lpstr>
      <vt:lpstr>A124859294T_Data</vt:lpstr>
      <vt:lpstr>A124859294T_Latest</vt:lpstr>
      <vt:lpstr>A124859298A</vt:lpstr>
      <vt:lpstr>A124859298A_Data</vt:lpstr>
      <vt:lpstr>A124859298A_Latest</vt:lpstr>
      <vt:lpstr>A124859302F</vt:lpstr>
      <vt:lpstr>A124859302F_Data</vt:lpstr>
      <vt:lpstr>A124859302F_Latest</vt:lpstr>
      <vt:lpstr>A124859306R</vt:lpstr>
      <vt:lpstr>A124859306R_Data</vt:lpstr>
      <vt:lpstr>A124859306R_Latest</vt:lpstr>
      <vt:lpstr>A124859310F</vt:lpstr>
      <vt:lpstr>A124859310F_Data</vt:lpstr>
      <vt:lpstr>A124859310F_Latest</vt:lpstr>
      <vt:lpstr>A124859314R</vt:lpstr>
      <vt:lpstr>A124859314R_Data</vt:lpstr>
      <vt:lpstr>A124859314R_Latest</vt:lpstr>
      <vt:lpstr>A124859318X</vt:lpstr>
      <vt:lpstr>A124859318X_Data</vt:lpstr>
      <vt:lpstr>A124859318X_Latest</vt:lpstr>
      <vt:lpstr>A124859322R</vt:lpstr>
      <vt:lpstr>A124859322R_Data</vt:lpstr>
      <vt:lpstr>A124859322R_Latest</vt:lpstr>
      <vt:lpstr>A124859326X</vt:lpstr>
      <vt:lpstr>A124859326X_Data</vt:lpstr>
      <vt:lpstr>A124859326X_Latest</vt:lpstr>
      <vt:lpstr>A124859330R</vt:lpstr>
      <vt:lpstr>A124859330R_Data</vt:lpstr>
      <vt:lpstr>A124859330R_Latest</vt:lpstr>
      <vt:lpstr>A124859334X</vt:lpstr>
      <vt:lpstr>A124859334X_Data</vt:lpstr>
      <vt:lpstr>A124859334X_Latest</vt:lpstr>
      <vt:lpstr>A124859338J</vt:lpstr>
      <vt:lpstr>A124859338J_Data</vt:lpstr>
      <vt:lpstr>A124859338J_Latest</vt:lpstr>
      <vt:lpstr>A124859342X</vt:lpstr>
      <vt:lpstr>A124859342X_Data</vt:lpstr>
      <vt:lpstr>A124859342X_Latest</vt:lpstr>
      <vt:lpstr>A124859346J</vt:lpstr>
      <vt:lpstr>A124859346J_Data</vt:lpstr>
      <vt:lpstr>A124859346J_Latest</vt:lpstr>
      <vt:lpstr>A124859350X</vt:lpstr>
      <vt:lpstr>A124859350X_Data</vt:lpstr>
      <vt:lpstr>A124859350X_Latest</vt:lpstr>
      <vt:lpstr>A124859354J</vt:lpstr>
      <vt:lpstr>A124859354J_Data</vt:lpstr>
      <vt:lpstr>A124859354J_Latest</vt:lpstr>
      <vt:lpstr>A124859358T</vt:lpstr>
      <vt:lpstr>A124859358T_Data</vt:lpstr>
      <vt:lpstr>A124859358T_Latest</vt:lpstr>
      <vt:lpstr>A124859362J</vt:lpstr>
      <vt:lpstr>A124859362J_Data</vt:lpstr>
      <vt:lpstr>A124859362J_Latest</vt:lpstr>
      <vt:lpstr>A124859366T</vt:lpstr>
      <vt:lpstr>A124859366T_Data</vt:lpstr>
      <vt:lpstr>A124859366T_Latest</vt:lpstr>
      <vt:lpstr>A124859370J</vt:lpstr>
      <vt:lpstr>A124859370J_Data</vt:lpstr>
      <vt:lpstr>A124859370J_Latest</vt:lpstr>
      <vt:lpstr>A124859374T</vt:lpstr>
      <vt:lpstr>A124859374T_Data</vt:lpstr>
      <vt:lpstr>A124859374T_Latest</vt:lpstr>
      <vt:lpstr>A124859378A</vt:lpstr>
      <vt:lpstr>A124859378A_Data</vt:lpstr>
      <vt:lpstr>A124859378A_Latest</vt:lpstr>
      <vt:lpstr>A124859382T</vt:lpstr>
      <vt:lpstr>A124859382T_Data</vt:lpstr>
      <vt:lpstr>A124859382T_Latest</vt:lpstr>
      <vt:lpstr>A124859386A</vt:lpstr>
      <vt:lpstr>A124859386A_Data</vt:lpstr>
      <vt:lpstr>A124859386A_Latest</vt:lpstr>
      <vt:lpstr>A124859390T</vt:lpstr>
      <vt:lpstr>A124859390T_Data</vt:lpstr>
      <vt:lpstr>A124859390T_Latest</vt:lpstr>
      <vt:lpstr>A124859394A</vt:lpstr>
      <vt:lpstr>A124859394A_Data</vt:lpstr>
      <vt:lpstr>A124859394A_Latest</vt:lpstr>
      <vt:lpstr>A124859398K</vt:lpstr>
      <vt:lpstr>A124859398K_Data</vt:lpstr>
      <vt:lpstr>A124859398K_Latest</vt:lpstr>
      <vt:lpstr>A124859402R</vt:lpstr>
      <vt:lpstr>A124859402R_Data</vt:lpstr>
      <vt:lpstr>A124859402R_Latest</vt:lpstr>
      <vt:lpstr>A124859406X</vt:lpstr>
      <vt:lpstr>A124859406X_Data</vt:lpstr>
      <vt:lpstr>A124859406X_Latest</vt:lpstr>
      <vt:lpstr>A124859410R</vt:lpstr>
      <vt:lpstr>A124859410R_Data</vt:lpstr>
      <vt:lpstr>A124859410R_Latest</vt:lpstr>
      <vt:lpstr>A124859414X</vt:lpstr>
      <vt:lpstr>A124859414X_Data</vt:lpstr>
      <vt:lpstr>A124859414X_Latest</vt:lpstr>
      <vt:lpstr>A124859418J</vt:lpstr>
      <vt:lpstr>A124859418J_Data</vt:lpstr>
      <vt:lpstr>A124859418J_Latest</vt:lpstr>
      <vt:lpstr>A124859422X</vt:lpstr>
      <vt:lpstr>A124859422X_Data</vt:lpstr>
      <vt:lpstr>A124859422X_Latest</vt:lpstr>
      <vt:lpstr>A124859426J</vt:lpstr>
      <vt:lpstr>A124859426J_Data</vt:lpstr>
      <vt:lpstr>A124859426J_Latest</vt:lpstr>
      <vt:lpstr>A124859430X</vt:lpstr>
      <vt:lpstr>A124859430X_Data</vt:lpstr>
      <vt:lpstr>A124859430X_Latest</vt:lpstr>
      <vt:lpstr>A124859434J</vt:lpstr>
      <vt:lpstr>A124859434J_Data</vt:lpstr>
      <vt:lpstr>A124859434J_Latest</vt:lpstr>
      <vt:lpstr>A124859438T</vt:lpstr>
      <vt:lpstr>A124859438T_Data</vt:lpstr>
      <vt:lpstr>A124859438T_Latest</vt:lpstr>
      <vt:lpstr>A124859442J</vt:lpstr>
      <vt:lpstr>A124859442J_Data</vt:lpstr>
      <vt:lpstr>A124859442J_Latest</vt:lpstr>
      <vt:lpstr>A124859446T</vt:lpstr>
      <vt:lpstr>A124859446T_Data</vt:lpstr>
      <vt:lpstr>A124859446T_Latest</vt:lpstr>
      <vt:lpstr>A124859450J</vt:lpstr>
      <vt:lpstr>A124859450J_Data</vt:lpstr>
      <vt:lpstr>A124859450J_Latest</vt:lpstr>
      <vt:lpstr>A124859454T</vt:lpstr>
      <vt:lpstr>A124859454T_Data</vt:lpstr>
      <vt:lpstr>A124859454T_Latest</vt:lpstr>
      <vt:lpstr>A124859458A</vt:lpstr>
      <vt:lpstr>A124859458A_Data</vt:lpstr>
      <vt:lpstr>A124859458A_Latest</vt:lpstr>
      <vt:lpstr>A124859462T</vt:lpstr>
      <vt:lpstr>A124859462T_Data</vt:lpstr>
      <vt:lpstr>A124859462T_Latest</vt:lpstr>
      <vt:lpstr>A124859466A</vt:lpstr>
      <vt:lpstr>A124859466A_Data</vt:lpstr>
      <vt:lpstr>A124859466A_Latest</vt:lpstr>
      <vt:lpstr>A124859470T</vt:lpstr>
      <vt:lpstr>A124859470T_Data</vt:lpstr>
      <vt:lpstr>A124859470T_Latest</vt:lpstr>
      <vt:lpstr>A124859474A</vt:lpstr>
      <vt:lpstr>A124859474A_Data</vt:lpstr>
      <vt:lpstr>A124859474A_Latest</vt:lpstr>
      <vt:lpstr>A124859478K</vt:lpstr>
      <vt:lpstr>A124859478K_Data</vt:lpstr>
      <vt:lpstr>A124859478K_Latest</vt:lpstr>
      <vt:lpstr>A124859482A</vt:lpstr>
      <vt:lpstr>A124859482A_Data</vt:lpstr>
      <vt:lpstr>A124859482A_Latest</vt:lpstr>
      <vt:lpstr>A124859486K</vt:lpstr>
      <vt:lpstr>A124859486K_Data</vt:lpstr>
      <vt:lpstr>A124859486K_Latest</vt:lpstr>
      <vt:lpstr>A124859490A</vt:lpstr>
      <vt:lpstr>A124859490A_Data</vt:lpstr>
      <vt:lpstr>A124859490A_Latest</vt:lpstr>
      <vt:lpstr>A124859494K</vt:lpstr>
      <vt:lpstr>A124859494K_Data</vt:lpstr>
      <vt:lpstr>A124859494K_Latest</vt:lpstr>
      <vt:lpstr>A124859498V</vt:lpstr>
      <vt:lpstr>A124859498V_Data</vt:lpstr>
      <vt:lpstr>A124859498V_Latest</vt:lpstr>
      <vt:lpstr>A124859502X</vt:lpstr>
      <vt:lpstr>A124859502X_Data</vt:lpstr>
      <vt:lpstr>A124859502X_Latest</vt:lpstr>
      <vt:lpstr>A124859506J</vt:lpstr>
      <vt:lpstr>A124859506J_Data</vt:lpstr>
      <vt:lpstr>A124859506J_Latest</vt:lpstr>
      <vt:lpstr>A124859510X</vt:lpstr>
      <vt:lpstr>A124859510X_Data</vt:lpstr>
      <vt:lpstr>A124859510X_Latest</vt:lpstr>
      <vt:lpstr>A124859514J</vt:lpstr>
      <vt:lpstr>A124859514J_Data</vt:lpstr>
      <vt:lpstr>A124859514J_Latest</vt:lpstr>
      <vt:lpstr>A124859518T</vt:lpstr>
      <vt:lpstr>A124859518T_Data</vt:lpstr>
      <vt:lpstr>A124859518T_Latest</vt:lpstr>
      <vt:lpstr>A124859522J</vt:lpstr>
      <vt:lpstr>A124859522J_Data</vt:lpstr>
      <vt:lpstr>A124859522J_Latest</vt:lpstr>
      <vt:lpstr>A124859526T</vt:lpstr>
      <vt:lpstr>A124859526T_Data</vt:lpstr>
      <vt:lpstr>A124859526T_Latest</vt:lpstr>
      <vt:lpstr>A124859530J</vt:lpstr>
      <vt:lpstr>A124859530J_Data</vt:lpstr>
      <vt:lpstr>A124859530J_Latest</vt:lpstr>
      <vt:lpstr>A124859534T</vt:lpstr>
      <vt:lpstr>A124859534T_Data</vt:lpstr>
      <vt:lpstr>A124859534T_Latest</vt:lpstr>
      <vt:lpstr>A124859538A</vt:lpstr>
      <vt:lpstr>A124859538A_Data</vt:lpstr>
      <vt:lpstr>A124859538A_Latest</vt:lpstr>
      <vt:lpstr>A124859542T</vt:lpstr>
      <vt:lpstr>A124859542T_Data</vt:lpstr>
      <vt:lpstr>A124859542T_Latest</vt:lpstr>
      <vt:lpstr>A124859546A</vt:lpstr>
      <vt:lpstr>A124859546A_Data</vt:lpstr>
      <vt:lpstr>A124859546A_Latest</vt:lpstr>
      <vt:lpstr>A124859550T</vt:lpstr>
      <vt:lpstr>A124859550T_Data</vt:lpstr>
      <vt:lpstr>A124859550T_Latest</vt:lpstr>
      <vt:lpstr>A124859554A</vt:lpstr>
      <vt:lpstr>A124859554A_Data</vt:lpstr>
      <vt:lpstr>A124859554A_Latest</vt:lpstr>
      <vt:lpstr>A124859558K</vt:lpstr>
      <vt:lpstr>A124859558K_Data</vt:lpstr>
      <vt:lpstr>A124859558K_Latest</vt:lpstr>
      <vt:lpstr>A124859562A</vt:lpstr>
      <vt:lpstr>A124859562A_Data</vt:lpstr>
      <vt:lpstr>A124859562A_Latest</vt:lpstr>
      <vt:lpstr>A124859566K</vt:lpstr>
      <vt:lpstr>A124859566K_Data</vt:lpstr>
      <vt:lpstr>A124859566K_Latest</vt:lpstr>
      <vt:lpstr>A124859570A</vt:lpstr>
      <vt:lpstr>A124859570A_Data</vt:lpstr>
      <vt:lpstr>A124859570A_Latest</vt:lpstr>
      <vt:lpstr>A124859574K</vt:lpstr>
      <vt:lpstr>A124859574K_Data</vt:lpstr>
      <vt:lpstr>A124859574K_Latest</vt:lpstr>
      <vt:lpstr>A124859578V</vt:lpstr>
      <vt:lpstr>A124859578V_Data</vt:lpstr>
      <vt:lpstr>A124859578V_Latest</vt:lpstr>
      <vt:lpstr>A124859582K</vt:lpstr>
      <vt:lpstr>A124859582K_Data</vt:lpstr>
      <vt:lpstr>A124859582K_Latest</vt:lpstr>
      <vt:lpstr>A124859586V</vt:lpstr>
      <vt:lpstr>A124859586V_Data</vt:lpstr>
      <vt:lpstr>A124859586V_Latest</vt:lpstr>
      <vt:lpstr>A124859590K</vt:lpstr>
      <vt:lpstr>A124859590K_Data</vt:lpstr>
      <vt:lpstr>A124859590K_Latest</vt:lpstr>
      <vt:lpstr>A124859594V</vt:lpstr>
      <vt:lpstr>A124859594V_Data</vt:lpstr>
      <vt:lpstr>A124859594V_Latest</vt:lpstr>
      <vt:lpstr>A124859598C</vt:lpstr>
      <vt:lpstr>A124859598C_Data</vt:lpstr>
      <vt:lpstr>A124859598C_Latest</vt:lpstr>
      <vt:lpstr>A124859602J</vt:lpstr>
      <vt:lpstr>A124859602J_Data</vt:lpstr>
      <vt:lpstr>A124859602J_Latest</vt:lpstr>
      <vt:lpstr>A124859606T</vt:lpstr>
      <vt:lpstr>A124859606T_Data</vt:lpstr>
      <vt:lpstr>A124859606T_Latest</vt:lpstr>
      <vt:lpstr>A124859610J</vt:lpstr>
      <vt:lpstr>A124859610J_Data</vt:lpstr>
      <vt:lpstr>A124859610J_Latest</vt:lpstr>
      <vt:lpstr>A124859614T</vt:lpstr>
      <vt:lpstr>A124859614T_Data</vt:lpstr>
      <vt:lpstr>A124859614T_Latest</vt:lpstr>
      <vt:lpstr>A124859618A</vt:lpstr>
      <vt:lpstr>A124859618A_Data</vt:lpstr>
      <vt:lpstr>A124859618A_Latest</vt:lpstr>
      <vt:lpstr>A124859622T</vt:lpstr>
      <vt:lpstr>A124859622T_Data</vt:lpstr>
      <vt:lpstr>A124859622T_Latest</vt:lpstr>
      <vt:lpstr>A124859626A</vt:lpstr>
      <vt:lpstr>A124859626A_Data</vt:lpstr>
      <vt:lpstr>A124859626A_Latest</vt:lpstr>
      <vt:lpstr>A124859630T</vt:lpstr>
      <vt:lpstr>A124859630T_Data</vt:lpstr>
      <vt:lpstr>A124859630T_Latest</vt:lpstr>
      <vt:lpstr>A124859634A</vt:lpstr>
      <vt:lpstr>A124859634A_Data</vt:lpstr>
      <vt:lpstr>A124859634A_Latest</vt:lpstr>
      <vt:lpstr>A124859638K</vt:lpstr>
      <vt:lpstr>A124859638K_Data</vt:lpstr>
      <vt:lpstr>A124859638K_Latest</vt:lpstr>
      <vt:lpstr>A124859642A</vt:lpstr>
      <vt:lpstr>A124859642A_Data</vt:lpstr>
      <vt:lpstr>A124859642A_Latest</vt:lpstr>
      <vt:lpstr>A124859646K</vt:lpstr>
      <vt:lpstr>A124859646K_Data</vt:lpstr>
      <vt:lpstr>A124859646K_Latest</vt:lpstr>
      <vt:lpstr>A124859650A</vt:lpstr>
      <vt:lpstr>A124859650A_Data</vt:lpstr>
      <vt:lpstr>A124859650A_Latest</vt:lpstr>
      <vt:lpstr>A124859654K</vt:lpstr>
      <vt:lpstr>A124859654K_Data</vt:lpstr>
      <vt:lpstr>A124859654K_Latest</vt:lpstr>
      <vt:lpstr>A124859658V</vt:lpstr>
      <vt:lpstr>A124859658V_Data</vt:lpstr>
      <vt:lpstr>A124859658V_Latest</vt:lpstr>
      <vt:lpstr>A124859662K</vt:lpstr>
      <vt:lpstr>A124859662K_Data</vt:lpstr>
      <vt:lpstr>A124859662K_Latest</vt:lpstr>
      <vt:lpstr>A124859666V</vt:lpstr>
      <vt:lpstr>A124859666V_Data</vt:lpstr>
      <vt:lpstr>A124859666V_Latest</vt:lpstr>
      <vt:lpstr>A124859670K</vt:lpstr>
      <vt:lpstr>A124859670K_Data</vt:lpstr>
      <vt:lpstr>A124859670K_Latest</vt:lpstr>
      <vt:lpstr>A124859674V</vt:lpstr>
      <vt:lpstr>A124859674V_Data</vt:lpstr>
      <vt:lpstr>A124859674V_Latest</vt:lpstr>
      <vt:lpstr>A124859678C</vt:lpstr>
      <vt:lpstr>A124859678C_Data</vt:lpstr>
      <vt:lpstr>A124859678C_Latest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Scott Marley</cp:lastModifiedBy>
  <dcterms:created xsi:type="dcterms:W3CDTF">2021-10-06T06:04:50Z</dcterms:created>
  <dcterms:modified xsi:type="dcterms:W3CDTF">2021-10-06T08:37:26Z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2021-10-06T08:37:26Z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c58728e5-677b-4992-9ebd-10599434da9d</vt:lpwstr>
  </property>
  <property fmtid="{D5CDD505-2E9C-101B-9397-08002B2CF9AE}" pid="8" name="MSIP_Label_c8e5a7ee-c283-40b0-98eb-fa437df4c031_ContentBits">
    <vt:lpwstr>0</vt:lpwstr>
  </property>
</Properties>
</file>