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1\Final\"/>
    </mc:Choice>
  </mc:AlternateContent>
  <xr:revisionPtr revIDLastSave="0" documentId="13_ncr:1_{95D06518-FF75-4FD9-8B77-C82B3649103B}" xr6:coauthVersionLast="45" xr6:coauthVersionMax="45" xr10:uidLastSave="{00000000-0000-0000-0000-000000000000}"/>
  <bookViews>
    <workbookView xWindow="3900" yWindow="3900" windowWidth="43200" windowHeight="23535" xr2:uid="{00000000-000D-0000-FFFF-FFFF00000000}"/>
  </bookViews>
  <sheets>
    <sheet name="Contents" sheetId="4" r:id="rId1"/>
    <sheet name="Table 6.1" sheetId="5" r:id="rId2"/>
    <sheet name="Table 6.2" sheetId="6" r:id="rId3"/>
    <sheet name="Index" sheetId="3" r:id="rId4"/>
    <sheet name="Data1" sheetId="1" r:id="rId5"/>
  </sheets>
  <definedNames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6538W">#REF!,#REF!</definedName>
    <definedName name="A124856538W_Data">#REF!</definedName>
    <definedName name="A124856538W_Latest">#REF!</definedName>
    <definedName name="A124856542L">#REF!,#REF!</definedName>
    <definedName name="A124856542L_Data">#REF!</definedName>
    <definedName name="A124856542L_Latest">#REF!</definedName>
    <definedName name="A124856546W">#REF!,#REF!</definedName>
    <definedName name="A124856546W_Data">#REF!</definedName>
    <definedName name="A124856546W_Latest">#REF!</definedName>
    <definedName name="A124856550L">#REF!,#REF!</definedName>
    <definedName name="A124856550L_Data">#REF!</definedName>
    <definedName name="A124856550L_Latest">#REF!</definedName>
    <definedName name="A124856554W">#REF!,#REF!</definedName>
    <definedName name="A124856554W_Data">#REF!</definedName>
    <definedName name="A124856554W_Latest">#REF!</definedName>
    <definedName name="A124856558F">#REF!,#REF!</definedName>
    <definedName name="A124856558F_Data">#REF!</definedName>
    <definedName name="A124856558F_Latest">#REF!</definedName>
    <definedName name="A124856562W">#REF!,#REF!</definedName>
    <definedName name="A124856562W_Data">#REF!</definedName>
    <definedName name="A124856562W_Latest">#REF!</definedName>
    <definedName name="A124856566F">#REF!,#REF!</definedName>
    <definedName name="A124856566F_Data">#REF!</definedName>
    <definedName name="A124856566F_Latest">#REF!</definedName>
    <definedName name="A124856570W">#REF!,#REF!</definedName>
    <definedName name="A124856570W_Data">#REF!</definedName>
    <definedName name="A124856570W_Latest">#REF!</definedName>
    <definedName name="A124856574F">#REF!,#REF!</definedName>
    <definedName name="A124856574F_Data">#REF!</definedName>
    <definedName name="A124856574F_Latest">#REF!</definedName>
    <definedName name="A124856578R">#REF!,#REF!</definedName>
    <definedName name="A124856578R_Data">#REF!</definedName>
    <definedName name="A124856578R_Latest">#REF!</definedName>
    <definedName name="A124856582F">#REF!,#REF!</definedName>
    <definedName name="A124856582F_Data">#REF!</definedName>
    <definedName name="A124856582F_Latest">#REF!</definedName>
    <definedName name="A124856586R">#REF!,#REF!</definedName>
    <definedName name="A124856586R_Data">#REF!</definedName>
    <definedName name="A124856586R_Latest">#REF!</definedName>
    <definedName name="A124856590F">#REF!,#REF!</definedName>
    <definedName name="A124856590F_Data">#REF!</definedName>
    <definedName name="A124856590F_Latest">#REF!</definedName>
    <definedName name="A124856594R">#REF!,#REF!</definedName>
    <definedName name="A124856594R_Data">#REF!</definedName>
    <definedName name="A124856594R_Latest">#REF!</definedName>
    <definedName name="A124856598X">#REF!,#REF!</definedName>
    <definedName name="A124856598X_Data">#REF!</definedName>
    <definedName name="A124856598X_Latest">#REF!</definedName>
    <definedName name="A124856602C">#REF!,#REF!</definedName>
    <definedName name="A124856602C_Data">#REF!</definedName>
    <definedName name="A124856602C_Latest">#REF!</definedName>
    <definedName name="A124856606L">#REF!,#REF!</definedName>
    <definedName name="A124856606L_Data">#REF!</definedName>
    <definedName name="A124856606L_Latest">#REF!</definedName>
    <definedName name="A124856610C">#REF!,#REF!</definedName>
    <definedName name="A124856610C_Data">#REF!</definedName>
    <definedName name="A124856610C_Latest">#REF!</definedName>
    <definedName name="A124856614L">#REF!,#REF!</definedName>
    <definedName name="A124856614L_Data">#REF!</definedName>
    <definedName name="A124856614L_Latest">#REF!</definedName>
    <definedName name="A124856618W">#REF!,#REF!</definedName>
    <definedName name="A124856618W_Data">#REF!</definedName>
    <definedName name="A124856618W_Latest">#REF!</definedName>
    <definedName name="A124856622L">#REF!,#REF!</definedName>
    <definedName name="A124856622L_Data">#REF!</definedName>
    <definedName name="A124856622L_Latest">#REF!</definedName>
    <definedName name="A124856626W">#REF!,#REF!</definedName>
    <definedName name="A124856626W_Data">#REF!</definedName>
    <definedName name="A124856626W_Latest">#REF!</definedName>
    <definedName name="A124856630L">#REF!,#REF!</definedName>
    <definedName name="A124856630L_Data">#REF!</definedName>
    <definedName name="A124856630L_Latest">#REF!</definedName>
    <definedName name="A124856634W">#REF!,#REF!</definedName>
    <definedName name="A124856634W_Data">#REF!</definedName>
    <definedName name="A124856634W_Latest">#REF!</definedName>
    <definedName name="A124856638F">#REF!,#REF!</definedName>
    <definedName name="A124856638F_Data">#REF!</definedName>
    <definedName name="A124856638F_Latest">#REF!</definedName>
    <definedName name="A124856642W">#REF!,#REF!</definedName>
    <definedName name="A124856642W_Data">#REF!</definedName>
    <definedName name="A124856642W_Latest">#REF!</definedName>
    <definedName name="A124856646F">#REF!,#REF!</definedName>
    <definedName name="A124856646F_Data">#REF!</definedName>
    <definedName name="A124856646F_Latest">#REF!</definedName>
    <definedName name="A124856650W">#REF!,#REF!</definedName>
    <definedName name="A124856650W_Data">#REF!</definedName>
    <definedName name="A124856650W_Latest">#REF!</definedName>
    <definedName name="A124856654F">#REF!,#REF!</definedName>
    <definedName name="A124856654F_Data">#REF!</definedName>
    <definedName name="A124856654F_Latest">#REF!</definedName>
    <definedName name="A124856658R">#REF!,#REF!</definedName>
    <definedName name="A124856658R_Data">#REF!</definedName>
    <definedName name="A124856658R_Latest">#REF!</definedName>
    <definedName name="A124856662F">#REF!,#REF!</definedName>
    <definedName name="A124856662F_Data">#REF!</definedName>
    <definedName name="A124856662F_Latest">#REF!</definedName>
    <definedName name="A124856666R">#REF!,#REF!</definedName>
    <definedName name="A124856666R_Data">#REF!</definedName>
    <definedName name="A124856666R_Latest">#REF!</definedName>
    <definedName name="A124856670F">#REF!,#REF!</definedName>
    <definedName name="A124856670F_Data">#REF!</definedName>
    <definedName name="A124856670F_Latest">#REF!</definedName>
    <definedName name="A124856674R">#REF!,#REF!</definedName>
    <definedName name="A124856674R_Data">#REF!</definedName>
    <definedName name="A124856674R_Latest">#REF!</definedName>
    <definedName name="A124856678X">#REF!,#REF!</definedName>
    <definedName name="A124856678X_Data">#REF!</definedName>
    <definedName name="A124856678X_Latest">#REF!</definedName>
    <definedName name="A124856682R">#REF!,#REF!</definedName>
    <definedName name="A124856682R_Data">#REF!</definedName>
    <definedName name="A124856682R_Latest">#REF!</definedName>
    <definedName name="A124856686X">#REF!,#REF!</definedName>
    <definedName name="A124856686X_Data">#REF!</definedName>
    <definedName name="A124856686X_Latest">#REF!</definedName>
    <definedName name="A124856690R">#REF!,#REF!</definedName>
    <definedName name="A124856690R_Data">#REF!</definedName>
    <definedName name="A124856690R_Latest">#REF!</definedName>
    <definedName name="A124856694X">#REF!,#REF!</definedName>
    <definedName name="A124856694X_Data">#REF!</definedName>
    <definedName name="A124856694X_Latest">#REF!</definedName>
    <definedName name="A124856698J">#REF!,#REF!</definedName>
    <definedName name="A124856698J_Data">#REF!</definedName>
    <definedName name="A124856698J_Latest">#REF!</definedName>
    <definedName name="A124856702L">#REF!,#REF!</definedName>
    <definedName name="A124856702L_Data">#REF!</definedName>
    <definedName name="A124856702L_Latest">#REF!</definedName>
    <definedName name="A124856706W">#REF!,#REF!</definedName>
    <definedName name="A124856706W_Data">#REF!</definedName>
    <definedName name="A124856706W_Latest">#REF!</definedName>
    <definedName name="A124856710L">#REF!,#REF!</definedName>
    <definedName name="A124856710L_Data">#REF!</definedName>
    <definedName name="A124856710L_Latest">#REF!</definedName>
    <definedName name="A124856714W">#REF!,#REF!</definedName>
    <definedName name="A124856714W_Data">#REF!</definedName>
    <definedName name="A124856714W_Latest">#REF!</definedName>
    <definedName name="A124856718F">#REF!,#REF!</definedName>
    <definedName name="A124856718F_Data">#REF!</definedName>
    <definedName name="A124856718F_Latest">#REF!</definedName>
    <definedName name="A124856722W">#REF!,#REF!</definedName>
    <definedName name="A124856722W_Data">#REF!</definedName>
    <definedName name="A124856722W_Latest">#REF!</definedName>
    <definedName name="A124856726F">#REF!,#REF!</definedName>
    <definedName name="A124856726F_Data">#REF!</definedName>
    <definedName name="A124856726F_Latest">#REF!</definedName>
    <definedName name="A124856730W">#REF!,#REF!</definedName>
    <definedName name="A124856730W_Data">#REF!</definedName>
    <definedName name="A124856730W_Latest">#REF!</definedName>
    <definedName name="A124856734F">#REF!,#REF!</definedName>
    <definedName name="A124856734F_Data">#REF!</definedName>
    <definedName name="A124856734F_Latest">#REF!</definedName>
    <definedName name="A124856738R">#REF!,#REF!</definedName>
    <definedName name="A124856738R_Data">#REF!</definedName>
    <definedName name="A124856738R_Latest">#REF!</definedName>
    <definedName name="A124856742F">#REF!,#REF!</definedName>
    <definedName name="A124856742F_Data">#REF!</definedName>
    <definedName name="A124856742F_Latest">#REF!</definedName>
    <definedName name="A124856746R">#REF!,#REF!</definedName>
    <definedName name="A124856746R_Data">#REF!</definedName>
    <definedName name="A124856746R_Latest">#REF!</definedName>
    <definedName name="A124856750F">#REF!,#REF!</definedName>
    <definedName name="A124856750F_Data">#REF!</definedName>
    <definedName name="A124856750F_Latest">#REF!</definedName>
    <definedName name="A124856754R">#REF!,#REF!</definedName>
    <definedName name="A124856754R_Data">#REF!</definedName>
    <definedName name="A124856754R_Latest">#REF!</definedName>
    <definedName name="A124856758X">#REF!,#REF!</definedName>
    <definedName name="A124856758X_Data">#REF!</definedName>
    <definedName name="A124856758X_Latest">#REF!</definedName>
    <definedName name="A124856762R">#REF!,#REF!</definedName>
    <definedName name="A124856762R_Data">#REF!</definedName>
    <definedName name="A124856762R_Latest">#REF!</definedName>
    <definedName name="A124856766X">#REF!,#REF!</definedName>
    <definedName name="A124856766X_Data">#REF!</definedName>
    <definedName name="A124856766X_Latest">#REF!</definedName>
    <definedName name="A124856770R">#REF!,#REF!</definedName>
    <definedName name="A124856770R_Data">#REF!</definedName>
    <definedName name="A124856770R_Latest">#REF!</definedName>
    <definedName name="A124856774X">#REF!,#REF!</definedName>
    <definedName name="A124856774X_Data">#REF!</definedName>
    <definedName name="A124856774X_Latest">#REF!</definedName>
    <definedName name="A124856778J">#REF!,#REF!</definedName>
    <definedName name="A124856778J_Data">#REF!</definedName>
    <definedName name="A124856778J_Latest">#REF!</definedName>
    <definedName name="A124856782X">#REF!,#REF!</definedName>
    <definedName name="A124856782X_Data">#REF!</definedName>
    <definedName name="A124856782X_Latest">#REF!</definedName>
    <definedName name="A124856786J">#REF!,#REF!</definedName>
    <definedName name="A124856786J_Data">#REF!</definedName>
    <definedName name="A124856786J_Latest">#REF!</definedName>
    <definedName name="A124856790X">#REF!,#REF!</definedName>
    <definedName name="A124856790X_Data">#REF!</definedName>
    <definedName name="A124856790X_Latest">#REF!</definedName>
    <definedName name="A124856794J">#REF!,#REF!</definedName>
    <definedName name="A124856794J_Data">#REF!</definedName>
    <definedName name="A124856794J_Latest">#REF!</definedName>
    <definedName name="A124856798T">#REF!,#REF!</definedName>
    <definedName name="A124856798T_Data">#REF!</definedName>
    <definedName name="A124856798T_Latest">#REF!</definedName>
    <definedName name="A124856802W">#REF!,#REF!</definedName>
    <definedName name="A124856802W_Data">#REF!</definedName>
    <definedName name="A124856802W_Latest">#REF!</definedName>
    <definedName name="A124856806F">#REF!,#REF!</definedName>
    <definedName name="A124856806F_Data">#REF!</definedName>
    <definedName name="A124856806F_Latest">#REF!</definedName>
    <definedName name="A124856810W">#REF!,#REF!</definedName>
    <definedName name="A124856810W_Data">#REF!</definedName>
    <definedName name="A124856810W_Latest">#REF!</definedName>
    <definedName name="A124856814F">#REF!,#REF!</definedName>
    <definedName name="A124856814F_Data">#REF!</definedName>
    <definedName name="A124856814F_Latest">#REF!</definedName>
    <definedName name="A124856818R">#REF!,#REF!</definedName>
    <definedName name="A124856818R_Data">#REF!</definedName>
    <definedName name="A124856818R_Latest">#REF!</definedName>
    <definedName name="A124856822F">#REF!,#REF!</definedName>
    <definedName name="A124856822F_Data">#REF!</definedName>
    <definedName name="A124856822F_Latest">#REF!</definedName>
    <definedName name="A124856826R">#REF!,#REF!</definedName>
    <definedName name="A124856826R_Data">#REF!</definedName>
    <definedName name="A124856826R_Latest">#REF!</definedName>
    <definedName name="A124856830F">#REF!,#REF!</definedName>
    <definedName name="A124856830F_Data">#REF!</definedName>
    <definedName name="A124856830F_Latest">#REF!</definedName>
    <definedName name="A124856834R">#REF!,#REF!</definedName>
    <definedName name="A124856834R_Data">#REF!</definedName>
    <definedName name="A124856834R_Latest">#REF!</definedName>
    <definedName name="A124856838X">#REF!,#REF!</definedName>
    <definedName name="A124856838X_Data">#REF!</definedName>
    <definedName name="A124856838X_Latest">#REF!</definedName>
    <definedName name="A124856842R">#REF!,#REF!</definedName>
    <definedName name="A124856842R_Data">#REF!</definedName>
    <definedName name="A124856842R_Latest">#REF!</definedName>
    <definedName name="A124856846X">#REF!,#REF!</definedName>
    <definedName name="A124856846X_Data">#REF!</definedName>
    <definedName name="A124856846X_Latest">#REF!</definedName>
    <definedName name="A124856850R">#REF!,#REF!</definedName>
    <definedName name="A124856850R_Data">#REF!</definedName>
    <definedName name="A124856850R_Latest">#REF!</definedName>
    <definedName name="A124856854X">#REF!,#REF!</definedName>
    <definedName name="A124856854X_Data">#REF!</definedName>
    <definedName name="A124856854X_Latest">#REF!</definedName>
    <definedName name="A124856858J">#REF!,#REF!</definedName>
    <definedName name="A124856858J_Data">#REF!</definedName>
    <definedName name="A124856858J_Latest">#REF!</definedName>
    <definedName name="A124856862X">#REF!,#REF!</definedName>
    <definedName name="A124856862X_Data">#REF!</definedName>
    <definedName name="A124856862X_Latest">#REF!</definedName>
    <definedName name="A124856866J">#REF!,#REF!</definedName>
    <definedName name="A124856866J_Data">#REF!</definedName>
    <definedName name="A124856866J_Latest">#REF!</definedName>
    <definedName name="A124856870X">#REF!,#REF!</definedName>
    <definedName name="A124856870X_Data">#REF!</definedName>
    <definedName name="A124856870X_Latest">#REF!</definedName>
    <definedName name="A124856874J">#REF!,#REF!</definedName>
    <definedName name="A124856874J_Data">#REF!</definedName>
    <definedName name="A124856874J_Latest">#REF!</definedName>
    <definedName name="A124856878T">#REF!,#REF!</definedName>
    <definedName name="A124856878T_Data">#REF!</definedName>
    <definedName name="A124856878T_Latest">#REF!</definedName>
    <definedName name="A124856882J">#REF!,#REF!</definedName>
    <definedName name="A124856882J_Data">#REF!</definedName>
    <definedName name="A124856882J_Latest">#REF!</definedName>
    <definedName name="A124856886T">#REF!,#REF!</definedName>
    <definedName name="A124856886T_Data">#REF!</definedName>
    <definedName name="A124856886T_Latest">#REF!</definedName>
    <definedName name="A124856890J">#REF!,#REF!</definedName>
    <definedName name="A124856890J_Data">#REF!</definedName>
    <definedName name="A124856890J_Latest">#REF!</definedName>
    <definedName name="A124856894T">#REF!,#REF!</definedName>
    <definedName name="A124856894T_Data">#REF!</definedName>
    <definedName name="A124856894T_Latest">#REF!</definedName>
    <definedName name="A124856898A">#REF!,#REF!</definedName>
    <definedName name="A124856898A_Data">#REF!</definedName>
    <definedName name="A124856898A_Latest">#REF!</definedName>
    <definedName name="A124856902F">#REF!,#REF!</definedName>
    <definedName name="A124856902F_Data">#REF!</definedName>
    <definedName name="A124856902F_Latest">#REF!</definedName>
    <definedName name="A124856906R">#REF!,#REF!</definedName>
    <definedName name="A124856906R_Data">#REF!</definedName>
    <definedName name="A124856906R_Latest">#REF!</definedName>
    <definedName name="A124856910F">#REF!,#REF!</definedName>
    <definedName name="A124856910F_Data">#REF!</definedName>
    <definedName name="A124856910F_Latest">#REF!</definedName>
    <definedName name="A124856914R">#REF!,#REF!</definedName>
    <definedName name="A124856914R_Data">#REF!</definedName>
    <definedName name="A124856914R_Latest">#REF!</definedName>
    <definedName name="A124856918X">#REF!,#REF!</definedName>
    <definedName name="A124856918X_Data">#REF!</definedName>
    <definedName name="A124856918X_Latest">#REF!</definedName>
    <definedName name="A124856922R">#REF!,#REF!</definedName>
    <definedName name="A124856922R_Data">#REF!</definedName>
    <definedName name="A124856922R_Latest">#REF!</definedName>
    <definedName name="A124856926X">#REF!,#REF!</definedName>
    <definedName name="A124856926X_Data">#REF!</definedName>
    <definedName name="A124856926X_Latest">#REF!</definedName>
    <definedName name="A124856930R">#REF!,#REF!</definedName>
    <definedName name="A124856930R_Data">#REF!</definedName>
    <definedName name="A124856930R_Latest">#REF!</definedName>
    <definedName name="A124856934X">#REF!,#REF!</definedName>
    <definedName name="A124856934X_Data">#REF!</definedName>
    <definedName name="A124856934X_Latest">#REF!</definedName>
    <definedName name="A124856938J">#REF!,#REF!</definedName>
    <definedName name="A124856938J_Data">#REF!</definedName>
    <definedName name="A124856938J_Latest">#REF!</definedName>
    <definedName name="A124856942X">#REF!,#REF!</definedName>
    <definedName name="A124856942X_Data">#REF!</definedName>
    <definedName name="A124856942X_Latest">#REF!</definedName>
    <definedName name="A124856946J">#REF!,#REF!</definedName>
    <definedName name="A124856946J_Data">#REF!</definedName>
    <definedName name="A124856946J_Latest">#REF!</definedName>
    <definedName name="A124856950X">#REF!,#REF!</definedName>
    <definedName name="A124856950X_Data">#REF!</definedName>
    <definedName name="A124856950X_Latest">#REF!</definedName>
    <definedName name="A124856954J">#REF!,#REF!</definedName>
    <definedName name="A124856954J_Data">#REF!</definedName>
    <definedName name="A124856954J_Latest">#REF!</definedName>
    <definedName name="A124856958T">#REF!,#REF!</definedName>
    <definedName name="A124856958T_Data">#REF!</definedName>
    <definedName name="A124856958T_Latest">#REF!</definedName>
    <definedName name="A124856962J">#REF!,#REF!</definedName>
    <definedName name="A124856962J_Data">#REF!</definedName>
    <definedName name="A124856962J_Latest">#REF!</definedName>
    <definedName name="A124856966T">#REF!,#REF!</definedName>
    <definedName name="A124856966T_Data">#REF!</definedName>
    <definedName name="A124856966T_Latest">#REF!</definedName>
    <definedName name="A124856970J">#REF!,#REF!</definedName>
    <definedName name="A124856970J_Data">#REF!</definedName>
    <definedName name="A124856970J_Latest">#REF!</definedName>
    <definedName name="A124856974T">#REF!,#REF!</definedName>
    <definedName name="A124856974T_Data">#REF!</definedName>
    <definedName name="A124856974T_Latest">#REF!</definedName>
    <definedName name="A124856978A">#REF!,#REF!</definedName>
    <definedName name="A124856978A_Data">#REF!</definedName>
    <definedName name="A124856978A_Latest">#REF!</definedName>
    <definedName name="A124856982T">#REF!,#REF!</definedName>
    <definedName name="A124856982T_Data">#REF!</definedName>
    <definedName name="A124856982T_Latest">#REF!</definedName>
    <definedName name="A124856986A">#REF!,#REF!</definedName>
    <definedName name="A124856986A_Data">#REF!</definedName>
    <definedName name="A124856986A_Latest">#REF!</definedName>
    <definedName name="A124856990T">#REF!,#REF!</definedName>
    <definedName name="A124856990T_Data">#REF!</definedName>
    <definedName name="A124856990T_Latest">#REF!</definedName>
    <definedName name="A124856994A">#REF!,#REF!</definedName>
    <definedName name="A124856994A_Data">#REF!</definedName>
    <definedName name="A124856994A_Latest">#REF!</definedName>
    <definedName name="A124856998K">#REF!,#REF!</definedName>
    <definedName name="A124856998K_Data">#REF!</definedName>
    <definedName name="A124856998K_Latest">#REF!</definedName>
    <definedName name="A124857002T">#REF!,#REF!</definedName>
    <definedName name="A124857002T_Data">#REF!</definedName>
    <definedName name="A124857002T_Latest">#REF!</definedName>
    <definedName name="A124857006A">#REF!,#REF!</definedName>
    <definedName name="A124857006A_Data">#REF!</definedName>
    <definedName name="A124857006A_Latest">#REF!</definedName>
    <definedName name="A124857010T">#REF!,#REF!</definedName>
    <definedName name="A124857010T_Data">#REF!</definedName>
    <definedName name="A124857010T_Latest">#REF!</definedName>
    <definedName name="A124857014A">#REF!,#REF!</definedName>
    <definedName name="A124857014A_Data">#REF!</definedName>
    <definedName name="A124857014A_Latest">#REF!</definedName>
    <definedName name="A124857018K">#REF!,#REF!</definedName>
    <definedName name="A124857018K_Data">#REF!</definedName>
    <definedName name="A124857018K_Latest">#REF!</definedName>
    <definedName name="A124857022A">#REF!,#REF!</definedName>
    <definedName name="A124857022A_Data">#REF!</definedName>
    <definedName name="A124857022A_Latest">#REF!</definedName>
    <definedName name="A124857026K">#REF!,#REF!</definedName>
    <definedName name="A124857026K_Data">#REF!</definedName>
    <definedName name="A124857026K_Latest">#REF!</definedName>
    <definedName name="A124857030A">#REF!,#REF!</definedName>
    <definedName name="A124857030A_Data">#REF!</definedName>
    <definedName name="A124857030A_Latest">#REF!</definedName>
    <definedName name="A124857034K">#REF!,#REF!</definedName>
    <definedName name="A124857034K_Data">#REF!</definedName>
    <definedName name="A124857034K_Latest">#REF!</definedName>
    <definedName name="A124857038V">#REF!,#REF!</definedName>
    <definedName name="A124857038V_Data">#REF!</definedName>
    <definedName name="A124857038V_Latest">#REF!</definedName>
    <definedName name="A124857042K">#REF!,#REF!</definedName>
    <definedName name="A124857042K_Data">#REF!</definedName>
    <definedName name="A124857042K_Latest">#REF!</definedName>
    <definedName name="A124857046V">#REF!,#REF!</definedName>
    <definedName name="A124857046V_Data">#REF!</definedName>
    <definedName name="A124857046V_Latest">#REF!</definedName>
    <definedName name="A124857050K">#REF!,#REF!</definedName>
    <definedName name="A124857050K_Data">#REF!</definedName>
    <definedName name="A124857050K_Latest">#REF!</definedName>
    <definedName name="A124857054V">#REF!,#REF!</definedName>
    <definedName name="A124857054V_Data">#REF!</definedName>
    <definedName name="A124857054V_Latest">#REF!</definedName>
    <definedName name="A124857058C">#REF!,#REF!</definedName>
    <definedName name="A124857058C_Data">#REF!</definedName>
    <definedName name="A124857058C_Latest">#REF!</definedName>
    <definedName name="A124857062V">#REF!,#REF!</definedName>
    <definedName name="A124857062V_Data">#REF!</definedName>
    <definedName name="A124857062V_Latest">#REF!</definedName>
    <definedName name="A124857066C">#REF!,#REF!</definedName>
    <definedName name="A124857066C_Data">#REF!</definedName>
    <definedName name="A124857066C_Latest">#REF!</definedName>
    <definedName name="A124857070V">#REF!,#REF!</definedName>
    <definedName name="A124857070V_Data">#REF!</definedName>
    <definedName name="A124857070V_Latest">#REF!</definedName>
    <definedName name="A124857074C">#REF!,#REF!</definedName>
    <definedName name="A124857074C_Data">#REF!</definedName>
    <definedName name="A124857074C_Latest">#REF!</definedName>
    <definedName name="A124857078L">#REF!,#REF!</definedName>
    <definedName name="A124857078L_Data">#REF!</definedName>
    <definedName name="A124857078L_Latest">#REF!</definedName>
    <definedName name="A124857082C">#REF!,#REF!</definedName>
    <definedName name="A124857082C_Data">#REF!</definedName>
    <definedName name="A124857082C_Latest">#REF!</definedName>
    <definedName name="A124857086L">#REF!,#REF!</definedName>
    <definedName name="A124857086L_Data">#REF!</definedName>
    <definedName name="A124857086L_Latest">#REF!</definedName>
    <definedName name="A124857090C">#REF!,#REF!</definedName>
    <definedName name="A124857090C_Data">#REF!</definedName>
    <definedName name="A124857090C_Latest">#REF!</definedName>
    <definedName name="A124857094L">#REF!,#REF!</definedName>
    <definedName name="A124857094L_Data">#REF!</definedName>
    <definedName name="A124857094L_Latest">#REF!</definedName>
    <definedName name="A124857098W">#REF!,#REF!</definedName>
    <definedName name="A124857098W_Data">#REF!</definedName>
    <definedName name="A124857098W_Latest">#REF!</definedName>
    <definedName name="A124857102A">#REF!,#REF!</definedName>
    <definedName name="A124857102A_Data">#REF!</definedName>
    <definedName name="A124857102A_Latest">#REF!</definedName>
    <definedName name="A124857106K">#REF!,#REF!</definedName>
    <definedName name="A124857106K_Data">#REF!</definedName>
    <definedName name="A124857106K_Latest">#REF!</definedName>
    <definedName name="A124857110A">#REF!,#REF!</definedName>
    <definedName name="A124857110A_Data">#REF!</definedName>
    <definedName name="A124857110A_Latest">#REF!</definedName>
    <definedName name="A124857114K">#REF!,#REF!</definedName>
    <definedName name="A124857114K_Data">#REF!</definedName>
    <definedName name="A124857114K_Latest">#REF!</definedName>
    <definedName name="A124857118V">#REF!,#REF!</definedName>
    <definedName name="A124857118V_Data">#REF!</definedName>
    <definedName name="A124857118V_Latest">#REF!</definedName>
    <definedName name="A124857122K">#REF!,#REF!</definedName>
    <definedName name="A124857122K_Data">#REF!</definedName>
    <definedName name="A124857122K_Latest">#REF!</definedName>
    <definedName name="A124857126V">#REF!,#REF!</definedName>
    <definedName name="A124857126V_Data">#REF!</definedName>
    <definedName name="A124857126V_Latest">#REF!</definedName>
    <definedName name="A124857130K">#REF!,#REF!</definedName>
    <definedName name="A124857130K_Data">#REF!</definedName>
    <definedName name="A124857130K_Latest">#REF!</definedName>
    <definedName name="A124857134V">#REF!,#REF!</definedName>
    <definedName name="A124857134V_Data">#REF!</definedName>
    <definedName name="A124857134V_Latest">#REF!</definedName>
    <definedName name="A124857138C">#REF!,#REF!</definedName>
    <definedName name="A124857138C_Data">#REF!</definedName>
    <definedName name="A124857138C_Latest">#REF!</definedName>
    <definedName name="A124857142V">#REF!,#REF!</definedName>
    <definedName name="A124857142V_Data">#REF!</definedName>
    <definedName name="A124857142V_Latest">#REF!</definedName>
    <definedName name="A124857146C">#REF!,#REF!</definedName>
    <definedName name="A124857146C_Data">#REF!</definedName>
    <definedName name="A124857146C_Latest">#REF!</definedName>
    <definedName name="A124857150V">#REF!,#REF!</definedName>
    <definedName name="A124857150V_Data">#REF!</definedName>
    <definedName name="A124857150V_Latest">#REF!</definedName>
    <definedName name="A124857154C">#REF!,#REF!</definedName>
    <definedName name="A124857154C_Data">#REF!</definedName>
    <definedName name="A124857154C_Latest">#REF!</definedName>
    <definedName name="A124857158L">#REF!,#REF!</definedName>
    <definedName name="A124857158L_Data">#REF!</definedName>
    <definedName name="A124857158L_Latest">#REF!</definedName>
    <definedName name="A124857162C">#REF!,#REF!</definedName>
    <definedName name="A124857162C_Data">#REF!</definedName>
    <definedName name="A124857162C_Latest">#REF!</definedName>
    <definedName name="A124857166L">#REF!,#REF!</definedName>
    <definedName name="A124857166L_Data">#REF!</definedName>
    <definedName name="A124857166L_Latest">#REF!</definedName>
    <definedName name="A124857170C">#REF!,#REF!</definedName>
    <definedName name="A124857170C_Data">#REF!</definedName>
    <definedName name="A124857170C_Latest">#REF!</definedName>
    <definedName name="A124857174L">#REF!,#REF!</definedName>
    <definedName name="A124857174L_Data">#REF!</definedName>
    <definedName name="A124857174L_Latest">#REF!</definedName>
    <definedName name="A124857178W">#REF!,#REF!</definedName>
    <definedName name="A124857178W_Data">#REF!</definedName>
    <definedName name="A124857178W_Latest">#REF!</definedName>
    <definedName name="A124857182L">#REF!,#REF!</definedName>
    <definedName name="A124857182L_Data">#REF!</definedName>
    <definedName name="A124857182L_Latest">#REF!</definedName>
    <definedName name="A124857186W">#REF!,#REF!</definedName>
    <definedName name="A124857186W_Data">#REF!</definedName>
    <definedName name="A124857186W_Latest">#REF!</definedName>
    <definedName name="A124857190L">#REF!,#REF!</definedName>
    <definedName name="A124857190L_Data">#REF!</definedName>
    <definedName name="A124857190L_Latest">#REF!</definedName>
    <definedName name="A124857194W">#REF!,#REF!</definedName>
    <definedName name="A124857194W_Data">#REF!</definedName>
    <definedName name="A124857194W_Latest">#REF!</definedName>
    <definedName name="A124857198F">#REF!,#REF!</definedName>
    <definedName name="A124857198F_Data">#REF!</definedName>
    <definedName name="A124857198F_Latest">#REF!</definedName>
    <definedName name="A124857202K">#REF!,#REF!</definedName>
    <definedName name="A124857202K_Data">#REF!</definedName>
    <definedName name="A124857202K_Latest">#REF!</definedName>
    <definedName name="A124857206V">#REF!,#REF!</definedName>
    <definedName name="A124857206V_Data">#REF!</definedName>
    <definedName name="A124857206V_Latest">#REF!</definedName>
    <definedName name="A124857210K">#REF!,#REF!</definedName>
    <definedName name="A124857210K_Data">#REF!</definedName>
    <definedName name="A124857210K_Latest">#REF!</definedName>
    <definedName name="A124857214V">#REF!,#REF!</definedName>
    <definedName name="A124857214V_Data">#REF!</definedName>
    <definedName name="A124857214V_Latest">#REF!</definedName>
    <definedName name="A124857218C">#REF!,#REF!</definedName>
    <definedName name="A124857218C_Data">#REF!</definedName>
    <definedName name="A124857218C_Latest">#REF!</definedName>
    <definedName name="A124857222V">#REF!,#REF!</definedName>
    <definedName name="A124857222V_Data">#REF!</definedName>
    <definedName name="A124857222V_Latest">#REF!</definedName>
    <definedName name="A124857226C">#REF!,#REF!</definedName>
    <definedName name="A124857226C_Data">#REF!</definedName>
    <definedName name="A124857226C_Latest">#REF!</definedName>
    <definedName name="A124857230V">#REF!,#REF!</definedName>
    <definedName name="A124857230V_Data">#REF!</definedName>
    <definedName name="A124857230V_Latest">#REF!</definedName>
    <definedName name="A124857234C">#REF!,#REF!</definedName>
    <definedName name="A124857234C_Data">#REF!</definedName>
    <definedName name="A124857234C_Latest">#REF!</definedName>
    <definedName name="A124857238L">#REF!,#REF!</definedName>
    <definedName name="A124857238L_Data">#REF!</definedName>
    <definedName name="A124857238L_Latest">#REF!</definedName>
    <definedName name="A124857242C">#REF!,#REF!</definedName>
    <definedName name="A124857242C_Data">#REF!</definedName>
    <definedName name="A124857242C_Latest">#REF!</definedName>
    <definedName name="A124857246L">#REF!,#REF!</definedName>
    <definedName name="A124857246L_Data">#REF!</definedName>
    <definedName name="A124857246L_Latest">#REF!</definedName>
    <definedName name="A124857250C">#REF!,#REF!</definedName>
    <definedName name="A124857250C_Data">#REF!</definedName>
    <definedName name="A124857250C_Latest">#REF!</definedName>
    <definedName name="A124857254L">#REF!,#REF!</definedName>
    <definedName name="A124857254L_Data">#REF!</definedName>
    <definedName name="A124857254L_Latest">#REF!</definedName>
    <definedName name="A124857258W">#REF!,#REF!</definedName>
    <definedName name="A124857258W_Data">#REF!</definedName>
    <definedName name="A124857258W_Latest">#REF!</definedName>
    <definedName name="A124857262L">#REF!,#REF!</definedName>
    <definedName name="A124857262L_Data">#REF!</definedName>
    <definedName name="A124857262L_Latest">#REF!</definedName>
    <definedName name="A124857266W">#REF!,#REF!</definedName>
    <definedName name="A124857266W_Data">#REF!</definedName>
    <definedName name="A124857266W_Latest">#REF!</definedName>
    <definedName name="A124857270L">#REF!,#REF!</definedName>
    <definedName name="A124857270L_Data">#REF!</definedName>
    <definedName name="A124857270L_Latest">#REF!</definedName>
    <definedName name="A124857274W">#REF!,#REF!</definedName>
    <definedName name="A124857274W_Data">#REF!</definedName>
    <definedName name="A124857274W_Latest">#REF!</definedName>
    <definedName name="A124857278F">#REF!,#REF!</definedName>
    <definedName name="A124857278F_Data">#REF!</definedName>
    <definedName name="A124857278F_Latest">#REF!</definedName>
    <definedName name="A124857282W">#REF!,#REF!</definedName>
    <definedName name="A124857282W_Data">#REF!</definedName>
    <definedName name="A124857282W_Latest">#REF!</definedName>
    <definedName name="A124857286F">#REF!,#REF!</definedName>
    <definedName name="A124857286F_Data">#REF!</definedName>
    <definedName name="A124857286F_Latest">#REF!</definedName>
    <definedName name="A124857290W">#REF!,#REF!</definedName>
    <definedName name="A124857290W_Data">#REF!</definedName>
    <definedName name="A124857290W_Latest">#REF!</definedName>
    <definedName name="A124857294F">#REF!,#REF!</definedName>
    <definedName name="A124857294F_Data">#REF!</definedName>
    <definedName name="A124857294F_Latest">#REF!</definedName>
    <definedName name="A124857298R">#REF!,#REF!</definedName>
    <definedName name="A124857298R_Data">#REF!</definedName>
    <definedName name="A124857298R_Latest">#REF!</definedName>
    <definedName name="A124857302V">#REF!,#REF!</definedName>
    <definedName name="A124857302V_Data">#REF!</definedName>
    <definedName name="A124857302V_Latest">#REF!</definedName>
    <definedName name="A124857306C">#REF!,#REF!</definedName>
    <definedName name="A124857306C_Data">#REF!</definedName>
    <definedName name="A124857306C_Latest">#REF!</definedName>
    <definedName name="A124857310V">#REF!,#REF!</definedName>
    <definedName name="A124857310V_Data">#REF!</definedName>
    <definedName name="A124857310V_Latest">#REF!</definedName>
    <definedName name="A124857314C">#REF!,#REF!</definedName>
    <definedName name="A124857314C_Data">#REF!</definedName>
    <definedName name="A124857314C_Latest">#REF!</definedName>
    <definedName name="A124857318L">#REF!,#REF!</definedName>
    <definedName name="A124857318L_Data">#REF!</definedName>
    <definedName name="A124857318L_Latest">#REF!</definedName>
    <definedName name="A124857322C">#REF!,#REF!</definedName>
    <definedName name="A124857322C_Data">#REF!</definedName>
    <definedName name="A124857322C_Latest">#REF!</definedName>
    <definedName name="A124857326L">#REF!,#REF!</definedName>
    <definedName name="A124857326L_Data">#REF!</definedName>
    <definedName name="A124857326L_Latest">#REF!</definedName>
    <definedName name="A124857330C">#REF!,#REF!</definedName>
    <definedName name="A124857330C_Data">#REF!</definedName>
    <definedName name="A124857330C_Latest">#REF!</definedName>
    <definedName name="A124857334L">#REF!,#REF!</definedName>
    <definedName name="A124857334L_Data">#REF!</definedName>
    <definedName name="A124857334L_Latest">#REF!</definedName>
    <definedName name="A124857338W">#REF!,#REF!</definedName>
    <definedName name="A124857338W_Data">#REF!</definedName>
    <definedName name="A124857338W_Latest">#REF!</definedName>
    <definedName name="A124857342L">#REF!,#REF!</definedName>
    <definedName name="A124857342L_Data">#REF!</definedName>
    <definedName name="A124857342L_Latest">#REF!</definedName>
    <definedName name="A124857346W">#REF!,#REF!</definedName>
    <definedName name="A124857346W_Data">#REF!</definedName>
    <definedName name="A124857346W_Latest">#REF!</definedName>
    <definedName name="A124857350L">#REF!,#REF!</definedName>
    <definedName name="A124857350L_Data">#REF!</definedName>
    <definedName name="A124857350L_Latest">#REF!</definedName>
    <definedName name="A124857354W">#REF!,#REF!</definedName>
    <definedName name="A124857354W_Data">#REF!</definedName>
    <definedName name="A124857354W_Latest">#REF!</definedName>
    <definedName name="A124857358F">#REF!,#REF!</definedName>
    <definedName name="A124857358F_Data">#REF!</definedName>
    <definedName name="A124857358F_Latest">#REF!</definedName>
    <definedName name="A124857362W">#REF!,#REF!</definedName>
    <definedName name="A124857362W_Data">#REF!</definedName>
    <definedName name="A124857362W_Latest">#REF!</definedName>
    <definedName name="A124857366F">#REF!,#REF!</definedName>
    <definedName name="A124857366F_Data">#REF!</definedName>
    <definedName name="A124857366F_Latest">#REF!</definedName>
    <definedName name="A124857370W">#REF!,#REF!</definedName>
    <definedName name="A124857370W_Data">#REF!</definedName>
    <definedName name="A124857370W_Latest">#REF!</definedName>
    <definedName name="A124857374F">#REF!,#REF!</definedName>
    <definedName name="A124857374F_Data">#REF!</definedName>
    <definedName name="A124857374F_Latest">#REF!</definedName>
    <definedName name="A124866718T">Data1!$AR$1:$AR$10,Data1!$AR$11:$AR$30</definedName>
    <definedName name="A124866718T_Data">Data1!$AR$11:$AR$30</definedName>
    <definedName name="A124866718T_Latest">Data1!$AR$30</definedName>
    <definedName name="A124866722J">Data1!$AY$1:$AY$10,Data1!$AY$11:$AY$30</definedName>
    <definedName name="A124866722J_Data">Data1!$AY$11:$AY$30</definedName>
    <definedName name="A124866722J_Latest">Data1!$AY$30</definedName>
    <definedName name="A124866726T">Data1!$BB$1:$BB$10,Data1!$BB$11:$BB$30</definedName>
    <definedName name="A124866726T_Data">Data1!$BB$11:$BB$30</definedName>
    <definedName name="A124866726T_Latest">Data1!$BB$30</definedName>
    <definedName name="A124866730J">Data1!$BF$1:$BF$10,Data1!$BF$11:$BF$30</definedName>
    <definedName name="A124866730J_Data">Data1!$BF$11:$BF$30</definedName>
    <definedName name="A124866730J_Latest">Data1!$BF$30</definedName>
    <definedName name="A124866734T">Data1!$AS$1:$AS$10,Data1!$AS$11:$AS$30</definedName>
    <definedName name="A124866734T_Data">Data1!$AS$11:$AS$30</definedName>
    <definedName name="A124866734T_Latest">Data1!$AS$30</definedName>
    <definedName name="A124866738A">Data1!$AU$1:$AU$10,Data1!$AU$11:$AU$30</definedName>
    <definedName name="A124866738A_Data">Data1!$AU$11:$AU$30</definedName>
    <definedName name="A124866738A_Latest">Data1!$AU$30</definedName>
    <definedName name="A124866742T">Data1!$BI$1:$BI$10,Data1!$BI$11:$BI$30</definedName>
    <definedName name="A124866742T_Data">Data1!$BI$11:$BI$30</definedName>
    <definedName name="A124866742T_Latest">Data1!$BI$30</definedName>
    <definedName name="A124866746A">Data1!$AM$1:$AM$10,Data1!$AM$11:$AM$30</definedName>
    <definedName name="A124866746A_Data">Data1!$AM$11:$AM$30</definedName>
    <definedName name="A124866746A_Latest">Data1!$AM$30</definedName>
    <definedName name="A124866750T">Data1!$AQ$1:$AQ$10,Data1!$AQ$11:$AQ$30</definedName>
    <definedName name="A124866750T_Data">Data1!$AQ$11:$AQ$30</definedName>
    <definedName name="A124866750T_Latest">Data1!$AQ$30</definedName>
    <definedName name="A124866754A">Data1!$BC$1:$BC$10,Data1!$BC$11:$BC$30</definedName>
    <definedName name="A124866754A_Data">Data1!$BC$11:$BC$30</definedName>
    <definedName name="A124866754A_Latest">Data1!$BC$30</definedName>
    <definedName name="A124866758K">Data1!$AG$1:$AG$10,Data1!$AG$11:$AG$30</definedName>
    <definedName name="A124866758K_Data">Data1!$AG$11:$AG$30</definedName>
    <definedName name="A124866758K_Latest">Data1!$AG$30</definedName>
    <definedName name="A124866762A">Data1!$AJ$1:$AJ$10,Data1!$AJ$11:$AJ$30</definedName>
    <definedName name="A124866762A_Data">Data1!$AJ$11:$AJ$30</definedName>
    <definedName name="A124866762A_Latest">Data1!$AJ$30</definedName>
    <definedName name="A124866766K">Data1!$AK$1:$AK$10,Data1!$AK$11:$AK$30</definedName>
    <definedName name="A124866766K_Data">Data1!$AK$11:$AK$30</definedName>
    <definedName name="A124866766K_Latest">Data1!$AK$30</definedName>
    <definedName name="A124866770A">Data1!$AT$1:$AT$10,Data1!$AT$11:$AT$30</definedName>
    <definedName name="A124866770A_Data">Data1!$AT$11:$AT$30</definedName>
    <definedName name="A124866770A_Latest">Data1!$AT$30</definedName>
    <definedName name="A124866774K">Data1!$AV$1:$AV$10,Data1!$AV$11:$AV$30</definedName>
    <definedName name="A124866774K_Data">Data1!$AV$11:$AV$30</definedName>
    <definedName name="A124866774K_Latest">Data1!$AV$30</definedName>
    <definedName name="A124866778V">Data1!$AW$1:$AW$10,Data1!$AW$11:$AW$30</definedName>
    <definedName name="A124866778V_Data">Data1!$AW$11:$AW$30</definedName>
    <definedName name="A124866778V_Latest">Data1!$AW$30</definedName>
    <definedName name="A124866782K">Data1!$BD$1:$BD$10,Data1!$BD$11:$BD$30</definedName>
    <definedName name="A124866782K_Data">Data1!$BD$11:$BD$30</definedName>
    <definedName name="A124866782K_Latest">Data1!$BD$30</definedName>
    <definedName name="A124866786V">Data1!$AL$1:$AL$10,Data1!$AL$11:$AL$30</definedName>
    <definedName name="A124866786V_Data">Data1!$AL$11:$AL$30</definedName>
    <definedName name="A124866786V_Latest">Data1!$AL$30</definedName>
    <definedName name="A124866790K">Data1!$AO$1:$AO$10,Data1!$AO$11:$AO$30</definedName>
    <definedName name="A124866790K_Data">Data1!$AO$11:$AO$30</definedName>
    <definedName name="A124866790K_Latest">Data1!$AO$30</definedName>
    <definedName name="A124866794V">Data1!$BG$1:$BG$10,Data1!$BG$11:$BG$30</definedName>
    <definedName name="A124866794V_Data">Data1!$BG$11:$BG$30</definedName>
    <definedName name="A124866794V_Latest">Data1!$BG$30</definedName>
    <definedName name="A124866798C">Data1!$BH$1:$BH$10,Data1!$BH$11:$BH$30</definedName>
    <definedName name="A124866798C_Data">Data1!$BH$11:$BH$30</definedName>
    <definedName name="A124866798C_Latest">Data1!$BH$30</definedName>
    <definedName name="A124866802J">Data1!$AF$1:$AF$10,Data1!$AF$11:$AF$30</definedName>
    <definedName name="A124866802J_Data">Data1!$AF$11:$AF$30</definedName>
    <definedName name="A124866802J_Latest">Data1!$AF$30</definedName>
    <definedName name="A124866806T">Data1!$AH$1:$AH$10,Data1!$AH$11:$AH$30</definedName>
    <definedName name="A124866806T_Data">Data1!$AH$11:$AH$30</definedName>
    <definedName name="A124866806T_Latest">Data1!$AH$30</definedName>
    <definedName name="A124866810J">Data1!$AI$1:$AI$10,Data1!$AI$11:$AI$30</definedName>
    <definedName name="A124866810J_Data">Data1!$AI$11:$AI$30</definedName>
    <definedName name="A124866810J_Latest">Data1!$AI$30</definedName>
    <definedName name="A124866814T">Data1!$AN$1:$AN$10,Data1!$AN$11:$AN$30</definedName>
    <definedName name="A124866814T_Data">Data1!$AN$11:$AN$30</definedName>
    <definedName name="A124866814T_Latest">Data1!$AN$30</definedName>
    <definedName name="A124866818A">Data1!$AZ$1:$AZ$10,Data1!$AZ$11:$AZ$30</definedName>
    <definedName name="A124866818A_Data">Data1!$AZ$11:$AZ$30</definedName>
    <definedName name="A124866818A_Latest">Data1!$AZ$30</definedName>
    <definedName name="A124866822T">Data1!$BA$1:$BA$10,Data1!$BA$11:$BA$30</definedName>
    <definedName name="A124866822T_Data">Data1!$BA$11:$BA$30</definedName>
    <definedName name="A124866822T_Latest">Data1!$BA$30</definedName>
    <definedName name="A124866826A">Data1!$AP$1:$AP$10,Data1!$AP$11:$AP$30</definedName>
    <definedName name="A124866826A_Data">Data1!$AP$11:$AP$30</definedName>
    <definedName name="A124866826A_Latest">Data1!$AP$30</definedName>
    <definedName name="A124866830T">Data1!$AX$1:$AX$10,Data1!$AX$11:$AX$30</definedName>
    <definedName name="A124866830T_Data">Data1!$AX$11:$AX$30</definedName>
    <definedName name="A124866830T_Latest">Data1!$AX$30</definedName>
    <definedName name="A124866834A">Data1!$BE$1:$BE$10,Data1!$BE$11:$BE$30</definedName>
    <definedName name="A124866834A_Data">Data1!$BE$11:$BE$30</definedName>
    <definedName name="A124866834A_Latest">Data1!$BE$30</definedName>
    <definedName name="A124866838K">Data1!$ED$1:$ED$10,Data1!$ED$11:$ED$30</definedName>
    <definedName name="A124866838K_Data">Data1!$ED$11:$ED$30</definedName>
    <definedName name="A124866838K_Latest">Data1!$ED$30</definedName>
    <definedName name="A124866842A">Data1!$EK$1:$EK$10,Data1!$EK$11:$EK$30</definedName>
    <definedName name="A124866842A_Data">Data1!$EK$11:$EK$30</definedName>
    <definedName name="A124866842A_Latest">Data1!$EK$30</definedName>
    <definedName name="A124866846K">Data1!$EN$1:$EN$10,Data1!$EN$11:$EN$30</definedName>
    <definedName name="A124866846K_Data">Data1!$EN$11:$EN$30</definedName>
    <definedName name="A124866846K_Latest">Data1!$EN$30</definedName>
    <definedName name="A124866850A">Data1!$ER$1:$ER$10,Data1!$ER$11:$ER$30</definedName>
    <definedName name="A124866850A_Data">Data1!$ER$11:$ER$30</definedName>
    <definedName name="A124866850A_Latest">Data1!$ER$30</definedName>
    <definedName name="A124866854K">Data1!$EE$1:$EE$10,Data1!$EE$11:$EE$30</definedName>
    <definedName name="A124866854K_Data">Data1!$EE$11:$EE$30</definedName>
    <definedName name="A124866854K_Latest">Data1!$EE$30</definedName>
    <definedName name="A124866858V">Data1!$EG$1:$EG$10,Data1!$EG$11:$EG$30</definedName>
    <definedName name="A124866858V_Data">Data1!$EG$11:$EG$30</definedName>
    <definedName name="A124866858V_Latest">Data1!$EG$30</definedName>
    <definedName name="A124866862K">Data1!$EU$1:$EU$10,Data1!$EU$11:$EU$30</definedName>
    <definedName name="A124866862K_Data">Data1!$EU$11:$EU$30</definedName>
    <definedName name="A124866862K_Latest">Data1!$EU$30</definedName>
    <definedName name="A124866866V">Data1!$DY$1:$DY$10,Data1!$DY$11:$DY$30</definedName>
    <definedName name="A124866866V_Data">Data1!$DY$11:$DY$30</definedName>
    <definedName name="A124866866V_Latest">Data1!$DY$30</definedName>
    <definedName name="A124866870K">Data1!$EC$1:$EC$10,Data1!$EC$11:$EC$30</definedName>
    <definedName name="A124866870K_Data">Data1!$EC$11:$EC$30</definedName>
    <definedName name="A124866870K_Latest">Data1!$EC$30</definedName>
    <definedName name="A124866874V">Data1!$EO$1:$EO$10,Data1!$EO$11:$EO$30</definedName>
    <definedName name="A124866874V_Data">Data1!$EO$11:$EO$30</definedName>
    <definedName name="A124866874V_Latest">Data1!$EO$30</definedName>
    <definedName name="A124866878C">Data1!$DS$1:$DS$10,Data1!$DS$11:$DS$30</definedName>
    <definedName name="A124866878C_Data">Data1!$DS$11:$DS$30</definedName>
    <definedName name="A124866878C_Latest">Data1!$DS$30</definedName>
    <definedName name="A124866882V">Data1!$DV$1:$DV$10,Data1!$DV$11:$DV$30</definedName>
    <definedName name="A124866882V_Data">Data1!$DV$11:$DV$30</definedName>
    <definedName name="A124866882V_Latest">Data1!$DV$30</definedName>
    <definedName name="A124866886C">Data1!$DW$1:$DW$10,Data1!$DW$11:$DW$30</definedName>
    <definedName name="A124866886C_Data">Data1!$DW$11:$DW$30</definedName>
    <definedName name="A124866886C_Latest">Data1!$DW$30</definedName>
    <definedName name="A124866890V">Data1!$EF$1:$EF$10,Data1!$EF$11:$EF$30</definedName>
    <definedName name="A124866890V_Data">Data1!$EF$11:$EF$30</definedName>
    <definedName name="A124866890V_Latest">Data1!$EF$30</definedName>
    <definedName name="A124866894C">Data1!$EH$1:$EH$10,Data1!$EH$11:$EH$30</definedName>
    <definedName name="A124866894C_Data">Data1!$EH$11:$EH$30</definedName>
    <definedName name="A124866894C_Latest">Data1!$EH$30</definedName>
    <definedName name="A124866898L">Data1!$EI$1:$EI$10,Data1!$EI$11:$EI$30</definedName>
    <definedName name="A124866898L_Data">Data1!$EI$11:$EI$30</definedName>
    <definedName name="A124866898L_Latest">Data1!$EI$30</definedName>
    <definedName name="A124866902T">Data1!$EP$1:$EP$10,Data1!$EP$11:$EP$30</definedName>
    <definedName name="A124866902T_Data">Data1!$EP$11:$EP$30</definedName>
    <definedName name="A124866902T_Latest">Data1!$EP$30</definedName>
    <definedName name="A124866906A">Data1!$DX$1:$DX$10,Data1!$DX$11:$DX$30</definedName>
    <definedName name="A124866906A_Data">Data1!$DX$11:$DX$30</definedName>
    <definedName name="A124866906A_Latest">Data1!$DX$30</definedName>
    <definedName name="A124866910T">Data1!$EA$1:$EA$10,Data1!$EA$11:$EA$30</definedName>
    <definedName name="A124866910T_Data">Data1!$EA$11:$EA$30</definedName>
    <definedName name="A124866910T_Latest">Data1!$EA$30</definedName>
    <definedName name="A124866914A">Data1!$ES$1:$ES$10,Data1!$ES$11:$ES$30</definedName>
    <definedName name="A124866914A_Data">Data1!$ES$11:$ES$30</definedName>
    <definedName name="A124866914A_Latest">Data1!$ES$30</definedName>
    <definedName name="A124866918K">Data1!$ET$1:$ET$10,Data1!$ET$11:$ET$30</definedName>
    <definedName name="A124866918K_Data">Data1!$ET$11:$ET$30</definedName>
    <definedName name="A124866918K_Latest">Data1!$ET$30</definedName>
    <definedName name="A124866922A">Data1!$DR$1:$DR$10,Data1!$DR$11:$DR$30</definedName>
    <definedName name="A124866922A_Data">Data1!$DR$11:$DR$30</definedName>
    <definedName name="A124866922A_Latest">Data1!$DR$30</definedName>
    <definedName name="A124866926K">Data1!$DT$1:$DT$10,Data1!$DT$11:$DT$30</definedName>
    <definedName name="A124866926K_Data">Data1!$DT$11:$DT$30</definedName>
    <definedName name="A124866926K_Latest">Data1!$DT$30</definedName>
    <definedName name="A124866930A">Data1!$DU$1:$DU$10,Data1!$DU$11:$DU$30</definedName>
    <definedName name="A124866930A_Data">Data1!$DU$11:$DU$30</definedName>
    <definedName name="A124866930A_Latest">Data1!$DU$30</definedName>
    <definedName name="A124866934K">Data1!$DZ$1:$DZ$10,Data1!$DZ$11:$DZ$30</definedName>
    <definedName name="A124866934K_Data">Data1!$DZ$11:$DZ$30</definedName>
    <definedName name="A124866934K_Latest">Data1!$DZ$30</definedName>
    <definedName name="A124866938V">Data1!$EL$1:$EL$10,Data1!$EL$11:$EL$30</definedName>
    <definedName name="A124866938V_Data">Data1!$EL$11:$EL$30</definedName>
    <definedName name="A124866938V_Latest">Data1!$EL$30</definedName>
    <definedName name="A124866942K">Data1!$EM$1:$EM$10,Data1!$EM$11:$EM$30</definedName>
    <definedName name="A124866942K_Data">Data1!$EM$11:$EM$30</definedName>
    <definedName name="A124866942K_Latest">Data1!$EM$30</definedName>
    <definedName name="A124866946V">Data1!$EB$1:$EB$10,Data1!$EB$11:$EB$30</definedName>
    <definedName name="A124866946V_Data">Data1!$EB$11:$EB$30</definedName>
    <definedName name="A124866946V_Latest">Data1!$EB$30</definedName>
    <definedName name="A124866950K">Data1!$EJ$1:$EJ$10,Data1!$EJ$11:$EJ$30</definedName>
    <definedName name="A124866950K_Data">Data1!$EJ$11:$EJ$30</definedName>
    <definedName name="A124866950K_Latest">Data1!$EJ$30</definedName>
    <definedName name="A124866954V">Data1!$EQ$1:$EQ$10,Data1!$EQ$11:$EQ$30</definedName>
    <definedName name="A124866954V_Data">Data1!$EQ$11:$EQ$30</definedName>
    <definedName name="A124866954V_Latest">Data1!$EQ$30</definedName>
    <definedName name="A124866958C">Data1!$FH$1:$FH$10,Data1!$FH$11:$FH$30</definedName>
    <definedName name="A124866958C_Data">Data1!$FH$11:$FH$30</definedName>
    <definedName name="A124866958C_Latest">Data1!$FH$30</definedName>
    <definedName name="A124866962V">Data1!$FO$1:$FO$10,Data1!$FO$11:$FO$30</definedName>
    <definedName name="A124866962V_Data">Data1!$FO$11:$FO$30</definedName>
    <definedName name="A124866962V_Latest">Data1!$FO$30</definedName>
    <definedName name="A124866966C">Data1!$FR$1:$FR$10,Data1!$FR$11:$FR$30</definedName>
    <definedName name="A124866966C_Data">Data1!$FR$11:$FR$30</definedName>
    <definedName name="A124866966C_Latest">Data1!$FR$30</definedName>
    <definedName name="A124866970V">Data1!$FV$1:$FV$10,Data1!$FV$11:$FV$30</definedName>
    <definedName name="A124866970V_Data">Data1!$FV$11:$FV$30</definedName>
    <definedName name="A124866970V_Latest">Data1!$FV$30</definedName>
    <definedName name="A124866974C">Data1!$FI$1:$FI$10,Data1!$FI$11:$FI$30</definedName>
    <definedName name="A124866974C_Data">Data1!$FI$11:$FI$30</definedName>
    <definedName name="A124866974C_Latest">Data1!$FI$30</definedName>
    <definedName name="A124866978L">Data1!$FK$1:$FK$10,Data1!$FK$11:$FK$30</definedName>
    <definedName name="A124866978L_Data">Data1!$FK$11:$FK$30</definedName>
    <definedName name="A124866978L_Latest">Data1!$FK$30</definedName>
    <definedName name="A124866982C">Data1!$FY$1:$FY$10,Data1!$FY$11:$FY$30</definedName>
    <definedName name="A124866982C_Data">Data1!$FY$11:$FY$30</definedName>
    <definedName name="A124866982C_Latest">Data1!$FY$30</definedName>
    <definedName name="A124866986L">Data1!$FC$1:$FC$10,Data1!$FC$11:$FC$30</definedName>
    <definedName name="A124866986L_Data">Data1!$FC$11:$FC$30</definedName>
    <definedName name="A124866986L_Latest">Data1!$FC$30</definedName>
    <definedName name="A124866990C">Data1!$FG$1:$FG$10,Data1!$FG$11:$FG$30</definedName>
    <definedName name="A124866990C_Data">Data1!$FG$11:$FG$30</definedName>
    <definedName name="A124866990C_Latest">Data1!$FG$30</definedName>
    <definedName name="A124866994L">Data1!$FS$1:$FS$10,Data1!$FS$11:$FS$30</definedName>
    <definedName name="A124866994L_Data">Data1!$FS$11:$FS$30</definedName>
    <definedName name="A124866994L_Latest">Data1!$FS$30</definedName>
    <definedName name="A124866998W">Data1!$EW$1:$EW$10,Data1!$EW$11:$EW$30</definedName>
    <definedName name="A124866998W_Data">Data1!$EW$11:$EW$30</definedName>
    <definedName name="A124866998W_Latest">Data1!$EW$30</definedName>
    <definedName name="A124867002C">Data1!$EZ$1:$EZ$10,Data1!$EZ$11:$EZ$30</definedName>
    <definedName name="A124867002C_Data">Data1!$EZ$11:$EZ$30</definedName>
    <definedName name="A124867002C_Latest">Data1!$EZ$30</definedName>
    <definedName name="A124867006L">Data1!$FA$1:$FA$10,Data1!$FA$11:$FA$30</definedName>
    <definedName name="A124867006L_Data">Data1!$FA$11:$FA$30</definedName>
    <definedName name="A124867006L_Latest">Data1!$FA$30</definedName>
    <definedName name="A124867010C">Data1!$FJ$1:$FJ$10,Data1!$FJ$11:$FJ$30</definedName>
    <definedName name="A124867010C_Data">Data1!$FJ$11:$FJ$30</definedName>
    <definedName name="A124867010C_Latest">Data1!$FJ$30</definedName>
    <definedName name="A124867014L">Data1!$FL$1:$FL$10,Data1!$FL$11:$FL$30</definedName>
    <definedName name="A124867014L_Data">Data1!$FL$11:$FL$30</definedName>
    <definedName name="A124867014L_Latest">Data1!$FL$30</definedName>
    <definedName name="A124867018W">Data1!$FM$1:$FM$10,Data1!$FM$11:$FM$30</definedName>
    <definedName name="A124867018W_Data">Data1!$FM$11:$FM$30</definedName>
    <definedName name="A124867018W_Latest">Data1!$FM$30</definedName>
    <definedName name="A124867022L">Data1!$FT$1:$FT$10,Data1!$FT$11:$FT$30</definedName>
    <definedName name="A124867022L_Data">Data1!$FT$11:$FT$30</definedName>
    <definedName name="A124867022L_Latest">Data1!$FT$30</definedName>
    <definedName name="A124867026W">Data1!$FB$1:$FB$10,Data1!$FB$11:$FB$30</definedName>
    <definedName name="A124867026W_Data">Data1!$FB$11:$FB$30</definedName>
    <definedName name="A124867026W_Latest">Data1!$FB$30</definedName>
    <definedName name="A124867030L">Data1!$FE$1:$FE$10,Data1!$FE$11:$FE$30</definedName>
    <definedName name="A124867030L_Data">Data1!$FE$11:$FE$30</definedName>
    <definedName name="A124867030L_Latest">Data1!$FE$30</definedName>
    <definedName name="A124867034W">Data1!$FW$1:$FW$10,Data1!$FW$11:$FW$30</definedName>
    <definedName name="A124867034W_Data">Data1!$FW$11:$FW$30</definedName>
    <definedName name="A124867034W_Latest">Data1!$FW$30</definedName>
    <definedName name="A124867038F">Data1!$FX$1:$FX$10,Data1!$FX$11:$FX$30</definedName>
    <definedName name="A124867038F_Data">Data1!$FX$11:$FX$30</definedName>
    <definedName name="A124867038F_Latest">Data1!$FX$30</definedName>
    <definedName name="A124867042W">Data1!$EV$1:$EV$10,Data1!$EV$11:$EV$30</definedName>
    <definedName name="A124867042W_Data">Data1!$EV$11:$EV$30</definedName>
    <definedName name="A124867042W_Latest">Data1!$EV$30</definedName>
    <definedName name="A124867046F">Data1!$EX$1:$EX$10,Data1!$EX$11:$EX$30</definedName>
    <definedName name="A124867046F_Data">Data1!$EX$11:$EX$30</definedName>
    <definedName name="A124867046F_Latest">Data1!$EX$30</definedName>
    <definedName name="A124867050W">Data1!$EY$1:$EY$10,Data1!$EY$11:$EY$30</definedName>
    <definedName name="A124867050W_Data">Data1!$EY$11:$EY$30</definedName>
    <definedName name="A124867050W_Latest">Data1!$EY$30</definedName>
    <definedName name="A124867054F">Data1!$FD$1:$FD$10,Data1!$FD$11:$FD$30</definedName>
    <definedName name="A124867054F_Data">Data1!$FD$11:$FD$30</definedName>
    <definedName name="A124867054F_Latest">Data1!$FD$30</definedName>
    <definedName name="A124867058R">Data1!$FP$1:$FP$10,Data1!$FP$11:$FP$30</definedName>
    <definedName name="A124867058R_Data">Data1!$FP$11:$FP$30</definedName>
    <definedName name="A124867058R_Latest">Data1!$FP$30</definedName>
    <definedName name="A124867062F">Data1!$FQ$1:$FQ$10,Data1!$FQ$11:$FQ$30</definedName>
    <definedName name="A124867062F_Data">Data1!$FQ$11:$FQ$30</definedName>
    <definedName name="A124867062F_Latest">Data1!$FQ$30</definedName>
    <definedName name="A124867066R">Data1!$FF$1:$FF$10,Data1!$FF$11:$FF$30</definedName>
    <definedName name="A124867066R_Data">Data1!$FF$11:$FF$30</definedName>
    <definedName name="A124867066R_Latest">Data1!$FF$30</definedName>
    <definedName name="A124867070F">Data1!$FN$1:$FN$10,Data1!$FN$11:$FN$30</definedName>
    <definedName name="A124867070F_Data">Data1!$FN$11:$FN$30</definedName>
    <definedName name="A124867070F_Latest">Data1!$FN$30</definedName>
    <definedName name="A124867074R">Data1!$FU$1:$FU$10,Data1!$FU$11:$FU$30</definedName>
    <definedName name="A124867074R_Data">Data1!$FU$11:$FU$30</definedName>
    <definedName name="A124867074R_Latest">Data1!$FU$30</definedName>
    <definedName name="A124867078X">Data1!$GL$1:$GL$10,Data1!$GL$11:$GL$30</definedName>
    <definedName name="A124867078X_Data">Data1!$GL$11:$GL$30</definedName>
    <definedName name="A124867078X_Latest">Data1!$GL$30</definedName>
    <definedName name="A124867082R">Data1!$GS$1:$GS$10,Data1!$GS$11:$GS$30</definedName>
    <definedName name="A124867082R_Data">Data1!$GS$11:$GS$30</definedName>
    <definedName name="A124867082R_Latest">Data1!$GS$30</definedName>
    <definedName name="A124867086X">Data1!$GV$1:$GV$10,Data1!$GV$11:$GV$30</definedName>
    <definedName name="A124867086X_Data">Data1!$GV$11:$GV$30</definedName>
    <definedName name="A124867086X_Latest">Data1!$GV$30</definedName>
    <definedName name="A124867090R">Data1!$GZ$1:$GZ$10,Data1!$GZ$11:$GZ$30</definedName>
    <definedName name="A124867090R_Data">Data1!$GZ$11:$GZ$30</definedName>
    <definedName name="A124867090R_Latest">Data1!$GZ$30</definedName>
    <definedName name="A124867094X">Data1!$GM$1:$GM$10,Data1!$GM$11:$GM$30</definedName>
    <definedName name="A124867094X_Data">Data1!$GM$11:$GM$30</definedName>
    <definedName name="A124867094X_Latest">Data1!$GM$30</definedName>
    <definedName name="A124867098J">Data1!$GO$1:$GO$10,Data1!$GO$11:$GO$30</definedName>
    <definedName name="A124867098J_Data">Data1!$GO$11:$GO$30</definedName>
    <definedName name="A124867098J_Latest">Data1!$GO$30</definedName>
    <definedName name="A124867102L">Data1!$HC$1:$HC$10,Data1!$HC$11:$HC$30</definedName>
    <definedName name="A124867102L_Data">Data1!$HC$11:$HC$30</definedName>
    <definedName name="A124867102L_Latest">Data1!$HC$30</definedName>
    <definedName name="A124867106W">Data1!$GG$1:$GG$10,Data1!$GG$11:$GG$30</definedName>
    <definedName name="A124867106W_Data">Data1!$GG$11:$GG$30</definedName>
    <definedName name="A124867106W_Latest">Data1!$GG$30</definedName>
    <definedName name="A124867110L">Data1!$GK$1:$GK$10,Data1!$GK$11:$GK$30</definedName>
    <definedName name="A124867110L_Data">Data1!$GK$11:$GK$30</definedName>
    <definedName name="A124867110L_Latest">Data1!$GK$30</definedName>
    <definedName name="A124867114W">Data1!$GW$1:$GW$10,Data1!$GW$11:$GW$30</definedName>
    <definedName name="A124867114W_Data">Data1!$GW$11:$GW$30</definedName>
    <definedName name="A124867114W_Latest">Data1!$GW$30</definedName>
    <definedName name="A124867118F">Data1!$GA$1:$GA$10,Data1!$GA$11:$GA$30</definedName>
    <definedName name="A124867118F_Data">Data1!$GA$11:$GA$30</definedName>
    <definedName name="A124867118F_Latest">Data1!$GA$30</definedName>
    <definedName name="A124867122W">Data1!$GD$1:$GD$10,Data1!$GD$11:$GD$30</definedName>
    <definedName name="A124867122W_Data">Data1!$GD$11:$GD$30</definedName>
    <definedName name="A124867122W_Latest">Data1!$GD$30</definedName>
    <definedName name="A124867126F">Data1!$GE$1:$GE$10,Data1!$GE$11:$GE$30</definedName>
    <definedName name="A124867126F_Data">Data1!$GE$11:$GE$30</definedName>
    <definedName name="A124867126F_Latest">Data1!$GE$30</definedName>
    <definedName name="A124867130W">Data1!$GN$1:$GN$10,Data1!$GN$11:$GN$30</definedName>
    <definedName name="A124867130W_Data">Data1!$GN$11:$GN$30</definedName>
    <definedName name="A124867130W_Latest">Data1!$GN$30</definedName>
    <definedName name="A124867134F">Data1!$GP$1:$GP$10,Data1!$GP$11:$GP$30</definedName>
    <definedName name="A124867134F_Data">Data1!$GP$11:$GP$30</definedName>
    <definedName name="A124867134F_Latest">Data1!$GP$30</definedName>
    <definedName name="A124867138R">Data1!$GQ$1:$GQ$10,Data1!$GQ$11:$GQ$30</definedName>
    <definedName name="A124867138R_Data">Data1!$GQ$11:$GQ$30</definedName>
    <definedName name="A124867138R_Latest">Data1!$GQ$30</definedName>
    <definedName name="A124867142F">Data1!$GX$1:$GX$10,Data1!$GX$11:$GX$30</definedName>
    <definedName name="A124867142F_Data">Data1!$GX$11:$GX$30</definedName>
    <definedName name="A124867142F_Latest">Data1!$GX$30</definedName>
    <definedName name="A124867146R">Data1!$GF$1:$GF$10,Data1!$GF$11:$GF$30</definedName>
    <definedName name="A124867146R_Data">Data1!$GF$11:$GF$30</definedName>
    <definedName name="A124867146R_Latest">Data1!$GF$30</definedName>
    <definedName name="A124867150F">Data1!$GI$1:$GI$10,Data1!$GI$11:$GI$30</definedName>
    <definedName name="A124867150F_Data">Data1!$GI$11:$GI$30</definedName>
    <definedName name="A124867150F_Latest">Data1!$GI$30</definedName>
    <definedName name="A124867154R">Data1!$HA$1:$HA$10,Data1!$HA$11:$HA$30</definedName>
    <definedName name="A124867154R_Data">Data1!$HA$11:$HA$30</definedName>
    <definedName name="A124867154R_Latest">Data1!$HA$30</definedName>
    <definedName name="A124867158X">Data1!$HB$1:$HB$10,Data1!$HB$11:$HB$30</definedName>
    <definedName name="A124867158X_Data">Data1!$HB$11:$HB$30</definedName>
    <definedName name="A124867158X_Latest">Data1!$HB$30</definedName>
    <definedName name="A124867162R">Data1!$FZ$1:$FZ$10,Data1!$FZ$11:$FZ$30</definedName>
    <definedName name="A124867162R_Data">Data1!$FZ$11:$FZ$30</definedName>
    <definedName name="A124867162R_Latest">Data1!$FZ$30</definedName>
    <definedName name="A124867166X">Data1!$GB$1:$GB$10,Data1!$GB$11:$GB$30</definedName>
    <definedName name="A124867166X_Data">Data1!$GB$11:$GB$30</definedName>
    <definedName name="A124867166X_Latest">Data1!$GB$30</definedName>
    <definedName name="A124867170R">Data1!$GC$1:$GC$10,Data1!$GC$11:$GC$30</definedName>
    <definedName name="A124867170R_Data">Data1!$GC$11:$GC$30</definedName>
    <definedName name="A124867170R_Latest">Data1!$GC$30</definedName>
    <definedName name="A124867174X">Data1!$GH$1:$GH$10,Data1!$GH$11:$GH$30</definedName>
    <definedName name="A124867174X_Data">Data1!$GH$11:$GH$30</definedName>
    <definedName name="A124867174X_Latest">Data1!$GH$30</definedName>
    <definedName name="A124867178J">Data1!$GT$1:$GT$10,Data1!$GT$11:$GT$30</definedName>
    <definedName name="A124867178J_Data">Data1!$GT$11:$GT$30</definedName>
    <definedName name="A124867178J_Latest">Data1!$GT$30</definedName>
    <definedName name="A124867182X">Data1!$GU$1:$GU$10,Data1!$GU$11:$GU$30</definedName>
    <definedName name="A124867182X_Data">Data1!$GU$11:$GU$30</definedName>
    <definedName name="A124867182X_Latest">Data1!$GU$30</definedName>
    <definedName name="A124867186J">Data1!$GJ$1:$GJ$10,Data1!$GJ$11:$GJ$30</definedName>
    <definedName name="A124867186J_Data">Data1!$GJ$11:$GJ$30</definedName>
    <definedName name="A124867186J_Latest">Data1!$GJ$30</definedName>
    <definedName name="A124867190X">Data1!$GR$1:$GR$10,Data1!$GR$11:$GR$30</definedName>
    <definedName name="A124867190X_Data">Data1!$GR$11:$GR$30</definedName>
    <definedName name="A124867190X_Latest">Data1!$GR$30</definedName>
    <definedName name="A124867194J">Data1!$GY$1:$GY$10,Data1!$GY$11:$GY$30</definedName>
    <definedName name="A124867194J_Data">Data1!$GY$11:$GY$30</definedName>
    <definedName name="A124867194J_Latest">Data1!$GY$30</definedName>
    <definedName name="A124867198T">Data1!$N$1:$N$10,Data1!$N$11:$N$30</definedName>
    <definedName name="A124867198T_Data">Data1!$N$11:$N$30</definedName>
    <definedName name="A124867198T_Latest">Data1!$N$30</definedName>
    <definedName name="A124867202W">Data1!$U$1:$U$10,Data1!$U$11:$U$30</definedName>
    <definedName name="A124867202W_Data">Data1!$U$11:$U$30</definedName>
    <definedName name="A124867202W_Latest">Data1!$U$30</definedName>
    <definedName name="A124867206F">Data1!$X$1:$X$10,Data1!$X$11:$X$30</definedName>
    <definedName name="A124867206F_Data">Data1!$X$11:$X$30</definedName>
    <definedName name="A124867206F_Latest">Data1!$X$30</definedName>
    <definedName name="A124867210W">Data1!$AB$1:$AB$10,Data1!$AB$11:$AB$30</definedName>
    <definedName name="A124867210W_Data">Data1!$AB$11:$AB$30</definedName>
    <definedName name="A124867210W_Latest">Data1!$AB$30</definedName>
    <definedName name="A124867214F">Data1!$O$1:$O$10,Data1!$O$11:$O$30</definedName>
    <definedName name="A124867214F_Data">Data1!$O$11:$O$30</definedName>
    <definedName name="A124867214F_Latest">Data1!$O$30</definedName>
    <definedName name="A124867218R">Data1!$Q$1:$Q$10,Data1!$Q$11:$Q$30</definedName>
    <definedName name="A124867218R_Data">Data1!$Q$11:$Q$30</definedName>
    <definedName name="A124867218R_Latest">Data1!$Q$30</definedName>
    <definedName name="A124867222F">Data1!$AE$1:$AE$10,Data1!$AE$11:$AE$30</definedName>
    <definedName name="A124867222F_Data">Data1!$AE$11:$AE$30</definedName>
    <definedName name="A124867222F_Latest">Data1!$AE$30</definedName>
    <definedName name="A124867226R">Data1!$I$1:$I$10,Data1!$I$11:$I$30</definedName>
    <definedName name="A124867226R_Data">Data1!$I$11:$I$30</definedName>
    <definedName name="A124867226R_Latest">Data1!$I$30</definedName>
    <definedName name="A124867230F">Data1!$M$1:$M$10,Data1!$M$11:$M$30</definedName>
    <definedName name="A124867230F_Data">Data1!$M$11:$M$30</definedName>
    <definedName name="A124867230F_Latest">Data1!$M$30</definedName>
    <definedName name="A124867234R">Data1!$Y$1:$Y$10,Data1!$Y$11:$Y$30</definedName>
    <definedName name="A124867234R_Data">Data1!$Y$11:$Y$30</definedName>
    <definedName name="A124867234R_Latest">Data1!$Y$30</definedName>
    <definedName name="A124867238X">Data1!$C$1:$C$10,Data1!$C$11:$C$30</definedName>
    <definedName name="A124867238X_Data">Data1!$C$11:$C$30</definedName>
    <definedName name="A124867238X_Latest">Data1!$C$30</definedName>
    <definedName name="A124867242R">Data1!$F$1:$F$10,Data1!$F$11:$F$30</definedName>
    <definedName name="A124867242R_Data">Data1!$F$11:$F$30</definedName>
    <definedName name="A124867242R_Latest">Data1!$F$30</definedName>
    <definedName name="A124867246X">Data1!$G$1:$G$10,Data1!$G$11:$G$30</definedName>
    <definedName name="A124867246X_Data">Data1!$G$11:$G$30</definedName>
    <definedName name="A124867246X_Latest">Data1!$G$30</definedName>
    <definedName name="A124867250R">Data1!$P$1:$P$10,Data1!$P$11:$P$30</definedName>
    <definedName name="A124867250R_Data">Data1!$P$11:$P$30</definedName>
    <definedName name="A124867250R_Latest">Data1!$P$30</definedName>
    <definedName name="A124867254X">Data1!$R$1:$R$10,Data1!$R$11:$R$30</definedName>
    <definedName name="A124867254X_Data">Data1!$R$11:$R$30</definedName>
    <definedName name="A124867254X_Latest">Data1!$R$30</definedName>
    <definedName name="A124867258J">Data1!$S$1:$S$10,Data1!$S$11:$S$30</definedName>
    <definedName name="A124867258J_Data">Data1!$S$11:$S$30</definedName>
    <definedName name="A124867258J_Latest">Data1!$S$30</definedName>
    <definedName name="A124867262X">Data1!$Z$1:$Z$10,Data1!$Z$11:$Z$30</definedName>
    <definedName name="A124867262X_Data">Data1!$Z$11:$Z$30</definedName>
    <definedName name="A124867262X_Latest">Data1!$Z$30</definedName>
    <definedName name="A124867266J">Data1!$H$1:$H$10,Data1!$H$11:$H$30</definedName>
    <definedName name="A124867266J_Data">Data1!$H$11:$H$30</definedName>
    <definedName name="A124867266J_Latest">Data1!$H$30</definedName>
    <definedName name="A124867270X">Data1!$K$1:$K$10,Data1!$K$11:$K$30</definedName>
    <definedName name="A124867270X_Data">Data1!$K$11:$K$30</definedName>
    <definedName name="A124867270X_Latest">Data1!$K$30</definedName>
    <definedName name="A124867274J">Data1!$AC$1:$AC$10,Data1!$AC$11:$AC$30</definedName>
    <definedName name="A124867274J_Data">Data1!$AC$11:$AC$30</definedName>
    <definedName name="A124867274J_Latest">Data1!$AC$30</definedName>
    <definedName name="A124867278T">Data1!$AD$1:$AD$10,Data1!$AD$11:$AD$30</definedName>
    <definedName name="A124867278T_Data">Data1!$AD$11:$AD$30</definedName>
    <definedName name="A124867278T_Latest">Data1!$AD$30</definedName>
    <definedName name="A124867282J">Data1!$B$1:$B$10,Data1!$B$11:$B$30</definedName>
    <definedName name="A124867282J_Data">Data1!$B$11:$B$30</definedName>
    <definedName name="A124867282J_Latest">Data1!$B$30</definedName>
    <definedName name="A124867286T">Data1!$D$1:$D$10,Data1!$D$11:$D$30</definedName>
    <definedName name="A124867286T_Data">Data1!$D$11:$D$30</definedName>
    <definedName name="A124867286T_Latest">Data1!$D$30</definedName>
    <definedName name="A124867290J">Data1!$E$1:$E$10,Data1!$E$11:$E$30</definedName>
    <definedName name="A124867290J_Data">Data1!$E$11:$E$30</definedName>
    <definedName name="A124867290J_Latest">Data1!$E$30</definedName>
    <definedName name="A124867294T">Data1!$J$1:$J$10,Data1!$J$11:$J$30</definedName>
    <definedName name="A124867294T_Data">Data1!$J$11:$J$30</definedName>
    <definedName name="A124867294T_Latest">Data1!$J$30</definedName>
    <definedName name="A124867298A">Data1!$V$1:$V$10,Data1!$V$11:$V$30</definedName>
    <definedName name="A124867298A_Data">Data1!$V$11:$V$30</definedName>
    <definedName name="A124867298A_Latest">Data1!$V$30</definedName>
    <definedName name="A124867302F">Data1!$W$1:$W$10,Data1!$W$11:$W$30</definedName>
    <definedName name="A124867302F_Data">Data1!$W$11:$W$30</definedName>
    <definedName name="A124867302F_Latest">Data1!$W$30</definedName>
    <definedName name="A124867306R">Data1!$L$1:$L$10,Data1!$L$11:$L$30</definedName>
    <definedName name="A124867306R_Data">Data1!$L$11:$L$30</definedName>
    <definedName name="A124867306R_Latest">Data1!$L$30</definedName>
    <definedName name="A124867310F">Data1!$T$1:$T$10,Data1!$T$11:$T$30</definedName>
    <definedName name="A124867310F_Data">Data1!$T$11:$T$30</definedName>
    <definedName name="A124867310F_Latest">Data1!$T$30</definedName>
    <definedName name="A124867314R">Data1!$AA$1:$AA$10,Data1!$AA$11:$AA$30</definedName>
    <definedName name="A124867314R_Data">Data1!$AA$11:$AA$30</definedName>
    <definedName name="A124867314R_Latest">Data1!$AA$30</definedName>
    <definedName name="A124867318X">Data1!$BV$1:$BV$10,Data1!$BV$11:$BV$30</definedName>
    <definedName name="A124867318X_Data">Data1!$BV$11:$BV$30</definedName>
    <definedName name="A124867318X_Latest">Data1!$BV$30</definedName>
    <definedName name="A124867322R">Data1!$CC$1:$CC$10,Data1!$CC$11:$CC$30</definedName>
    <definedName name="A124867322R_Data">Data1!$CC$11:$CC$30</definedName>
    <definedName name="A124867322R_Latest">Data1!$CC$30</definedName>
    <definedName name="A124867326X">Data1!$CF$1:$CF$10,Data1!$CF$11:$CF$30</definedName>
    <definedName name="A124867326X_Data">Data1!$CF$11:$CF$30</definedName>
    <definedName name="A124867326X_Latest">Data1!$CF$30</definedName>
    <definedName name="A124867330R">Data1!$CJ$1:$CJ$10,Data1!$CJ$11:$CJ$30</definedName>
    <definedName name="A124867330R_Data">Data1!$CJ$11:$CJ$30</definedName>
    <definedName name="A124867330R_Latest">Data1!$CJ$30</definedName>
    <definedName name="A124867334X">Data1!$BW$1:$BW$10,Data1!$BW$11:$BW$30</definedName>
    <definedName name="A124867334X_Data">Data1!$BW$11:$BW$30</definedName>
    <definedName name="A124867334X_Latest">Data1!$BW$30</definedName>
    <definedName name="A124867338J">Data1!$BY$1:$BY$10,Data1!$BY$11:$BY$30</definedName>
    <definedName name="A124867338J_Data">Data1!$BY$11:$BY$30</definedName>
    <definedName name="A124867338J_Latest">Data1!$BY$30</definedName>
    <definedName name="A124867342X">Data1!$CM$1:$CM$10,Data1!$CM$11:$CM$30</definedName>
    <definedName name="A124867342X_Data">Data1!$CM$11:$CM$30</definedName>
    <definedName name="A124867342X_Latest">Data1!$CM$30</definedName>
    <definedName name="A124867346J">Data1!$BQ$1:$BQ$10,Data1!$BQ$11:$BQ$30</definedName>
    <definedName name="A124867346J_Data">Data1!$BQ$11:$BQ$30</definedName>
    <definedName name="A124867346J_Latest">Data1!$BQ$30</definedName>
    <definedName name="A124867350X">Data1!$BU$1:$BU$10,Data1!$BU$11:$BU$30</definedName>
    <definedName name="A124867350X_Data">Data1!$BU$11:$BU$30</definedName>
    <definedName name="A124867350X_Latest">Data1!$BU$30</definedName>
    <definedName name="A124867354J">Data1!$CG$1:$CG$10,Data1!$CG$11:$CG$30</definedName>
    <definedName name="A124867354J_Data">Data1!$CG$11:$CG$30</definedName>
    <definedName name="A124867354J_Latest">Data1!$CG$30</definedName>
    <definedName name="A124867358T">Data1!$BK$1:$BK$10,Data1!$BK$11:$BK$30</definedName>
    <definedName name="A124867358T_Data">Data1!$BK$11:$BK$30</definedName>
    <definedName name="A124867358T_Latest">Data1!$BK$30</definedName>
    <definedName name="A124867362J">Data1!$BN$1:$BN$10,Data1!$BN$11:$BN$30</definedName>
    <definedName name="A124867362J_Data">Data1!$BN$11:$BN$30</definedName>
    <definedName name="A124867362J_Latest">Data1!$BN$30</definedName>
    <definedName name="A124867366T">Data1!$BO$1:$BO$10,Data1!$BO$11:$BO$30</definedName>
    <definedName name="A124867366T_Data">Data1!$BO$11:$BO$30</definedName>
    <definedName name="A124867366T_Latest">Data1!$BO$30</definedName>
    <definedName name="A124867370J">Data1!$BX$1:$BX$10,Data1!$BX$11:$BX$30</definedName>
    <definedName name="A124867370J_Data">Data1!$BX$11:$BX$30</definedName>
    <definedName name="A124867370J_Latest">Data1!$BX$30</definedName>
    <definedName name="A124867374T">Data1!$BZ$1:$BZ$10,Data1!$BZ$11:$BZ$30</definedName>
    <definedName name="A124867374T_Data">Data1!$BZ$11:$BZ$30</definedName>
    <definedName name="A124867374T_Latest">Data1!$BZ$30</definedName>
    <definedName name="A124867378A">Data1!$CA$1:$CA$10,Data1!$CA$11:$CA$30</definedName>
    <definedName name="A124867378A_Data">Data1!$CA$11:$CA$30</definedName>
    <definedName name="A124867378A_Latest">Data1!$CA$30</definedName>
    <definedName name="A124867382T">Data1!$CH$1:$CH$10,Data1!$CH$11:$CH$30</definedName>
    <definedName name="A124867382T_Data">Data1!$CH$11:$CH$30</definedName>
    <definedName name="A124867382T_Latest">Data1!$CH$30</definedName>
    <definedName name="A124867386A">Data1!$BP$1:$BP$10,Data1!$BP$11:$BP$30</definedName>
    <definedName name="A124867386A_Data">Data1!$BP$11:$BP$30</definedName>
    <definedName name="A124867386A_Latest">Data1!$BP$30</definedName>
    <definedName name="A124867390T">Data1!$BS$1:$BS$10,Data1!$BS$11:$BS$30</definedName>
    <definedName name="A124867390T_Data">Data1!$BS$11:$BS$30</definedName>
    <definedName name="A124867390T_Latest">Data1!$BS$30</definedName>
    <definedName name="A124867394A">Data1!$CK$1:$CK$10,Data1!$CK$11:$CK$30</definedName>
    <definedName name="A124867394A_Data">Data1!$CK$11:$CK$30</definedName>
    <definedName name="A124867394A_Latest">Data1!$CK$30</definedName>
    <definedName name="A124867398K">Data1!$CL$1:$CL$10,Data1!$CL$11:$CL$30</definedName>
    <definedName name="A124867398K_Data">Data1!$CL$11:$CL$30</definedName>
    <definedName name="A124867398K_Latest">Data1!$CL$30</definedName>
    <definedName name="A124867402R">Data1!$BJ$1:$BJ$10,Data1!$BJ$11:$BJ$30</definedName>
    <definedName name="A124867402R_Data">Data1!$BJ$11:$BJ$30</definedName>
    <definedName name="A124867402R_Latest">Data1!$BJ$30</definedName>
    <definedName name="A124867406X">Data1!$BL$1:$BL$10,Data1!$BL$11:$BL$30</definedName>
    <definedName name="A124867406X_Data">Data1!$BL$11:$BL$30</definedName>
    <definedName name="A124867406X_Latest">Data1!$BL$30</definedName>
    <definedName name="A124867410R">Data1!$BM$1:$BM$10,Data1!$BM$11:$BM$30</definedName>
    <definedName name="A124867410R_Data">Data1!$BM$11:$BM$30</definedName>
    <definedName name="A124867410R_Latest">Data1!$BM$30</definedName>
    <definedName name="A124867414X">Data1!$BR$1:$BR$10,Data1!$BR$11:$BR$30</definedName>
    <definedName name="A124867414X_Data">Data1!$BR$11:$BR$30</definedName>
    <definedName name="A124867414X_Latest">Data1!$BR$30</definedName>
    <definedName name="A124867418J">Data1!$CD$1:$CD$10,Data1!$CD$11:$CD$30</definedName>
    <definedName name="A124867418J_Data">Data1!$CD$11:$CD$30</definedName>
    <definedName name="A124867418J_Latest">Data1!$CD$30</definedName>
    <definedName name="A124867422X">Data1!$CE$1:$CE$10,Data1!$CE$11:$CE$30</definedName>
    <definedName name="A124867422X_Data">Data1!$CE$11:$CE$30</definedName>
    <definedName name="A124867422X_Latest">Data1!$CE$30</definedName>
    <definedName name="A124867426J">Data1!$BT$1:$BT$10,Data1!$BT$11:$BT$30</definedName>
    <definedName name="A124867426J_Data">Data1!$BT$11:$BT$30</definedName>
    <definedName name="A124867426J_Latest">Data1!$BT$30</definedName>
    <definedName name="A124867430X">Data1!$CB$1:$CB$10,Data1!$CB$11:$CB$30</definedName>
    <definedName name="A124867430X_Data">Data1!$CB$11:$CB$30</definedName>
    <definedName name="A124867430X_Latest">Data1!$CB$30</definedName>
    <definedName name="A124867434J">Data1!$CI$1:$CI$10,Data1!$CI$11:$CI$30</definedName>
    <definedName name="A124867434J_Data">Data1!$CI$11:$CI$30</definedName>
    <definedName name="A124867434J_Latest">Data1!$CI$30</definedName>
    <definedName name="A124867438T">Data1!$CZ$1:$CZ$10,Data1!$CZ$11:$CZ$30</definedName>
    <definedName name="A124867438T_Data">Data1!$CZ$11:$CZ$30</definedName>
    <definedName name="A124867438T_Latest">Data1!$CZ$30</definedName>
    <definedName name="A124867442J">Data1!$DG$1:$DG$10,Data1!$DG$11:$DG$30</definedName>
    <definedName name="A124867442J_Data">Data1!$DG$11:$DG$30</definedName>
    <definedName name="A124867442J_Latest">Data1!$DG$30</definedName>
    <definedName name="A124867446T">Data1!$DJ$1:$DJ$10,Data1!$DJ$11:$DJ$30</definedName>
    <definedName name="A124867446T_Data">Data1!$DJ$11:$DJ$30</definedName>
    <definedName name="A124867446T_Latest">Data1!$DJ$30</definedName>
    <definedName name="A124867450J">Data1!$DN$1:$DN$10,Data1!$DN$11:$DN$30</definedName>
    <definedName name="A124867450J_Data">Data1!$DN$11:$DN$30</definedName>
    <definedName name="A124867450J_Latest">Data1!$DN$30</definedName>
    <definedName name="A124867454T">Data1!$DA$1:$DA$10,Data1!$DA$11:$DA$30</definedName>
    <definedName name="A124867454T_Data">Data1!$DA$11:$DA$30</definedName>
    <definedName name="A124867454T_Latest">Data1!$DA$30</definedName>
    <definedName name="A124867458A">Data1!$DC$1:$DC$10,Data1!$DC$11:$DC$30</definedName>
    <definedName name="A124867458A_Data">Data1!$DC$11:$DC$30</definedName>
    <definedName name="A124867458A_Latest">Data1!$DC$30</definedName>
    <definedName name="A124867462T">Data1!$DQ$1:$DQ$10,Data1!$DQ$11:$DQ$30</definedName>
    <definedName name="A124867462T_Data">Data1!$DQ$11:$DQ$30</definedName>
    <definedName name="A124867462T_Latest">Data1!$DQ$30</definedName>
    <definedName name="A124867466A">Data1!$CU$1:$CU$10,Data1!$CU$11:$CU$30</definedName>
    <definedName name="A124867466A_Data">Data1!$CU$11:$CU$30</definedName>
    <definedName name="A124867466A_Latest">Data1!$CU$30</definedName>
    <definedName name="A124867470T">Data1!$CY$1:$CY$10,Data1!$CY$11:$CY$30</definedName>
    <definedName name="A124867470T_Data">Data1!$CY$11:$CY$30</definedName>
    <definedName name="A124867470T_Latest">Data1!$CY$30</definedName>
    <definedName name="A124867474A">Data1!$DK$1:$DK$10,Data1!$DK$11:$DK$30</definedName>
    <definedName name="A124867474A_Data">Data1!$DK$11:$DK$30</definedName>
    <definedName name="A124867474A_Latest">Data1!$DK$30</definedName>
    <definedName name="A124867478K">Data1!$CO$1:$CO$10,Data1!$CO$11:$CO$30</definedName>
    <definedName name="A124867478K_Data">Data1!$CO$11:$CO$30</definedName>
    <definedName name="A124867478K_Latest">Data1!$CO$30</definedName>
    <definedName name="A124867482A">Data1!$CR$1:$CR$10,Data1!$CR$11:$CR$30</definedName>
    <definedName name="A124867482A_Data">Data1!$CR$11:$CR$30</definedName>
    <definedName name="A124867482A_Latest">Data1!$CR$30</definedName>
    <definedName name="A124867486K">Data1!$CS$1:$CS$10,Data1!$CS$11:$CS$30</definedName>
    <definedName name="A124867486K_Data">Data1!$CS$11:$CS$30</definedName>
    <definedName name="A124867486K_Latest">Data1!$CS$30</definedName>
    <definedName name="A124867490A">Data1!$DB$1:$DB$10,Data1!$DB$11:$DB$30</definedName>
    <definedName name="A124867490A_Data">Data1!$DB$11:$DB$30</definedName>
    <definedName name="A124867490A_Latest">Data1!$DB$30</definedName>
    <definedName name="A124867494K">Data1!$DD$1:$DD$10,Data1!$DD$11:$DD$30</definedName>
    <definedName name="A124867494K_Data">Data1!$DD$11:$DD$30</definedName>
    <definedName name="A124867494K_Latest">Data1!$DD$30</definedName>
    <definedName name="A124867498V">Data1!$DE$1:$DE$10,Data1!$DE$11:$DE$30</definedName>
    <definedName name="A124867498V_Data">Data1!$DE$11:$DE$30</definedName>
    <definedName name="A124867498V_Latest">Data1!$DE$30</definedName>
    <definedName name="A124867502X">Data1!$DL$1:$DL$10,Data1!$DL$11:$DL$30</definedName>
    <definedName name="A124867502X_Data">Data1!$DL$11:$DL$30</definedName>
    <definedName name="A124867502X_Latest">Data1!$DL$30</definedName>
    <definedName name="A124867506J">Data1!$CT$1:$CT$10,Data1!$CT$11:$CT$30</definedName>
    <definedName name="A124867506J_Data">Data1!$CT$11:$CT$30</definedName>
    <definedName name="A124867506J_Latest">Data1!$CT$30</definedName>
    <definedName name="A124867510X">Data1!$CW$1:$CW$10,Data1!$CW$11:$CW$30</definedName>
    <definedName name="A124867510X_Data">Data1!$CW$11:$CW$30</definedName>
    <definedName name="A124867510X_Latest">Data1!$CW$30</definedName>
    <definedName name="A124867514J">Data1!$DO$1:$DO$10,Data1!$DO$11:$DO$30</definedName>
    <definedName name="A124867514J_Data">Data1!$DO$11:$DO$30</definedName>
    <definedName name="A124867514J_Latest">Data1!$DO$30</definedName>
    <definedName name="A124867518T">Data1!$DP$1:$DP$10,Data1!$DP$11:$DP$30</definedName>
    <definedName name="A124867518T_Data">Data1!$DP$11:$DP$30</definedName>
    <definedName name="A124867518T_Latest">Data1!$DP$30</definedName>
    <definedName name="A124867522J">Data1!$CN$1:$CN$10,Data1!$CN$11:$CN$30</definedName>
    <definedName name="A124867522J_Data">Data1!$CN$11:$CN$30</definedName>
    <definedName name="A124867522J_Latest">Data1!$CN$30</definedName>
    <definedName name="A124867526T">Data1!$CP$1:$CP$10,Data1!$CP$11:$CP$30</definedName>
    <definedName name="A124867526T_Data">Data1!$CP$11:$CP$30</definedName>
    <definedName name="A124867526T_Latest">Data1!$CP$30</definedName>
    <definedName name="A124867530J">Data1!$CQ$1:$CQ$10,Data1!$CQ$11:$CQ$30</definedName>
    <definedName name="A124867530J_Data">Data1!$CQ$11:$CQ$30</definedName>
    <definedName name="A124867530J_Latest">Data1!$CQ$30</definedName>
    <definedName name="A124867534T">Data1!$CV$1:$CV$10,Data1!$CV$11:$CV$30</definedName>
    <definedName name="A124867534T_Data">Data1!$CV$11:$CV$30</definedName>
    <definedName name="A124867534T_Latest">Data1!$CV$30</definedName>
    <definedName name="A124867538A">Data1!$DH$1:$DH$10,Data1!$DH$11:$DH$30</definedName>
    <definedName name="A124867538A_Data">Data1!$DH$11:$DH$30</definedName>
    <definedName name="A124867538A_Latest">Data1!$DH$30</definedName>
    <definedName name="A124867542T">Data1!$DI$1:$DI$10,Data1!$DI$11:$DI$30</definedName>
    <definedName name="A124867542T_Data">Data1!$DI$11:$DI$30</definedName>
    <definedName name="A124867542T_Latest">Data1!$DI$30</definedName>
    <definedName name="A124867546A">Data1!$CX$1:$CX$10,Data1!$CX$11:$CX$30</definedName>
    <definedName name="A124867546A_Data">Data1!$CX$11:$CX$30</definedName>
    <definedName name="A124867546A_Latest">Data1!$CX$30</definedName>
    <definedName name="A124867550T">Data1!$DF$1:$DF$10,Data1!$DF$11:$DF$30</definedName>
    <definedName name="A124867550T_Data">Data1!$DF$11:$DF$30</definedName>
    <definedName name="A124867550T_Latest">Data1!$DF$30</definedName>
    <definedName name="A124867554A">Data1!$DM$1:$DM$10,Data1!$DM$11:$DM$30</definedName>
    <definedName name="A124867554A_Data">Data1!$DM$11:$DM$30</definedName>
    <definedName name="A124867554A_Latest">Data1!$DM$30</definedName>
    <definedName name="Date_Range">Data1!$A$2:$A$10,Data1!$A$11:$A$30</definedName>
    <definedName name="Date_Range_Data">Data1!$A$11:$A$30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B5" i="6"/>
  <c r="I46" i="5"/>
  <c r="H46" i="5"/>
  <c r="G46" i="5"/>
  <c r="F46" i="5"/>
  <c r="E46" i="5"/>
  <c r="D46" i="5"/>
  <c r="C46" i="5"/>
  <c r="I45" i="5"/>
  <c r="H45" i="5"/>
  <c r="G45" i="5"/>
  <c r="F45" i="5"/>
  <c r="E45" i="5"/>
  <c r="D45" i="5"/>
  <c r="C45" i="5"/>
  <c r="I44" i="5"/>
  <c r="H44" i="5"/>
  <c r="G44" i="5"/>
  <c r="F44" i="5"/>
  <c r="E44" i="5"/>
  <c r="D44" i="5"/>
  <c r="C44" i="5"/>
  <c r="I43" i="5"/>
  <c r="H43" i="5"/>
  <c r="G43" i="5"/>
  <c r="F43" i="5"/>
  <c r="E43" i="5"/>
  <c r="D43" i="5"/>
  <c r="C43" i="5"/>
  <c r="I42" i="5"/>
  <c r="H42" i="5"/>
  <c r="G42" i="5"/>
  <c r="F42" i="5"/>
  <c r="E42" i="5"/>
  <c r="D42" i="5"/>
  <c r="C42" i="5"/>
  <c r="I40" i="5"/>
  <c r="H40" i="5"/>
  <c r="G40" i="5"/>
  <c r="F40" i="5"/>
  <c r="E40" i="5"/>
  <c r="D40" i="5"/>
  <c r="C40" i="5"/>
  <c r="I39" i="5"/>
  <c r="H39" i="5"/>
  <c r="G39" i="5"/>
  <c r="F39" i="5"/>
  <c r="E39" i="5"/>
  <c r="D39" i="5"/>
  <c r="C39" i="5"/>
  <c r="I38" i="5"/>
  <c r="H38" i="5"/>
  <c r="G38" i="5"/>
  <c r="F38" i="5"/>
  <c r="E38" i="5"/>
  <c r="D38" i="5"/>
  <c r="C38" i="5"/>
  <c r="I37" i="5"/>
  <c r="H37" i="5"/>
  <c r="G37" i="5"/>
  <c r="F37" i="5"/>
  <c r="E37" i="5"/>
  <c r="D37" i="5"/>
  <c r="C37" i="5"/>
  <c r="I36" i="5"/>
  <c r="H36" i="5"/>
  <c r="G36" i="5"/>
  <c r="F36" i="5"/>
  <c r="E36" i="5"/>
  <c r="D36" i="5"/>
  <c r="C36" i="5"/>
  <c r="I35" i="5"/>
  <c r="H35" i="5"/>
  <c r="G35" i="5"/>
  <c r="F35" i="5"/>
  <c r="E35" i="5"/>
  <c r="D35" i="5"/>
  <c r="C35" i="5"/>
  <c r="I34" i="5"/>
  <c r="H34" i="5"/>
  <c r="G34" i="5"/>
  <c r="F34" i="5"/>
  <c r="E34" i="5"/>
  <c r="D34" i="5"/>
  <c r="C34" i="5"/>
  <c r="I33" i="5"/>
  <c r="H33" i="5"/>
  <c r="G33" i="5"/>
  <c r="F33" i="5"/>
  <c r="E33" i="5"/>
  <c r="D33" i="5"/>
  <c r="C33" i="5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4" i="5"/>
  <c r="H14" i="5"/>
  <c r="G14" i="5"/>
  <c r="F14" i="5"/>
  <c r="E14" i="5"/>
  <c r="D14" i="5"/>
  <c r="C14" i="5"/>
  <c r="A8" i="5"/>
  <c r="B7" i="5"/>
  <c r="B6" i="5"/>
  <c r="B5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Fiona Clarke</author>
    <author>Pauline Amwony</author>
  </authors>
  <commentList>
    <comment ref="F10" authorId="0" shapeId="0" xr:uid="{CCD038B0-88BD-418B-B2F5-4757B49B009E}">
      <text>
        <r>
          <rPr>
            <sz val="9"/>
            <color indexed="81"/>
            <rFont val="Tahoma"/>
            <family val="2"/>
          </rPr>
          <t>Number of children aged 0–24 years attending school</t>
        </r>
      </text>
    </comment>
    <comment ref="B14" authorId="1" shapeId="0" xr:uid="{72B105DD-C82B-4379-A4AF-18A6CADFED55}">
      <text>
        <r>
          <rPr>
            <sz val="8"/>
            <color indexed="81"/>
            <rFont val="arial"/>
            <family val="2"/>
          </rPr>
          <t xml:space="preserve">Includes: Couple families, One parent families with or without dependants and Other families.
</t>
        </r>
      </text>
    </comment>
    <comment ref="B16" authorId="1" shapeId="0" xr:uid="{892B59A6-41A4-48CF-A116-0436C7F34F22}">
      <text>
        <r>
          <rPr>
            <sz val="8"/>
            <color indexed="81"/>
            <rFont val="arial"/>
            <family val="2"/>
          </rPr>
          <t xml:space="preserve">Total couple families includes opposite-sex and same-sex couples with &amp; without dependants.
</t>
        </r>
      </text>
    </comment>
    <comment ref="B28" authorId="1" shapeId="0" xr:uid="{45CBACDD-71BF-4CEC-AB62-D6F59AF79672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30" authorId="1" shapeId="0" xr:uid="{5CA24E35-2544-4F1F-826C-7AA8EE9293BE}">
      <text>
        <r>
          <rPr>
            <sz val="8"/>
            <color indexed="81"/>
            <rFont val="arial"/>
            <family val="2"/>
          </rPr>
          <t xml:space="preserve">Total includes one parent families with dependants and one parent families without dependants.
</t>
        </r>
      </text>
    </comment>
    <comment ref="B40" authorId="1" shapeId="0" xr:uid="{3CB9610E-27A7-4209-B473-53321C0DBDD7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2" authorId="1" shapeId="0" xr:uid="{38B14F32-AEAE-4105-9A1E-4FA080504EEA}">
      <text>
        <r>
          <rPr>
            <sz val="8"/>
            <color indexed="81"/>
            <rFont val="arial"/>
            <family val="2"/>
          </rPr>
          <t xml:space="preserve">Family of related individuals residing in the same household who are not a couple or one parent family, for example a brother and a sister.
</t>
        </r>
      </text>
    </comment>
    <comment ref="B46" authorId="1" shapeId="0" xr:uid="{035A0C4A-6B34-403A-A5D5-5AB57506258C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Fiona Clarke</author>
    <author>Pauline Amwony</author>
  </authors>
  <commentList>
    <comment ref="F10" authorId="0" shapeId="0" xr:uid="{8D9DB124-6A7C-4055-8A51-7F95FAFAD800}">
      <text>
        <r>
          <rPr>
            <sz val="9"/>
            <color indexed="81"/>
            <rFont val="Tahoma"/>
            <family val="2"/>
          </rPr>
          <t>Number of children aged 0–24 years attending school</t>
        </r>
      </text>
    </comment>
    <comment ref="B14" authorId="1" shapeId="0" xr:uid="{B7D11CE3-04E5-45A8-AAA4-DAAA8AFE7648}">
      <text>
        <r>
          <rPr>
            <sz val="8"/>
            <color indexed="81"/>
            <rFont val="arial"/>
            <family val="2"/>
          </rPr>
          <t xml:space="preserve">Includes: Couple families, One parent families with or without dependants and Other families.
</t>
        </r>
      </text>
    </comment>
    <comment ref="B16" authorId="1" shapeId="0" xr:uid="{3D3F6EC4-3155-4E2F-9488-EABBBED8DE8E}">
      <text>
        <r>
          <rPr>
            <sz val="8"/>
            <color indexed="81"/>
            <rFont val="arial"/>
            <family val="2"/>
          </rPr>
          <t xml:space="preserve">Total couple families includes opposite-sex and same-sex couples with &amp; without dependants.
</t>
        </r>
      </text>
    </comment>
    <comment ref="B28" authorId="1" shapeId="0" xr:uid="{8695648E-1AE3-4551-BCAC-657A61627552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30" authorId="1" shapeId="0" xr:uid="{692FDE26-8173-4B3F-B78A-2B5868C60B9D}">
      <text>
        <r>
          <rPr>
            <sz val="8"/>
            <color indexed="81"/>
            <rFont val="arial"/>
            <family val="2"/>
          </rPr>
          <t xml:space="preserve">Total includes one parent families with dependants and one parent families without dependants.
</t>
        </r>
      </text>
    </comment>
    <comment ref="B40" authorId="1" shapeId="0" xr:uid="{CF027AD2-60FA-4BF4-ACEF-AC8A406B3780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2" authorId="1" shapeId="0" xr:uid="{0A58F103-C9CC-4998-868F-5452CEDE39EE}">
      <text>
        <r>
          <rPr>
            <sz val="8"/>
            <color indexed="81"/>
            <rFont val="arial"/>
            <family val="2"/>
          </rPr>
          <t xml:space="preserve">Family of related individuals residing in the same household who are not a couple or one parent family, for example a brother and a sister.
</t>
        </r>
      </text>
    </comment>
    <comment ref="B46" authorId="1" shapeId="0" xr:uid="{BB8098BD-12B5-41AB-A6CC-88C014573956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G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1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1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1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1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1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1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1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1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1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1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1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1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1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1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1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1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1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1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1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1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2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2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2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2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2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2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2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2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2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2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2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2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2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2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2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2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2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2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2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2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2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2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2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2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2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2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2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2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2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2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2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2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2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2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2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2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3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3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3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3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3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3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3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3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3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3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3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3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3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3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3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3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3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3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3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3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3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3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3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3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3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3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3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3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3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3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3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3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3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4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4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4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4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4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4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4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4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4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4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4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4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4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4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4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4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4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4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4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4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4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4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4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4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4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4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4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4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4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4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4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4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5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5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5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5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5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5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5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5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5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5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5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5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5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5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5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5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5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5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5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5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5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5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5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5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5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5" authorId="0" shapeId="0" xr:uid="{00000000-0006-0000-0100-0000A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15" authorId="0" shapeId="0" xr:uid="{00000000-0006-0000-01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6" authorId="0" shapeId="0" xr:uid="{00000000-0006-0000-01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6" authorId="0" shapeId="0" xr:uid="{00000000-0006-0000-0100-0000A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00000000-0006-0000-01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6" authorId="0" shapeId="0" xr:uid="{00000000-0006-0000-01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6" authorId="0" shapeId="0" xr:uid="{00000000-0006-0000-0100-0000A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6" authorId="0" shapeId="0" xr:uid="{00000000-0006-0000-01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00000000-0006-0000-01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6" authorId="0" shapeId="0" xr:uid="{00000000-0006-0000-01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6" authorId="0" shapeId="0" xr:uid="{00000000-0006-0000-01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6" authorId="0" shapeId="0" xr:uid="{00000000-0006-0000-01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6" authorId="0" shapeId="0" xr:uid="{00000000-0006-0000-0100-0000B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16" authorId="0" shapeId="0" xr:uid="{00000000-0006-0000-01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6" authorId="0" shapeId="0" xr:uid="{00000000-0006-0000-01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6" authorId="0" shapeId="0" xr:uid="{00000000-0006-0000-0100-0000B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6" authorId="0" shapeId="0" xr:uid="{00000000-0006-0000-0100-0000B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6" authorId="0" shapeId="0" xr:uid="{00000000-0006-0000-01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6" authorId="0" shapeId="0" xr:uid="{00000000-0006-0000-01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6" authorId="0" shapeId="0" xr:uid="{00000000-0006-0000-0100-0000B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6" authorId="0" shapeId="0" xr:uid="{00000000-0006-0000-0100-0000B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6" authorId="0" shapeId="0" xr:uid="{00000000-0006-0000-0100-0000B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6" authorId="0" shapeId="0" xr:uid="{00000000-0006-0000-0100-0000B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6" authorId="0" shapeId="0" xr:uid="{00000000-0006-0000-0100-0000B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6" authorId="0" shapeId="0" xr:uid="{00000000-0006-0000-0100-0000B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6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6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00000000-0006-0000-0100-0000C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6" authorId="0" shapeId="0" xr:uid="{00000000-0006-0000-01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6" authorId="0" shapeId="0" xr:uid="{00000000-0006-0000-01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6" authorId="0" shapeId="0" xr:uid="{00000000-0006-0000-0100-0000C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6" authorId="0" shapeId="0" xr:uid="{00000000-0006-0000-0100-0000C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6" authorId="0" shapeId="0" xr:uid="{00000000-0006-0000-01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6" authorId="0" shapeId="0" xr:uid="{00000000-0006-0000-0100-0000C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6" authorId="0" shapeId="0" xr:uid="{00000000-0006-0000-0100-0000C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X16" authorId="0" shapeId="0" xr:uid="{00000000-0006-0000-01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16" authorId="0" shapeId="0" xr:uid="{00000000-0006-0000-0100-0000C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6" authorId="0" shapeId="0" xr:uid="{00000000-0006-0000-0100-0000C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7" authorId="0" shapeId="0" xr:uid="{00000000-0006-0000-0100-0000C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7" authorId="0" shapeId="0" xr:uid="{00000000-0006-0000-0100-0000C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7" authorId="0" shapeId="0" xr:uid="{00000000-0006-0000-0100-0000C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7" authorId="0" shapeId="0" xr:uid="{00000000-0006-0000-0100-0000D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7" authorId="0" shapeId="0" xr:uid="{00000000-0006-0000-0100-0000D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7" authorId="0" shapeId="0" xr:uid="{00000000-0006-0000-0100-0000D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7" authorId="0" shapeId="0" xr:uid="{00000000-0006-0000-0100-0000D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7" authorId="0" shapeId="0" xr:uid="{00000000-0006-0000-01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7" authorId="0" shapeId="0" xr:uid="{00000000-0006-0000-0100-0000D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7" authorId="0" shapeId="0" xr:uid="{00000000-0006-0000-01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7" authorId="0" shapeId="0" xr:uid="{00000000-0006-0000-01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7" authorId="0" shapeId="0" xr:uid="{00000000-0006-0000-01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7" authorId="0" shapeId="0" xr:uid="{00000000-0006-0000-01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7" authorId="0" shapeId="0" xr:uid="{00000000-0006-0000-01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7" authorId="0" shapeId="0" xr:uid="{00000000-0006-0000-01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7" authorId="0" shapeId="0" xr:uid="{00000000-0006-0000-01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7" authorId="0" shapeId="0" xr:uid="{00000000-0006-0000-01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7" authorId="0" shapeId="0" xr:uid="{00000000-0006-0000-01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7" authorId="0" shapeId="0" xr:uid="{00000000-0006-0000-01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7" authorId="0" shapeId="0" xr:uid="{00000000-0006-0000-0100-0000E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7" authorId="0" shapeId="0" xr:uid="{00000000-0006-0000-01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7" authorId="0" shapeId="0" xr:uid="{00000000-0006-0000-0100-0000E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7" authorId="0" shapeId="0" xr:uid="{00000000-0006-0000-0100-0000E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7" authorId="0" shapeId="0" xr:uid="{00000000-0006-0000-01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7" authorId="0" shapeId="0" xr:uid="{00000000-0006-0000-0100-0000E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7" authorId="0" shapeId="0" xr:uid="{00000000-0006-0000-01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7" authorId="0" shapeId="0" xr:uid="{00000000-0006-0000-01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7" authorId="0" shapeId="0" xr:uid="{00000000-0006-0000-0100-0000E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7" authorId="0" shapeId="0" xr:uid="{00000000-0006-0000-01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7" authorId="0" shapeId="0" xr:uid="{00000000-0006-0000-01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7" authorId="0" shapeId="0" xr:uid="{00000000-0006-0000-0100-0000E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7" authorId="0" shapeId="0" xr:uid="{00000000-0006-0000-0100-0000E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7" authorId="0" shapeId="0" xr:uid="{00000000-0006-0000-0100-0000E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7" authorId="0" shapeId="0" xr:uid="{00000000-0006-0000-01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7" authorId="0" shapeId="0" xr:uid="{00000000-0006-0000-0100-0000E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8" authorId="0" shapeId="0" xr:uid="{00000000-0006-0000-0100-0000F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8" authorId="0" shapeId="0" xr:uid="{00000000-0006-0000-01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8" authorId="0" shapeId="0" xr:uid="{00000000-0006-0000-01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8" authorId="0" shapeId="0" xr:uid="{00000000-0006-0000-0100-0000F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8" authorId="0" shapeId="0" xr:uid="{00000000-0006-0000-01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8" authorId="0" shapeId="0" xr:uid="{00000000-0006-0000-0100-0000F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8" authorId="0" shapeId="0" xr:uid="{00000000-0006-0000-0100-0000F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8" authorId="0" shapeId="0" xr:uid="{00000000-0006-0000-01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8" authorId="0" shapeId="0" xr:uid="{00000000-0006-0000-01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8" authorId="0" shapeId="0" xr:uid="{00000000-0006-0000-01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8" authorId="0" shapeId="0" xr:uid="{00000000-0006-0000-0100-0000F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8" authorId="0" shapeId="0" xr:uid="{00000000-0006-0000-0100-0000F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18" authorId="0" shapeId="0" xr:uid="{00000000-0006-0000-0100-0000F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8" authorId="0" shapeId="0" xr:uid="{00000000-0006-0000-01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8" authorId="0" shapeId="0" xr:uid="{00000000-0006-0000-0100-0000F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8" authorId="0" shapeId="0" xr:uid="{00000000-0006-0000-01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8" authorId="0" shapeId="0" xr:uid="{00000000-0006-0000-0100-00000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8" authorId="0" shapeId="0" xr:uid="{00000000-0006-0000-01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8" authorId="0" shapeId="0" xr:uid="{00000000-0006-0000-0100-00000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8" authorId="0" shapeId="0" xr:uid="{00000000-0006-0000-01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8" authorId="0" shapeId="0" xr:uid="{00000000-0006-0000-01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8" authorId="0" shapeId="0" xr:uid="{00000000-0006-0000-01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8" authorId="0" shapeId="0" xr:uid="{00000000-0006-0000-01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8" authorId="0" shapeId="0" xr:uid="{00000000-0006-0000-0100-00000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8" authorId="0" shapeId="0" xr:uid="{00000000-0006-0000-0100-00000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8" authorId="0" shapeId="0" xr:uid="{00000000-0006-0000-01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8" authorId="0" shapeId="0" xr:uid="{00000000-0006-0000-0100-00000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8" authorId="0" shapeId="0" xr:uid="{00000000-0006-0000-0100-00000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8" authorId="0" shapeId="0" xr:uid="{00000000-0006-0000-0100-00000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8" authorId="0" shapeId="0" xr:uid="{00000000-0006-0000-0100-00000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8" authorId="0" shapeId="0" xr:uid="{00000000-0006-0000-0100-00000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8" authorId="0" shapeId="0" xr:uid="{00000000-0006-0000-0100-00000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8" authorId="0" shapeId="0" xr:uid="{00000000-0006-0000-0100-00001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8" authorId="0" shapeId="0" xr:uid="{00000000-0006-0000-0100-00001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P18" authorId="0" shapeId="0" xr:uid="{00000000-0006-0000-0100-00001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18" authorId="0" shapeId="0" xr:uid="{00000000-0006-0000-01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8" authorId="0" shapeId="0" xr:uid="{00000000-0006-0000-0100-00001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9" authorId="0" shapeId="0" xr:uid="{00000000-0006-0000-0100-00001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9" authorId="0" shapeId="0" xr:uid="{00000000-0006-0000-01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9" authorId="0" shapeId="0" xr:uid="{00000000-0006-0000-0100-00001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9" authorId="0" shapeId="0" xr:uid="{00000000-0006-0000-0100-00001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9" authorId="0" shapeId="0" xr:uid="{00000000-0006-0000-0100-00001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9" authorId="0" shapeId="0" xr:uid="{00000000-0006-0000-0100-00001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9" authorId="0" shapeId="0" xr:uid="{00000000-0006-0000-0100-00001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9" authorId="0" shapeId="0" xr:uid="{00000000-0006-0000-0100-00001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9" authorId="0" shapeId="0" xr:uid="{00000000-0006-0000-0100-00001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9" authorId="0" shapeId="0" xr:uid="{00000000-0006-0000-0100-00001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9" authorId="0" shapeId="0" xr:uid="{00000000-0006-0000-0100-00001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19" authorId="0" shapeId="0" xr:uid="{00000000-0006-0000-0100-00002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9" authorId="0" shapeId="0" xr:uid="{00000000-0006-0000-0100-00002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9" authorId="0" shapeId="0" xr:uid="{00000000-0006-0000-0100-00002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9" authorId="0" shapeId="0" xr:uid="{00000000-0006-0000-0100-00002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9" authorId="0" shapeId="0" xr:uid="{00000000-0006-0000-0100-00002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9" authorId="0" shapeId="0" xr:uid="{00000000-0006-0000-0100-00002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9" authorId="0" shapeId="0" xr:uid="{00000000-0006-0000-0100-00002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9" authorId="0" shapeId="0" xr:uid="{00000000-0006-0000-0100-00002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9" authorId="0" shapeId="0" xr:uid="{00000000-0006-0000-0100-00002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9" authorId="0" shapeId="0" xr:uid="{00000000-0006-0000-0100-00002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9" authorId="0" shapeId="0" xr:uid="{00000000-0006-0000-0100-00002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9" authorId="0" shapeId="0" xr:uid="{00000000-0006-0000-0100-00002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9" authorId="0" shapeId="0" xr:uid="{00000000-0006-0000-0100-00002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9" authorId="0" shapeId="0" xr:uid="{00000000-0006-0000-0100-00002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9" authorId="0" shapeId="0" xr:uid="{00000000-0006-0000-0100-00002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9" authorId="0" shapeId="0" xr:uid="{00000000-0006-0000-0100-00002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9" authorId="0" shapeId="0" xr:uid="{00000000-0006-0000-0100-00003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9" authorId="0" shapeId="0" xr:uid="{00000000-0006-0000-0100-00003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9" authorId="0" shapeId="0" xr:uid="{00000000-0006-0000-01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9" authorId="0" shapeId="0" xr:uid="{00000000-0006-0000-0100-00003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9" authorId="0" shapeId="0" xr:uid="{00000000-0006-0000-0100-00003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9" authorId="0" shapeId="0" xr:uid="{00000000-0006-0000-0100-00003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9" authorId="0" shapeId="0" xr:uid="{00000000-0006-0000-0100-00003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9" authorId="0" shapeId="0" xr:uid="{00000000-0006-0000-0100-00003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0" authorId="0" shapeId="0" xr:uid="{00000000-0006-0000-0100-00003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0" authorId="0" shapeId="0" xr:uid="{00000000-0006-0000-0100-00003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0" authorId="0" shapeId="0" xr:uid="{00000000-0006-0000-0100-00003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0" authorId="0" shapeId="0" xr:uid="{00000000-0006-0000-01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0" authorId="0" shapeId="0" xr:uid="{00000000-0006-0000-0100-00003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0" authorId="0" shapeId="0" xr:uid="{00000000-0006-0000-0100-00003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0" authorId="0" shapeId="0" xr:uid="{00000000-0006-0000-0100-00003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0" authorId="0" shapeId="0" xr:uid="{00000000-0006-0000-0100-00003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0" authorId="0" shapeId="0" xr:uid="{00000000-0006-0000-0100-00004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0" authorId="0" shapeId="0" xr:uid="{00000000-0006-0000-0100-00004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0" authorId="0" shapeId="0" xr:uid="{00000000-0006-0000-0100-00004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0" authorId="0" shapeId="0" xr:uid="{00000000-0006-0000-0100-00004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0" authorId="0" shapeId="0" xr:uid="{00000000-0006-0000-0100-00004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0" authorId="0" shapeId="0" xr:uid="{00000000-0006-0000-0100-00004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0" authorId="0" shapeId="0" xr:uid="{00000000-0006-0000-0100-00004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0" authorId="0" shapeId="0" xr:uid="{00000000-0006-0000-0100-00004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0" authorId="0" shapeId="0" xr:uid="{00000000-0006-0000-0100-00004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0" authorId="0" shapeId="0" xr:uid="{00000000-0006-0000-0100-00004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0" authorId="0" shapeId="0" xr:uid="{00000000-0006-0000-0100-00004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0" authorId="0" shapeId="0" xr:uid="{00000000-0006-0000-0100-00004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0" authorId="0" shapeId="0" xr:uid="{00000000-0006-0000-0100-00004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0" authorId="0" shapeId="0" xr:uid="{00000000-0006-0000-01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0" authorId="0" shapeId="0" xr:uid="{00000000-0006-0000-0100-00004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0" authorId="0" shapeId="0" xr:uid="{00000000-0006-0000-0100-00004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0" authorId="0" shapeId="0" xr:uid="{00000000-0006-0000-0100-00005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0" authorId="0" shapeId="0" xr:uid="{00000000-0006-0000-01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0" authorId="0" shapeId="0" xr:uid="{00000000-0006-0000-0100-00005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0" authorId="0" shapeId="0" xr:uid="{00000000-0006-0000-0100-00005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0" authorId="0" shapeId="0" xr:uid="{00000000-0006-0000-0100-00005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0" authorId="0" shapeId="0" xr:uid="{00000000-0006-0000-0100-00005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0" authorId="0" shapeId="0" xr:uid="{00000000-0006-0000-0100-00005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0" authorId="0" shapeId="0" xr:uid="{00000000-0006-0000-0100-00005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0" authorId="0" shapeId="0" xr:uid="{00000000-0006-0000-0100-00005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0" authorId="0" shapeId="0" xr:uid="{00000000-0006-0000-0100-00005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1" authorId="0" shapeId="0" xr:uid="{00000000-0006-0000-0100-00005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1" authorId="0" shapeId="0" xr:uid="{00000000-0006-0000-0100-00005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1" authorId="0" shapeId="0" xr:uid="{00000000-0006-0000-0100-00005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1" authorId="0" shapeId="0" xr:uid="{00000000-0006-0000-0100-00005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1" authorId="0" shapeId="0" xr:uid="{00000000-0006-0000-0100-00005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1" authorId="0" shapeId="0" xr:uid="{00000000-0006-0000-0100-00005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21" authorId="0" shapeId="0" xr:uid="{00000000-0006-0000-0100-00006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1" authorId="0" shapeId="0" xr:uid="{00000000-0006-0000-0100-00006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1" authorId="0" shapeId="0" xr:uid="{00000000-0006-0000-0100-00006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1" authorId="0" shapeId="0" xr:uid="{00000000-0006-0000-0100-00006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1" authorId="0" shapeId="0" xr:uid="{00000000-0006-0000-0100-00006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1" authorId="0" shapeId="0" xr:uid="{00000000-0006-0000-0100-00006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1" authorId="0" shapeId="0" xr:uid="{00000000-0006-0000-0100-00006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1" authorId="0" shapeId="0" xr:uid="{00000000-0006-0000-0100-00006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1" authorId="0" shapeId="0" xr:uid="{00000000-0006-0000-0100-00006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1" authorId="0" shapeId="0" xr:uid="{00000000-0006-0000-0100-00006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21" authorId="0" shapeId="0" xr:uid="{00000000-0006-0000-01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1" authorId="0" shapeId="0" xr:uid="{00000000-0006-0000-0100-00006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1" authorId="0" shapeId="0" xr:uid="{00000000-0006-0000-01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21" authorId="0" shapeId="0" xr:uid="{00000000-0006-0000-0100-00006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1" authorId="0" shapeId="0" xr:uid="{00000000-0006-0000-0100-00006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1" authorId="0" shapeId="0" xr:uid="{00000000-0006-0000-0100-00006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1" authorId="0" shapeId="0" xr:uid="{00000000-0006-0000-01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1" authorId="0" shapeId="0" xr:uid="{00000000-0006-0000-0100-00007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1" authorId="0" shapeId="0" xr:uid="{00000000-0006-0000-0100-00007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1" authorId="0" shapeId="0" xr:uid="{00000000-0006-0000-0100-00007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1" authorId="0" shapeId="0" xr:uid="{00000000-0006-0000-0100-00007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1" authorId="0" shapeId="0" xr:uid="{00000000-0006-0000-01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1" authorId="0" shapeId="0" xr:uid="{00000000-0006-0000-0100-00007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1" authorId="0" shapeId="0" xr:uid="{00000000-0006-0000-0100-00007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1" authorId="0" shapeId="0" xr:uid="{00000000-0006-0000-0100-00007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1" authorId="0" shapeId="0" xr:uid="{00000000-0006-0000-0100-00007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1" authorId="0" shapeId="0" xr:uid="{00000000-0006-0000-0100-00007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1" authorId="0" shapeId="0" xr:uid="{00000000-0006-0000-0100-00007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1" authorId="0" shapeId="0" xr:uid="{00000000-0006-0000-0100-00007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2" authorId="0" shapeId="0" xr:uid="{00000000-0006-0000-0100-00007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2" authorId="0" shapeId="0" xr:uid="{00000000-0006-0000-0100-00007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2" authorId="0" shapeId="0" xr:uid="{00000000-0006-0000-0100-00007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2" authorId="0" shapeId="0" xr:uid="{00000000-0006-0000-0100-00008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2" authorId="0" shapeId="0" xr:uid="{00000000-0006-0000-0100-00008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2" authorId="0" shapeId="0" xr:uid="{00000000-0006-0000-0100-00008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2" authorId="0" shapeId="0" xr:uid="{00000000-0006-0000-0100-00008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M22" authorId="0" shapeId="0" xr:uid="{00000000-0006-0000-0100-00008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2" authorId="0" shapeId="0" xr:uid="{00000000-0006-0000-0100-00008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2" authorId="0" shapeId="0" xr:uid="{00000000-0006-0000-0100-00008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2" authorId="0" shapeId="0" xr:uid="{00000000-0006-0000-0100-00008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2" authorId="0" shapeId="0" xr:uid="{00000000-0006-0000-0100-00008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2" authorId="0" shapeId="0" xr:uid="{00000000-0006-0000-0100-00008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2" authorId="0" shapeId="0" xr:uid="{00000000-0006-0000-0100-00008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2" authorId="0" shapeId="0" xr:uid="{00000000-0006-0000-0100-00008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2" authorId="0" shapeId="0" xr:uid="{00000000-0006-0000-0100-00008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2" authorId="0" shapeId="0" xr:uid="{00000000-0006-0000-0100-00008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2" authorId="0" shapeId="0" xr:uid="{00000000-0006-0000-0100-00008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2" authorId="0" shapeId="0" xr:uid="{00000000-0006-0000-0100-00008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2" authorId="0" shapeId="0" xr:uid="{00000000-0006-0000-0100-00009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2" authorId="0" shapeId="0" xr:uid="{00000000-0006-0000-0100-00009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2" authorId="0" shapeId="0" xr:uid="{00000000-0006-0000-0100-00009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2" authorId="0" shapeId="0" xr:uid="{00000000-0006-0000-0100-00009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22" authorId="0" shapeId="0" xr:uid="{00000000-0006-0000-0100-00009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2" authorId="0" shapeId="0" xr:uid="{00000000-0006-0000-0100-00009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2" authorId="0" shapeId="0" xr:uid="{00000000-0006-0000-0100-00009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2" authorId="0" shapeId="0" xr:uid="{00000000-0006-0000-0100-00009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2" authorId="0" shapeId="0" xr:uid="{00000000-0006-0000-0100-00009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2" authorId="0" shapeId="0" xr:uid="{00000000-0006-0000-0100-00009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2" authorId="0" shapeId="0" xr:uid="{00000000-0006-0000-0100-00009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2" authorId="0" shapeId="0" xr:uid="{00000000-0006-0000-0100-00009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2" authorId="0" shapeId="0" xr:uid="{00000000-0006-0000-0100-00009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2" authorId="0" shapeId="0" xr:uid="{00000000-0006-0000-0100-00009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2" authorId="0" shapeId="0" xr:uid="{00000000-0006-0000-0100-00009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2" authorId="0" shapeId="0" xr:uid="{00000000-0006-0000-0100-00009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2" authorId="0" shapeId="0" xr:uid="{00000000-0006-0000-0100-0000A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2" authorId="0" shapeId="0" xr:uid="{00000000-0006-0000-0100-0000A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2" authorId="0" shapeId="0" xr:uid="{00000000-0006-0000-0100-0000A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2" authorId="0" shapeId="0" xr:uid="{00000000-0006-0000-0100-0000A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2" authorId="0" shapeId="0" xr:uid="{00000000-0006-0000-0100-0000A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3" authorId="0" shapeId="0" xr:uid="{00000000-0006-0000-0100-0000A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3" authorId="0" shapeId="0" xr:uid="{00000000-0006-0000-0100-0000A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3" authorId="0" shapeId="0" xr:uid="{00000000-0006-0000-0100-0000A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3" authorId="0" shapeId="0" xr:uid="{00000000-0006-0000-0100-0000A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3" authorId="0" shapeId="0" xr:uid="{00000000-0006-0000-0100-0000A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3" authorId="0" shapeId="0" xr:uid="{00000000-0006-0000-0100-0000A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3" authorId="0" shapeId="0" xr:uid="{00000000-0006-0000-0100-0000A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3" authorId="0" shapeId="0" xr:uid="{00000000-0006-0000-0100-0000A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3" authorId="0" shapeId="0" xr:uid="{00000000-0006-0000-0100-0000A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3" authorId="0" shapeId="0" xr:uid="{00000000-0006-0000-0100-0000A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3" authorId="0" shapeId="0" xr:uid="{00000000-0006-0000-0100-0000A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3" authorId="0" shapeId="0" xr:uid="{00000000-0006-0000-0100-0000B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3" authorId="0" shapeId="0" xr:uid="{00000000-0006-0000-0100-0000B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3" authorId="0" shapeId="0" xr:uid="{00000000-0006-0000-0100-0000B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3" authorId="0" shapeId="0" xr:uid="{00000000-0006-0000-0100-0000B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3" authorId="0" shapeId="0" xr:uid="{00000000-0006-0000-0100-0000B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3" authorId="0" shapeId="0" xr:uid="{00000000-0006-0000-0100-0000B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3" authorId="0" shapeId="0" xr:uid="{00000000-0006-0000-0100-0000B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3" authorId="0" shapeId="0" xr:uid="{00000000-0006-0000-01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3" authorId="0" shapeId="0" xr:uid="{00000000-0006-0000-0100-0000B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3" authorId="0" shapeId="0" xr:uid="{00000000-0006-0000-0100-0000B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3" authorId="0" shapeId="0" xr:uid="{00000000-0006-0000-0100-0000B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3" authorId="0" shapeId="0" xr:uid="{00000000-0006-0000-0100-0000B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3" authorId="0" shapeId="0" xr:uid="{00000000-0006-0000-0100-0000B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3" authorId="0" shapeId="0" xr:uid="{00000000-0006-0000-0100-0000B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3" authorId="0" shapeId="0" xr:uid="{00000000-0006-0000-0100-0000B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3" authorId="0" shapeId="0" xr:uid="{00000000-0006-0000-0100-0000B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3" authorId="0" shapeId="0" xr:uid="{00000000-0006-0000-0100-0000C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3" authorId="0" shapeId="0" xr:uid="{00000000-0006-0000-0100-0000C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3" authorId="0" shapeId="0" xr:uid="{00000000-0006-0000-0100-0000C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3" authorId="0" shapeId="0" xr:uid="{00000000-0006-0000-0100-0000C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3" authorId="0" shapeId="0" xr:uid="{00000000-0006-0000-0100-0000C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W23" authorId="0" shapeId="0" xr:uid="{00000000-0006-0000-0100-0000C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3" authorId="0" shapeId="0" xr:uid="{00000000-0006-0000-0100-0000C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3" authorId="0" shapeId="0" xr:uid="{00000000-0006-0000-0100-0000C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3" authorId="0" shapeId="0" xr:uid="{00000000-0006-0000-0100-0000C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3" authorId="0" shapeId="0" xr:uid="{00000000-0006-0000-0100-0000C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4" authorId="0" shapeId="0" xr:uid="{00000000-0006-0000-0100-0000C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4" authorId="0" shapeId="0" xr:uid="{00000000-0006-0000-0100-0000C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4" authorId="0" shapeId="0" xr:uid="{00000000-0006-0000-0100-0000C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4" authorId="0" shapeId="0" xr:uid="{00000000-0006-0000-0100-0000C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4" authorId="0" shapeId="0" xr:uid="{00000000-0006-0000-0100-0000C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4" authorId="0" shapeId="0" xr:uid="{00000000-0006-0000-0100-0000C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4" authorId="0" shapeId="0" xr:uid="{00000000-0006-0000-0100-0000D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4" authorId="0" shapeId="0" xr:uid="{00000000-0006-0000-0100-0000D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4" authorId="0" shapeId="0" xr:uid="{00000000-0006-0000-0100-0000D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4" authorId="0" shapeId="0" xr:uid="{00000000-0006-0000-0100-0000D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4" authorId="0" shapeId="0" xr:uid="{00000000-0006-0000-0100-0000D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4" authorId="0" shapeId="0" xr:uid="{00000000-0006-0000-0100-0000D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4" authorId="0" shapeId="0" xr:uid="{00000000-0006-0000-0100-0000D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4" authorId="0" shapeId="0" xr:uid="{00000000-0006-0000-0100-0000D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4" authorId="0" shapeId="0" xr:uid="{00000000-0006-0000-0100-0000D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4" authorId="0" shapeId="0" xr:uid="{00000000-0006-0000-0100-0000D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4" authorId="0" shapeId="0" xr:uid="{00000000-0006-0000-0100-0000D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4" authorId="0" shapeId="0" xr:uid="{00000000-0006-0000-0100-0000D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4" authorId="0" shapeId="0" xr:uid="{00000000-0006-0000-0100-0000D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4" authorId="0" shapeId="0" xr:uid="{00000000-0006-0000-0100-0000D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4" authorId="0" shapeId="0" xr:uid="{00000000-0006-0000-0100-0000D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4" authorId="0" shapeId="0" xr:uid="{00000000-0006-0000-0100-0000D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4" authorId="0" shapeId="0" xr:uid="{00000000-0006-0000-0100-0000E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24" authorId="0" shapeId="0" xr:uid="{00000000-0006-0000-0100-0000E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4" authorId="0" shapeId="0" xr:uid="{00000000-0006-0000-0100-0000E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4" authorId="0" shapeId="0" xr:uid="{00000000-0006-0000-0100-0000E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4" authorId="0" shapeId="0" xr:uid="{00000000-0006-0000-0100-0000E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4" authorId="0" shapeId="0" xr:uid="{00000000-0006-0000-0100-0000E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4" authorId="0" shapeId="0" xr:uid="{00000000-0006-0000-0100-0000E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4" authorId="0" shapeId="0" xr:uid="{00000000-0006-0000-0100-0000E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4" authorId="0" shapeId="0" xr:uid="{00000000-0006-0000-0100-0000E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4" authorId="0" shapeId="0" xr:uid="{00000000-0006-0000-0100-0000E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4" authorId="0" shapeId="0" xr:uid="{00000000-0006-0000-0100-0000E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4" authorId="0" shapeId="0" xr:uid="{00000000-0006-0000-0100-0000E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24" authorId="0" shapeId="0" xr:uid="{00000000-0006-0000-0100-0000E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4" authorId="0" shapeId="0" xr:uid="{00000000-0006-0000-0100-0000E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4" authorId="0" shapeId="0" xr:uid="{00000000-0006-0000-0100-0000E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4" authorId="0" shapeId="0" xr:uid="{00000000-0006-0000-0100-0000E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4" authorId="0" shapeId="0" xr:uid="{00000000-0006-0000-0100-0000F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4" authorId="0" shapeId="0" xr:uid="{00000000-0006-0000-0100-0000F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P24" authorId="0" shapeId="0" xr:uid="{00000000-0006-0000-0100-0000F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4" authorId="0" shapeId="0" xr:uid="{00000000-0006-0000-0100-0000F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4" authorId="0" shapeId="0" xr:uid="{00000000-0006-0000-0100-0000F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00000000-0006-0000-0100-0000F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5" authorId="0" shapeId="0" xr:uid="{00000000-0006-0000-0100-0000F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5" authorId="0" shapeId="0" xr:uid="{00000000-0006-0000-0100-0000F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5" authorId="0" shapeId="0" xr:uid="{00000000-0006-0000-0100-0000F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5" authorId="0" shapeId="0" xr:uid="{00000000-0006-0000-0100-0000F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25" authorId="0" shapeId="0" xr:uid="{00000000-0006-0000-0100-0000F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5" authorId="0" shapeId="0" xr:uid="{00000000-0006-0000-0100-0000F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5" authorId="0" shapeId="0" xr:uid="{00000000-0006-0000-0100-0000F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5" authorId="0" shapeId="0" xr:uid="{00000000-0006-0000-0100-0000F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5" authorId="0" shapeId="0" xr:uid="{00000000-0006-0000-0100-0000F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5" authorId="0" shapeId="0" xr:uid="{00000000-0006-0000-0100-0000F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5" authorId="0" shapeId="0" xr:uid="{00000000-0006-0000-0100-00000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5" authorId="0" shapeId="0" xr:uid="{00000000-0006-0000-0100-00000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5" authorId="0" shapeId="0" xr:uid="{00000000-0006-0000-0100-00000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5" authorId="0" shapeId="0" xr:uid="{00000000-0006-0000-0100-00000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5" authorId="0" shapeId="0" xr:uid="{00000000-0006-0000-0100-00000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5" authorId="0" shapeId="0" xr:uid="{00000000-0006-0000-0100-00000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5" authorId="0" shapeId="0" xr:uid="{00000000-0006-0000-0100-00000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5" authorId="0" shapeId="0" xr:uid="{00000000-0006-0000-0100-00000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5" authorId="0" shapeId="0" xr:uid="{00000000-0006-0000-0100-00000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25" authorId="0" shapeId="0" xr:uid="{00000000-0006-0000-0100-00000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5" authorId="0" shapeId="0" xr:uid="{00000000-0006-0000-0100-00000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5" authorId="0" shapeId="0" xr:uid="{00000000-0006-0000-0100-00000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5" authorId="0" shapeId="0" xr:uid="{00000000-0006-0000-0100-00000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5" authorId="0" shapeId="0" xr:uid="{00000000-0006-0000-0100-00000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5" authorId="0" shapeId="0" xr:uid="{00000000-0006-0000-0100-00000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5" authorId="0" shapeId="0" xr:uid="{00000000-0006-0000-0100-00000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5" authorId="0" shapeId="0" xr:uid="{00000000-0006-0000-0100-00001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5" authorId="0" shapeId="0" xr:uid="{00000000-0006-0000-0100-00001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5" authorId="0" shapeId="0" xr:uid="{00000000-0006-0000-0100-00001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5" authorId="0" shapeId="0" xr:uid="{00000000-0006-0000-0100-00001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5" authorId="0" shapeId="0" xr:uid="{00000000-0006-0000-0100-00001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5" authorId="0" shapeId="0" xr:uid="{00000000-0006-0000-0100-00001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5" authorId="0" shapeId="0" xr:uid="{00000000-0006-0000-0100-00001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5" authorId="0" shapeId="0" xr:uid="{00000000-0006-0000-0100-00001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6" authorId="0" shapeId="0" xr:uid="{00000000-0006-0000-0100-00001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6" authorId="0" shapeId="0" xr:uid="{00000000-0006-0000-0100-00001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6" authorId="0" shapeId="0" xr:uid="{00000000-0006-0000-0100-00001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6" authorId="0" shapeId="0" xr:uid="{00000000-0006-0000-0100-00001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6" authorId="0" shapeId="0" xr:uid="{00000000-0006-0000-0100-00001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6" authorId="0" shapeId="0" xr:uid="{00000000-0006-0000-0100-00001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26" authorId="0" shapeId="0" xr:uid="{00000000-0006-0000-0100-00001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6" authorId="0" shapeId="0" xr:uid="{00000000-0006-0000-0100-00001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6" authorId="0" shapeId="0" xr:uid="{00000000-0006-0000-0100-00002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6" authorId="0" shapeId="0" xr:uid="{00000000-0006-0000-0100-00002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6" authorId="0" shapeId="0" xr:uid="{00000000-0006-0000-0100-00002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6" authorId="0" shapeId="0" xr:uid="{00000000-0006-0000-0100-00002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6" authorId="0" shapeId="0" xr:uid="{00000000-0006-0000-0100-00002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26" authorId="0" shapeId="0" xr:uid="{00000000-0006-0000-0100-00002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6" authorId="0" shapeId="0" xr:uid="{00000000-0006-0000-0100-00002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26" authorId="0" shapeId="0" xr:uid="{00000000-0006-0000-0100-00002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6" authorId="0" shapeId="0" xr:uid="{00000000-0006-0000-0100-00002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6" authorId="0" shapeId="0" xr:uid="{00000000-0006-0000-0100-00002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6" authorId="0" shapeId="0" xr:uid="{00000000-0006-0000-0100-00002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6" authorId="0" shapeId="0" xr:uid="{00000000-0006-0000-0100-00002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6" authorId="0" shapeId="0" xr:uid="{00000000-0006-0000-0100-00002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6" authorId="0" shapeId="0" xr:uid="{00000000-0006-0000-0100-00002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R26" authorId="0" shapeId="0" xr:uid="{00000000-0006-0000-0100-00002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6" authorId="0" shapeId="0" xr:uid="{00000000-0006-0000-0100-00002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6" authorId="0" shapeId="0" xr:uid="{00000000-0006-0000-0100-00003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6" authorId="0" shapeId="0" xr:uid="{00000000-0006-0000-0100-00003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6" authorId="0" shapeId="0" xr:uid="{00000000-0006-0000-0100-00003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6" authorId="0" shapeId="0" xr:uid="{00000000-0006-0000-0100-00003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26" authorId="0" shapeId="0" xr:uid="{00000000-0006-0000-0100-00003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6" authorId="0" shapeId="0" xr:uid="{00000000-0006-0000-0100-00003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6" authorId="0" shapeId="0" xr:uid="{00000000-0006-0000-0100-00003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6" authorId="0" shapeId="0" xr:uid="{00000000-0006-0000-0100-00003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X26" authorId="0" shapeId="0" xr:uid="{00000000-0006-0000-0100-00003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6" authorId="0" shapeId="0" xr:uid="{00000000-0006-0000-0100-00003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27" authorId="0" shapeId="0" xr:uid="{00000000-0006-0000-0100-00003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7" authorId="0" shapeId="0" xr:uid="{00000000-0006-0000-0100-00003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7" authorId="0" shapeId="0" xr:uid="{00000000-0006-0000-0100-00003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7" authorId="0" shapeId="0" xr:uid="{00000000-0006-0000-0100-00003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7" authorId="0" shapeId="0" xr:uid="{00000000-0006-0000-0100-00003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7" authorId="0" shapeId="0" xr:uid="{00000000-0006-0000-0100-00003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7" authorId="0" shapeId="0" xr:uid="{00000000-0006-0000-0100-00004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7" authorId="0" shapeId="0" xr:uid="{00000000-0006-0000-0100-00004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7" authorId="0" shapeId="0" xr:uid="{00000000-0006-0000-0100-00004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7" authorId="0" shapeId="0" xr:uid="{00000000-0006-0000-0100-00004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7" authorId="0" shapeId="0" xr:uid="{00000000-0006-0000-0100-00004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27" authorId="0" shapeId="0" xr:uid="{00000000-0006-0000-0100-00004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7" authorId="0" shapeId="0" xr:uid="{00000000-0006-0000-0100-00004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7" authorId="0" shapeId="0" xr:uid="{00000000-0006-0000-0100-00004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7" authorId="0" shapeId="0" xr:uid="{00000000-0006-0000-0100-00004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7" authorId="0" shapeId="0" xr:uid="{00000000-0006-0000-0100-00004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7" authorId="0" shapeId="0" xr:uid="{00000000-0006-0000-0100-00004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7" authorId="0" shapeId="0" xr:uid="{00000000-0006-0000-0100-00004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7" authorId="0" shapeId="0" xr:uid="{00000000-0006-0000-0100-00004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7" authorId="0" shapeId="0" xr:uid="{00000000-0006-0000-0100-00004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7" authorId="0" shapeId="0" xr:uid="{00000000-0006-0000-0100-00004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7" authorId="0" shapeId="0" xr:uid="{00000000-0006-0000-0100-00004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7" authorId="0" shapeId="0" xr:uid="{00000000-0006-0000-0100-00005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27" authorId="0" shapeId="0" xr:uid="{00000000-0006-0000-0100-00005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7" authorId="0" shapeId="0" xr:uid="{00000000-0006-0000-0100-00005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7" authorId="0" shapeId="0" xr:uid="{00000000-0006-0000-0100-00005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7" authorId="0" shapeId="0" xr:uid="{00000000-0006-0000-0100-00005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7" authorId="0" shapeId="0" xr:uid="{00000000-0006-0000-0100-00005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7" authorId="0" shapeId="0" xr:uid="{00000000-0006-0000-0100-00005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27" authorId="0" shapeId="0" xr:uid="{00000000-0006-0000-0100-00005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7" authorId="0" shapeId="0" xr:uid="{00000000-0006-0000-0100-00005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X27" authorId="0" shapeId="0" xr:uid="{00000000-0006-0000-0100-00005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7" authorId="0" shapeId="0" xr:uid="{00000000-0006-0000-0100-00005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7" authorId="0" shapeId="0" xr:uid="{00000000-0006-0000-0100-00005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28" authorId="0" shapeId="0" xr:uid="{00000000-0006-0000-0100-00005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8" authorId="0" shapeId="0" xr:uid="{00000000-0006-0000-0100-00005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8" authorId="0" shapeId="0" xr:uid="{00000000-0006-0000-0100-00005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8" authorId="0" shapeId="0" xr:uid="{00000000-0006-0000-0100-00005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8" authorId="0" shapeId="0" xr:uid="{00000000-0006-0000-0100-00006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8" authorId="0" shapeId="0" xr:uid="{00000000-0006-0000-0100-00006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8" authorId="0" shapeId="0" xr:uid="{00000000-0006-0000-0100-00006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8" authorId="0" shapeId="0" xr:uid="{00000000-0006-0000-0100-00006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8" authorId="0" shapeId="0" xr:uid="{00000000-0006-0000-0100-00006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8" authorId="0" shapeId="0" xr:uid="{00000000-0006-0000-0100-00006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8" authorId="0" shapeId="0" xr:uid="{00000000-0006-0000-0100-00006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8" authorId="0" shapeId="0" xr:uid="{00000000-0006-0000-0100-00006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28" authorId="0" shapeId="0" xr:uid="{00000000-0006-0000-0100-00006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8" authorId="0" shapeId="0" xr:uid="{00000000-0006-0000-0100-00006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28" authorId="0" shapeId="0" xr:uid="{00000000-0006-0000-0100-00006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8" authorId="0" shapeId="0" xr:uid="{00000000-0006-0000-0100-00006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8" authorId="0" shapeId="0" xr:uid="{00000000-0006-0000-0100-00006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8" authorId="0" shapeId="0" xr:uid="{00000000-0006-0000-0100-00006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8" authorId="0" shapeId="0" xr:uid="{00000000-0006-0000-0100-00006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8" authorId="0" shapeId="0" xr:uid="{00000000-0006-0000-0100-00006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8" authorId="0" shapeId="0" xr:uid="{00000000-0006-0000-0100-00007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8" authorId="0" shapeId="0" xr:uid="{00000000-0006-0000-0100-00007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8" authorId="0" shapeId="0" xr:uid="{00000000-0006-0000-0100-00007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28" authorId="0" shapeId="0" xr:uid="{00000000-0006-0000-0100-00007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8" authorId="0" shapeId="0" xr:uid="{00000000-0006-0000-0100-00007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8" authorId="0" shapeId="0" xr:uid="{00000000-0006-0000-0100-00007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8" authorId="0" shapeId="0" xr:uid="{00000000-0006-0000-0100-00007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8" authorId="0" shapeId="0" xr:uid="{00000000-0006-0000-0100-00007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28" authorId="0" shapeId="0" xr:uid="{00000000-0006-0000-0100-00007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8" authorId="0" shapeId="0" xr:uid="{00000000-0006-0000-0100-00007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8" authorId="0" shapeId="0" xr:uid="{00000000-0006-0000-0100-00007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8" authorId="0" shapeId="0" xr:uid="{00000000-0006-0000-0100-00007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8" authorId="0" shapeId="0" xr:uid="{00000000-0006-0000-0100-00007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8" authorId="0" shapeId="0" xr:uid="{00000000-0006-0000-0100-00007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P28" authorId="0" shapeId="0" xr:uid="{00000000-0006-0000-0100-00007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8" authorId="0" shapeId="0" xr:uid="{00000000-0006-0000-0100-00007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8" authorId="0" shapeId="0" xr:uid="{00000000-0006-0000-0100-00008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29" authorId="0" shapeId="0" xr:uid="{00000000-0006-0000-0100-00008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9" authorId="0" shapeId="0" xr:uid="{00000000-0006-0000-0100-00008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9" authorId="0" shapeId="0" xr:uid="{00000000-0006-0000-0100-00008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9" authorId="0" shapeId="0" xr:uid="{00000000-0006-0000-0100-00008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9" authorId="0" shapeId="0" xr:uid="{00000000-0006-0000-0100-00008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9" authorId="0" shapeId="0" xr:uid="{00000000-0006-0000-0100-00008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9" authorId="0" shapeId="0" xr:uid="{00000000-0006-0000-0100-00008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9" authorId="0" shapeId="0" xr:uid="{00000000-0006-0000-0100-00008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9" authorId="0" shapeId="0" xr:uid="{00000000-0006-0000-0100-00008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9" authorId="0" shapeId="0" xr:uid="{00000000-0006-0000-0100-00008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9" authorId="0" shapeId="0" xr:uid="{00000000-0006-0000-0100-00008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9" authorId="0" shapeId="0" xr:uid="{00000000-0006-0000-0100-00008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Y29" authorId="0" shapeId="0" xr:uid="{00000000-0006-0000-0100-00008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9" authorId="0" shapeId="0" xr:uid="{00000000-0006-0000-0100-00008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29" authorId="0" shapeId="0" xr:uid="{00000000-0006-0000-0100-00008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29" authorId="0" shapeId="0" xr:uid="{00000000-0006-0000-0100-00009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9" authorId="0" shapeId="0" xr:uid="{00000000-0006-0000-0100-00009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9" authorId="0" shapeId="0" xr:uid="{00000000-0006-0000-0100-00009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29" authorId="0" shapeId="0" xr:uid="{00000000-0006-0000-0100-00009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9" authorId="0" shapeId="0" xr:uid="{00000000-0006-0000-0100-00009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9" authorId="0" shapeId="0" xr:uid="{00000000-0006-0000-0100-00009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9" authorId="0" shapeId="0" xr:uid="{00000000-0006-0000-0100-00009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9" authorId="0" shapeId="0" xr:uid="{00000000-0006-0000-0100-00009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9" authorId="0" shapeId="0" xr:uid="{00000000-0006-0000-0100-00009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9" authorId="0" shapeId="0" xr:uid="{00000000-0006-0000-0100-00009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9" authorId="0" shapeId="0" xr:uid="{00000000-0006-0000-0100-00009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29" authorId="0" shapeId="0" xr:uid="{00000000-0006-0000-0100-00009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9" authorId="0" shapeId="0" xr:uid="{00000000-0006-0000-0100-00009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9" authorId="0" shapeId="0" xr:uid="{00000000-0006-0000-0100-00009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9" authorId="0" shapeId="0" xr:uid="{00000000-0006-0000-0100-00009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9" authorId="0" shapeId="0" xr:uid="{00000000-0006-0000-0100-00009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9" authorId="0" shapeId="0" xr:uid="{00000000-0006-0000-0100-0000A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9" authorId="0" shapeId="0" xr:uid="{00000000-0006-0000-0100-0000A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9" authorId="0" shapeId="0" xr:uid="{00000000-0006-0000-0100-0000A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9" authorId="0" shapeId="0" xr:uid="{00000000-0006-0000-0100-0000A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9" authorId="0" shapeId="0" xr:uid="{00000000-0006-0000-0100-0000A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9" authorId="0" shapeId="0" xr:uid="{00000000-0006-0000-0100-0000A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9" authorId="0" shapeId="0" xr:uid="{00000000-0006-0000-0100-0000A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30" authorId="0" shapeId="0" xr:uid="{00000000-0006-0000-0100-0000A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0" authorId="0" shapeId="0" xr:uid="{00000000-0006-0000-0100-0000A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0" authorId="0" shapeId="0" xr:uid="{00000000-0006-0000-0100-0000A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0" authorId="0" shapeId="0" xr:uid="{00000000-0006-0000-0100-0000A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0" authorId="0" shapeId="0" xr:uid="{00000000-0006-0000-0100-0000A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0" authorId="0" shapeId="0" xr:uid="{00000000-0006-0000-0100-0000A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0" authorId="0" shapeId="0" xr:uid="{00000000-0006-0000-0100-0000A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30" authorId="0" shapeId="0" xr:uid="{00000000-0006-0000-0100-0000A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30" authorId="0" shapeId="0" xr:uid="{00000000-0006-0000-0100-0000A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30" authorId="0" shapeId="0" xr:uid="{00000000-0006-0000-0100-0000B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0" authorId="0" shapeId="0" xr:uid="{00000000-0006-0000-0100-0000B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30" authorId="0" shapeId="0" xr:uid="{00000000-0006-0000-0100-0000B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0" authorId="0" shapeId="0" xr:uid="{00000000-0006-0000-0100-0000B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0" authorId="0" shapeId="0" xr:uid="{00000000-0006-0000-0100-0000B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0" authorId="0" shapeId="0" xr:uid="{00000000-0006-0000-0100-0000B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30" authorId="0" shapeId="0" xr:uid="{00000000-0006-0000-0100-0000B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F30" authorId="0" shapeId="0" xr:uid="{00000000-0006-0000-0100-0000B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30" authorId="0" shapeId="0" xr:uid="{00000000-0006-0000-0100-0000B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0" authorId="0" shapeId="0" xr:uid="{00000000-0006-0000-0100-0000B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30" authorId="0" shapeId="0" xr:uid="{00000000-0006-0000-0100-0000B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30" authorId="0" shapeId="0" xr:uid="{00000000-0006-0000-0100-0000B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30" authorId="0" shapeId="0" xr:uid="{00000000-0006-0000-0100-0000B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30" authorId="0" shapeId="0" xr:uid="{00000000-0006-0000-0100-0000B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30" authorId="0" shapeId="0" xr:uid="{00000000-0006-0000-0100-0000B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30" authorId="0" shapeId="0" xr:uid="{00000000-0006-0000-0100-0000B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30" authorId="0" shapeId="0" xr:uid="{00000000-0006-0000-0100-0000C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30" authorId="0" shapeId="0" xr:uid="{00000000-0006-0000-0100-0000C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30" authorId="0" shapeId="0" xr:uid="{00000000-0006-0000-0100-0000C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0" authorId="0" shapeId="0" xr:uid="{00000000-0006-0000-0100-0000C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30" authorId="0" shapeId="0" xr:uid="{00000000-0006-0000-0100-0000C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30" authorId="0" shapeId="0" xr:uid="{00000000-0006-0000-0100-0000C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30" authorId="0" shapeId="0" xr:uid="{00000000-0006-0000-0100-0000C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30" authorId="0" shapeId="0" xr:uid="{00000000-0006-0000-0100-0000C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0" authorId="0" shapeId="0" xr:uid="{00000000-0006-0000-0100-0000C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0" authorId="0" shapeId="0" xr:uid="{00000000-0006-0000-0100-0000C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30" authorId="0" shapeId="0" xr:uid="{00000000-0006-0000-0100-0000C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30" authorId="0" shapeId="0" xr:uid="{00000000-0006-0000-0100-0000C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30" authorId="0" shapeId="0" xr:uid="{00000000-0006-0000-0100-0000C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0" authorId="0" shapeId="0" xr:uid="{00000000-0006-0000-0100-0000C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0" authorId="0" shapeId="0" xr:uid="{00000000-0006-0000-0100-0000C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0" authorId="0" shapeId="0" xr:uid="{00000000-0006-0000-0100-0000C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sharedStrings.xml><?xml version="1.0" encoding="utf-8"?>
<sst xmlns="http://schemas.openxmlformats.org/spreadsheetml/2006/main" count="3289" uniqueCount="464">
  <si>
    <t>No children under 15 ;  All families ;</t>
  </si>
  <si>
    <t>No children under 15 ;  &gt; Total couple families ;</t>
  </si>
  <si>
    <t>No children under 15 ;  &gt;&gt; One or both partners unemployed (exc. not determined) ;</t>
  </si>
  <si>
    <t>No children under 15 ;  &gt;&gt;&gt; Husbands/Partners employed, Wives/Partners unemployed ;</t>
  </si>
  <si>
    <t>No children under 15 ;  &gt;&gt;&gt; Husbands/Partners unemployed, Wives/Partners employed ;</t>
  </si>
  <si>
    <t>No children under 15 ;  &gt;&gt;&gt; Husbands/Partners unemployed, Wives/Partners unemployed ;</t>
  </si>
  <si>
    <t>No children under 15 ;  &gt;&gt;&gt; Husbands/Partners unemployed, Wives/Partners not in the labour force ;</t>
  </si>
  <si>
    <t>No children under 15 ;  &gt;&gt;&gt; Husbands/Partners not in the labour force, Wives/Partners unemployed ;</t>
  </si>
  <si>
    <t>No children under 15 ;  &gt;&gt; Neither partner unemployed (exc. not determined) ;</t>
  </si>
  <si>
    <t>No children under 15 ;  &gt;&gt;&gt; Husbands/Partners employed, Wives/Partners employed ;</t>
  </si>
  <si>
    <t>No children under 15 ;  &gt;&gt;&gt; Husbands/Partners employed, Wives/Partners not in the labour force ;</t>
  </si>
  <si>
    <t>No children under 15 ;  &gt;&gt;&gt; Husbands/Partners not in the labour force, Wives/Partners employed ;</t>
  </si>
  <si>
    <t>No children under 15 ;  &gt;&gt;&gt; Husbands/Partners not in the labour force, Wives/Partners not in the labour force ;</t>
  </si>
  <si>
    <t>No children under 15 ;  &gt;&gt; One or both partners not determined ;</t>
  </si>
  <si>
    <t>No children under 15 ;  &gt; One parent families ;</t>
  </si>
  <si>
    <t>No children under 15 ;  &gt;&gt; Parents unemployed ;</t>
  </si>
  <si>
    <t>No children under 15 ;  &gt;&gt;&gt; Single fathers ;</t>
  </si>
  <si>
    <t>No children under 15 ;  &gt;&gt;&gt; Single mothers ;</t>
  </si>
  <si>
    <t>No children under 15 ;  &gt;&gt; Parents employed ;</t>
  </si>
  <si>
    <t>No children under 15 ;  &gt;&gt; Parents not in the labour force ;</t>
  </si>
  <si>
    <t>No children under 15 ;  &gt;&gt; Parents not determined ;</t>
  </si>
  <si>
    <t>No children under 15 ;  &gt; Other families ;</t>
  </si>
  <si>
    <t>No children under 15 ;  &gt;&gt; Family heads employed ;</t>
  </si>
  <si>
    <t>No children under 15 ;  &gt;&gt; Family heads unemployed ;</t>
  </si>
  <si>
    <t>No children under 15 ;  &gt;&gt; Family heads not in the labour force ;</t>
  </si>
  <si>
    <t>No children under 15 ;  &gt;&gt; Family heads labour force status not determined ;</t>
  </si>
  <si>
    <t>One child under 15 ;  All families ;</t>
  </si>
  <si>
    <t>One child under 15 ;  &gt; Total couple families ;</t>
  </si>
  <si>
    <t>One child under 15 ;  &gt;&gt; One or both partners unemployed (exc. not determined) ;</t>
  </si>
  <si>
    <t>One child under 15 ;  &gt;&gt;&gt; Husbands/Partners employed, Wives/Partners unemployed ;</t>
  </si>
  <si>
    <t>One child under 15 ;  &gt;&gt;&gt; Husbands/Partners unemployed, Wives/Partners employed ;</t>
  </si>
  <si>
    <t>One child under 15 ;  &gt;&gt;&gt; Husbands/Partners unemployed, Wives/Partners unemployed ;</t>
  </si>
  <si>
    <t>One child under 15 ;  &gt;&gt;&gt; Husbands/Partners unemployed, Wives/Partners not in the labour force ;</t>
  </si>
  <si>
    <t>One child under 15 ;  &gt;&gt;&gt; Husbands/Partners not in the labour force, Wives/Partners unemployed ;</t>
  </si>
  <si>
    <t>One child under 15 ;  &gt;&gt; Neither partner unemployed (exc. not determined) ;</t>
  </si>
  <si>
    <t>One child under 15 ;  &gt;&gt;&gt; Husbands/Partners employed, Wives/Partners employed ;</t>
  </si>
  <si>
    <t>One child under 15 ;  &gt;&gt;&gt; Husbands/Partners employed, Wives/Partners not in the labour force ;</t>
  </si>
  <si>
    <t>One child under 15 ;  &gt;&gt;&gt; Husbands/Partners not in the labour force, Wives/Partners employed ;</t>
  </si>
  <si>
    <t>One child under 15 ;  &gt;&gt;&gt; Husbands/Partners not in the labour force, Wives/Partners not in the labour force ;</t>
  </si>
  <si>
    <t>One child under 15 ;  &gt;&gt; One or both partners not determined ;</t>
  </si>
  <si>
    <t>One child under 15 ;  &gt; One parent families ;</t>
  </si>
  <si>
    <t>One child under 15 ;  &gt;&gt; Parents unemployed ;</t>
  </si>
  <si>
    <t>One child under 15 ;  &gt;&gt;&gt; Single fathers ;</t>
  </si>
  <si>
    <t>One child under 15 ;  &gt;&gt;&gt; Single mothers ;</t>
  </si>
  <si>
    <t>One child under 15 ;  &gt;&gt; Parents employed ;</t>
  </si>
  <si>
    <t>One child under 15 ;  &gt;&gt; Parents not in the labour force ;</t>
  </si>
  <si>
    <t>One child under 15 ;  &gt;&gt; Parents not determined ;</t>
  </si>
  <si>
    <t>One child under 15 ;  &gt; Other families ;</t>
  </si>
  <si>
    <t>One child under 15 ;  &gt;&gt; Family heads employed ;</t>
  </si>
  <si>
    <t>One child under 15 ;  &gt;&gt; Family heads unemployed ;</t>
  </si>
  <si>
    <t>One child under 15 ;  &gt;&gt; Family heads not in the labour force ;</t>
  </si>
  <si>
    <t>One child under 15 ;  &gt;&gt; Family heads labour force status not determined ;</t>
  </si>
  <si>
    <t>Two or more children under 15 ;  All families ;</t>
  </si>
  <si>
    <t>Two or more children under 15 ;  &gt; Total couple families ;</t>
  </si>
  <si>
    <t>Two or more children under 15 ;  &gt;&gt; One or both partners unemployed (exc. not determined) ;</t>
  </si>
  <si>
    <t>Two or more children under 15 ;  &gt;&gt;&gt; Husbands/Partners employed, Wives/Partners unemployed ;</t>
  </si>
  <si>
    <t>Two or more children under 15 ;  &gt;&gt;&gt; Husbands/Partners unemployed, Wives/Partners employed ;</t>
  </si>
  <si>
    <t>Two or more children under 15 ;  &gt;&gt;&gt; Husbands/Partners unemployed, Wives/Partners unemployed ;</t>
  </si>
  <si>
    <t>Two or more children under 15 ;  &gt;&gt;&gt; Husbands/Partners unemployed, Wives/Partners not in the labour force ;</t>
  </si>
  <si>
    <t>Two or more children under 15 ;  &gt;&gt;&gt; Husbands/Partners not in the labour force, Wives/Partners unemployed ;</t>
  </si>
  <si>
    <t>Two or more children under 15 ;  &gt;&gt; Neither partner unemployed (exc. not determined) ;</t>
  </si>
  <si>
    <t>Two or more children under 15 ;  &gt;&gt;&gt; Husbands/Partners employed, Wives/Partners employed ;</t>
  </si>
  <si>
    <t>Two or more children under 15 ;  &gt;&gt;&gt; Husbands/Partners employed, Wives/Partners not in the labour force ;</t>
  </si>
  <si>
    <t>Two or more children under 15 ;  &gt;&gt;&gt; Husbands/Partners not in the labour force, Wives/Partners employed ;</t>
  </si>
  <si>
    <t>Two or more children under 15 ;  &gt;&gt;&gt; Husbands/Partners not in the labour force, Wives/Partners not in the labour force ;</t>
  </si>
  <si>
    <t>Two or more children under 15 ;  &gt;&gt; One or both partners not determined ;</t>
  </si>
  <si>
    <t>Two or more children under 15 ;  &gt; One parent families ;</t>
  </si>
  <si>
    <t>Two or more children under 15 ;  &gt;&gt; Parents unemployed ;</t>
  </si>
  <si>
    <t>Two or more children under 15 ;  &gt;&gt;&gt; Single fathers ;</t>
  </si>
  <si>
    <t>Two or more children under 15 ;  &gt;&gt;&gt; Single mothers ;</t>
  </si>
  <si>
    <t>Two or more children under 15 ;  &gt;&gt; Parents employed ;</t>
  </si>
  <si>
    <t>Two or more children under 15 ;  &gt;&gt; Parents not in the labour force ;</t>
  </si>
  <si>
    <t>Two or more children under 15 ;  &gt;&gt; Parents not determined ;</t>
  </si>
  <si>
    <t>Two or more children under 15 ;  &gt; Other families ;</t>
  </si>
  <si>
    <t>Two or more children under 15 ;  &gt;&gt; Family heads employed ;</t>
  </si>
  <si>
    <t>Two or more children under 15 ;  &gt;&gt; Family heads unemployed ;</t>
  </si>
  <si>
    <t>Two or more children under 15 ;  &gt;&gt; Family heads not in the labour force ;</t>
  </si>
  <si>
    <t>Two or more children under 15 ;  &gt;&gt; Family heads labour force status not determined ;</t>
  </si>
  <si>
    <t>No dependants under 25 ;  All families ;</t>
  </si>
  <si>
    <t>No dependants under 25 ;  &gt; Total couple families ;</t>
  </si>
  <si>
    <t>No dependants under 25 ;  &gt;&gt; One or both partners unemployed (exc. not determined) ;</t>
  </si>
  <si>
    <t>No dependants under 25 ;  &gt;&gt;&gt; Husbands/Partners employed, Wives/Partners unemployed ;</t>
  </si>
  <si>
    <t>No dependants under 25 ;  &gt;&gt;&gt; Husbands/Partners unemployed, Wives/Partners employed ;</t>
  </si>
  <si>
    <t>No dependants under 25 ;  &gt;&gt;&gt; Husbands/Partners unemployed, Wives/Partners unemployed ;</t>
  </si>
  <si>
    <t>No dependants under 25 ;  &gt;&gt;&gt; Husbands/Partners unemployed, Wives/Partners not in the labour force ;</t>
  </si>
  <si>
    <t>No dependants under 25 ;  &gt;&gt;&gt; Husbands/Partners not in the labour force, Wives/Partners unemployed ;</t>
  </si>
  <si>
    <t>No dependants under 25 ;  &gt;&gt; Neither partner unemployed (exc. not determined) ;</t>
  </si>
  <si>
    <t>No dependants under 25 ;  &gt;&gt;&gt; Husbands/Partners employed, Wives/Partners employed ;</t>
  </si>
  <si>
    <t>No dependants under 25 ;  &gt;&gt;&gt; Husbands/Partners employed, Wives/Partners not in the labour force ;</t>
  </si>
  <si>
    <t>No dependants under 25 ;  &gt;&gt;&gt; Husbands/Partners not in the labour force, Wives/Partners employed ;</t>
  </si>
  <si>
    <t>No dependants under 25 ;  &gt;&gt;&gt; Husbands/Partners not in the labour force, Wives/Partners not in the labour force ;</t>
  </si>
  <si>
    <t>No dependants under 25 ;  &gt;&gt; One or both partners not determined ;</t>
  </si>
  <si>
    <t>No dependants under 25 ;  &gt; One parent families ;</t>
  </si>
  <si>
    <t>No dependants under 25 ;  &gt;&gt; Parents unemployed ;</t>
  </si>
  <si>
    <t>No dependants under 25 ;  &gt;&gt;&gt; Single fathers ;</t>
  </si>
  <si>
    <t>No dependants under 25 ;  &gt;&gt;&gt; Single mothers ;</t>
  </si>
  <si>
    <t>No dependants under 25 ;  &gt;&gt; Parents employed ;</t>
  </si>
  <si>
    <t>No dependants under 25 ;  &gt;&gt; Parents not in the labour force ;</t>
  </si>
  <si>
    <t>No dependants under 25 ;  &gt;&gt; Parents not determined ;</t>
  </si>
  <si>
    <t>No dependants under 25 ;  &gt; Other families ;</t>
  </si>
  <si>
    <t>No dependants under 25 ;  &gt;&gt; Family heads employed ;</t>
  </si>
  <si>
    <t>No dependants under 25 ;  &gt;&gt; Family heads unemployed ;</t>
  </si>
  <si>
    <t>No dependants under 25 ;  &gt;&gt; Family heads not in the labour force ;</t>
  </si>
  <si>
    <t>No dependants under 25 ;  &gt;&gt; Family heads labour force status not determined ;</t>
  </si>
  <si>
    <t>One dependant under 25 ;  All families ;</t>
  </si>
  <si>
    <t>One dependant under 25 ;  &gt; Total couple families ;</t>
  </si>
  <si>
    <t>One dependant under 25 ;  &gt;&gt; One or both partners unemployed (exc. not determined) ;</t>
  </si>
  <si>
    <t>One dependant under 25 ;  &gt;&gt;&gt; Husbands/Partners employed, Wives/Partners unemployed ;</t>
  </si>
  <si>
    <t>One dependant under 25 ;  &gt;&gt;&gt; Husbands/Partners unemployed, Wives/Partners employed ;</t>
  </si>
  <si>
    <t>One dependant under 25 ;  &gt;&gt;&gt; Husbands/Partners unemployed, Wives/Partners unemployed ;</t>
  </si>
  <si>
    <t>One dependant under 25 ;  &gt;&gt;&gt; Husbands/Partners unemployed, Wives/Partners not in the labour force ;</t>
  </si>
  <si>
    <t>One dependant under 25 ;  &gt;&gt;&gt; Husbands/Partners not in the labour force, Wives/Partners unemployed ;</t>
  </si>
  <si>
    <t>One dependant under 25 ;  &gt;&gt; Neither partner unemployed (exc. not determined) ;</t>
  </si>
  <si>
    <t>One dependant under 25 ;  &gt;&gt;&gt; Husbands/Partners employed, Wives/Partners employed ;</t>
  </si>
  <si>
    <t>One dependant under 25 ;  &gt;&gt;&gt; Husbands/Partners employed, Wives/Partners not in the labour force ;</t>
  </si>
  <si>
    <t>One dependant under 25 ;  &gt;&gt;&gt; Husbands/Partners not in the labour force, Wives/Partners employed ;</t>
  </si>
  <si>
    <t>One dependant under 25 ;  &gt;&gt;&gt; Husbands/Partners not in the labour force, Wives/Partners not in the labour force ;</t>
  </si>
  <si>
    <t>One dependant under 25 ;  &gt;&gt; One or both partners not determined ;</t>
  </si>
  <si>
    <t>One dependant under 25 ;  &gt; One parent families ;</t>
  </si>
  <si>
    <t>One dependant under 25 ;  &gt;&gt; Parents unemployed ;</t>
  </si>
  <si>
    <t>One dependant under 25 ;  &gt;&gt;&gt; Single fathers ;</t>
  </si>
  <si>
    <t>One dependant under 25 ;  &gt;&gt;&gt; Single mothers ;</t>
  </si>
  <si>
    <t>One dependant under 25 ;  &gt;&gt; Parents employed ;</t>
  </si>
  <si>
    <t>One dependant under 25 ;  &gt;&gt; Parents not in the labour force ;</t>
  </si>
  <si>
    <t>One dependant under 25 ;  &gt;&gt; Parents not determined ;</t>
  </si>
  <si>
    <t>One dependant under 25 ;  &gt; Other families ;</t>
  </si>
  <si>
    <t>One dependant under 25 ;  &gt;&gt; Family heads employed ;</t>
  </si>
  <si>
    <t>One dependant under 25 ;  &gt;&gt; Family heads unemployed ;</t>
  </si>
  <si>
    <t>One dependant under 25 ;  &gt;&gt; Family heads not in the labour force ;</t>
  </si>
  <si>
    <t>One dependant under 25 ;  &gt;&gt; Family heads labour force status not determined ;</t>
  </si>
  <si>
    <t>Two or more dependants under 25 ;  All families ;</t>
  </si>
  <si>
    <t>Two or more dependants under 25 ;  &gt; Total couple families ;</t>
  </si>
  <si>
    <t>Two or more dependants under 25 ;  &gt;&gt; One or both partners unemployed (exc. not determined) ;</t>
  </si>
  <si>
    <t>Two or more dependants under 25 ;  &gt;&gt;&gt; Husbands/Partners employed, Wives/Partners unemployed ;</t>
  </si>
  <si>
    <t>Two or more dependants under 25 ;  &gt;&gt;&gt; Husbands/Partners unemployed, Wives/Partners employed ;</t>
  </si>
  <si>
    <t>Two or more dependants under 25 ;  &gt;&gt;&gt; Husbands/Partners unemployed, Wives/Partners unemployed ;</t>
  </si>
  <si>
    <t>Two or more dependants under 25 ;  &gt;&gt;&gt; Husbands/Partners unemployed, Wives/Partners not in the labour force ;</t>
  </si>
  <si>
    <t>Two or more dependants under 25 ;  &gt;&gt;&gt; Husbands/Partners not in the labour force, Wives/Partners unemployed ;</t>
  </si>
  <si>
    <t>Two or more dependants under 25 ;  &gt;&gt; Neither partner unemployed (exc. not determined) ;</t>
  </si>
  <si>
    <t>Two or more dependants under 25 ;  &gt;&gt;&gt; Husbands/Partners employed, Wives/Partners employed ;</t>
  </si>
  <si>
    <t>Two or more dependants under 25 ;  &gt;&gt;&gt; Husbands/Partners employed, Wives/Partners not in the labour force ;</t>
  </si>
  <si>
    <t>Two or more dependants under 25 ;  &gt;&gt;&gt; Husbands/Partners not in the labour force, Wives/Partners employed ;</t>
  </si>
  <si>
    <t>Two or more dependants under 25 ;  &gt;&gt;&gt; Husbands/Partners not in the labour force, Wives/Partners not in the labour force ;</t>
  </si>
  <si>
    <t>Two or more dependants under 25 ;  &gt;&gt; One or both partners not determined ;</t>
  </si>
  <si>
    <t>Two or more dependants under 25 ;  &gt; One parent families ;</t>
  </si>
  <si>
    <t>Two or more dependants under 25 ;  &gt;&gt; Parents unemployed ;</t>
  </si>
  <si>
    <t>Two or more dependants under 25 ;  &gt;&gt;&gt; Single fathers ;</t>
  </si>
  <si>
    <t>Two or more dependants under 25 ;  &gt;&gt;&gt; Single mothers ;</t>
  </si>
  <si>
    <t>Two or more dependants under 25 ;  &gt;&gt; Parents employed ;</t>
  </si>
  <si>
    <t>Two or more dependants under 25 ;  &gt;&gt; Parents not in the labour force ;</t>
  </si>
  <si>
    <t>Two or more dependants under 25 ;  &gt;&gt; Parents not determined ;</t>
  </si>
  <si>
    <t>Two or more dependants under 25 ;  &gt; Other families ;</t>
  </si>
  <si>
    <t>Two or more dependants under 25 ;  &gt;&gt; Family heads employed ;</t>
  </si>
  <si>
    <t>Two or more dependants under 25 ;  &gt;&gt; Family heads unemployed ;</t>
  </si>
  <si>
    <t>Two or more dependants under 25 ;  &gt;&gt; Family heads not in the labour force ;</t>
  </si>
  <si>
    <t>Two or more dependants under 25 ;  &gt;&gt; Family heads labour force status not determined ;</t>
  </si>
  <si>
    <t>Total families ;  All families ;</t>
  </si>
  <si>
    <t>Total families ;  &gt; Total couple families ;</t>
  </si>
  <si>
    <t>Total families ;  &gt;&gt; One or both partners unemployed (exc. not determined) ;</t>
  </si>
  <si>
    <t>Total families ;  &gt;&gt;&gt; Husbands/Partners employed, Wives/Partners unemployed ;</t>
  </si>
  <si>
    <t>Total families ;  &gt;&gt;&gt; Husbands/Partners unemployed, Wives/Partners employed ;</t>
  </si>
  <si>
    <t>Total families ;  &gt;&gt;&gt; Husbands/Partners unemployed, Wives/Partners unemployed ;</t>
  </si>
  <si>
    <t>Total families ;  &gt;&gt;&gt; Husbands/Partners unemployed, Wives/Partners not in the labour force ;</t>
  </si>
  <si>
    <t>Total families ;  &gt;&gt;&gt; Husbands/Partners not in the labour force, Wives/Partners unemployed ;</t>
  </si>
  <si>
    <t>Total families ;  &gt;&gt; Neither partner unemployed (exc. not determined) ;</t>
  </si>
  <si>
    <t>Total families ;  &gt;&gt;&gt; Husbands/Partners employed, Wives/Partners employed ;</t>
  </si>
  <si>
    <t>Total families ;  &gt;&gt;&gt; Husbands/Partners employed, Wives/Partners not in the labour force ;</t>
  </si>
  <si>
    <t>Total families ;  &gt;&gt;&gt; Husbands/Partners not in the labour force, Wives/Partners employed ;</t>
  </si>
  <si>
    <t>Total families ;  &gt;&gt;&gt; Husbands/Partners not in the labour force, Wives/Partners not in the labour force ;</t>
  </si>
  <si>
    <t>Total families ;  &gt;&gt; One or both partners not determined ;</t>
  </si>
  <si>
    <t>Total families ;  &gt; One parent families ;</t>
  </si>
  <si>
    <t>Total families ;  &gt;&gt; Parents unemployed ;</t>
  </si>
  <si>
    <t>Total families ;  &gt;&gt;&gt; Single fathers ;</t>
  </si>
  <si>
    <t>Total families ;  &gt;&gt;&gt; Single mothers ;</t>
  </si>
  <si>
    <t>Total families ;  &gt;&gt; Parents employed ;</t>
  </si>
  <si>
    <t>Total families ;  &gt;&gt; Parents not in the labour force ;</t>
  </si>
  <si>
    <t>Total families ;  &gt;&gt; Parents not determined ;</t>
  </si>
  <si>
    <t>Total families ;  &gt; Other families ;</t>
  </si>
  <si>
    <t>Total families ;  &gt;&gt; Family heads employed ;</t>
  </si>
  <si>
    <t>Total families ;  &gt;&gt; Family heads unemployed ;</t>
  </si>
  <si>
    <t>Total families ;  &gt;&gt; Family heads not in the labour force ;</t>
  </si>
  <si>
    <t>Total families ;  &gt;&gt; Family heads labour force status not determined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</si>
  <si>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</si>
  <si>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</si>
  <si>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</si>
  <si>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</si>
  <si>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</si>
  <si>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</si>
  <si>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</si>
  <si>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</si>
  <si>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</si>
  <si>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</si>
  <si>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</si>
  <si>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</si>
  <si>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A124867282J</t>
  </si>
  <si>
    <t>A124867238X</t>
  </si>
  <si>
    <t>A124867286T</t>
  </si>
  <si>
    <t>A124867290J</t>
  </si>
  <si>
    <t>A124867242R</t>
  </si>
  <si>
    <t>A124867246X</t>
  </si>
  <si>
    <t>A124867266J</t>
  </si>
  <si>
    <t>A124867226R</t>
  </si>
  <si>
    <t>A124867294T</t>
  </si>
  <si>
    <t>A124867270X</t>
  </si>
  <si>
    <t>A124867306R</t>
  </si>
  <si>
    <t>A124867230F</t>
  </si>
  <si>
    <t>A124867198T</t>
  </si>
  <si>
    <t>A124867214F</t>
  </si>
  <si>
    <t>A124867250R</t>
  </si>
  <si>
    <t>A124867218R</t>
  </si>
  <si>
    <t>A124867254X</t>
  </si>
  <si>
    <t>A124867258J</t>
  </si>
  <si>
    <t>A124867310F</t>
  </si>
  <si>
    <t>A124867202W</t>
  </si>
  <si>
    <t>A124867298A</t>
  </si>
  <si>
    <t>A124867302F</t>
  </si>
  <si>
    <t>A124867206F</t>
  </si>
  <si>
    <t>A124867234R</t>
  </si>
  <si>
    <t>A124867262X</t>
  </si>
  <si>
    <t>A124867314R</t>
  </si>
  <si>
    <t>A124867210W</t>
  </si>
  <si>
    <t>A124867274J</t>
  </si>
  <si>
    <t>A124867278T</t>
  </si>
  <si>
    <t>A124867222F</t>
  </si>
  <si>
    <t>A124866802J</t>
  </si>
  <si>
    <t>A124866758K</t>
  </si>
  <si>
    <t>A124866806T</t>
  </si>
  <si>
    <t>A124866810J</t>
  </si>
  <si>
    <t>A124866762A</t>
  </si>
  <si>
    <t>A124866766K</t>
  </si>
  <si>
    <t>A124866786V</t>
  </si>
  <si>
    <t>A124866746A</t>
  </si>
  <si>
    <t>A124866814T</t>
  </si>
  <si>
    <t>A124866790K</t>
  </si>
  <si>
    <t>A124866826A</t>
  </si>
  <si>
    <t>A124866750T</t>
  </si>
  <si>
    <t>A124866718T</t>
  </si>
  <si>
    <t>A124866734T</t>
  </si>
  <si>
    <t>A124866770A</t>
  </si>
  <si>
    <t>A124866738A</t>
  </si>
  <si>
    <t>A124866774K</t>
  </si>
  <si>
    <t>A124866778V</t>
  </si>
  <si>
    <t>A124866830T</t>
  </si>
  <si>
    <t>A124866722J</t>
  </si>
  <si>
    <t>A124866818A</t>
  </si>
  <si>
    <t>A124866822T</t>
  </si>
  <si>
    <t>A124866726T</t>
  </si>
  <si>
    <t>A124866754A</t>
  </si>
  <si>
    <t>A124866782K</t>
  </si>
  <si>
    <t>A124866834A</t>
  </si>
  <si>
    <t>A124866730J</t>
  </si>
  <si>
    <t>A124866794V</t>
  </si>
  <si>
    <t>A124866798C</t>
  </si>
  <si>
    <t>A124866742T</t>
  </si>
  <si>
    <t>A124867402R</t>
  </si>
  <si>
    <t>A124867358T</t>
  </si>
  <si>
    <t>A124867406X</t>
  </si>
  <si>
    <t>A124867410R</t>
  </si>
  <si>
    <t>A124867362J</t>
  </si>
  <si>
    <t>A124867366T</t>
  </si>
  <si>
    <t>A124867386A</t>
  </si>
  <si>
    <t>A124867346J</t>
  </si>
  <si>
    <t>A124867414X</t>
  </si>
  <si>
    <t>A124867390T</t>
  </si>
  <si>
    <t>A124867426J</t>
  </si>
  <si>
    <t>A124867350X</t>
  </si>
  <si>
    <t>A124867318X</t>
  </si>
  <si>
    <t>A124867334X</t>
  </si>
  <si>
    <t>A124867370J</t>
  </si>
  <si>
    <t>A124867338J</t>
  </si>
  <si>
    <t>A124867374T</t>
  </si>
  <si>
    <t>A124867378A</t>
  </si>
  <si>
    <t>A124867430X</t>
  </si>
  <si>
    <t>A124867322R</t>
  </si>
  <si>
    <t>A124867418J</t>
  </si>
  <si>
    <t>A124867422X</t>
  </si>
  <si>
    <t>A124867326X</t>
  </si>
  <si>
    <t>A124867354J</t>
  </si>
  <si>
    <t>A124867382T</t>
  </si>
  <si>
    <t>A124867434J</t>
  </si>
  <si>
    <t>A124867330R</t>
  </si>
  <si>
    <t>A124867394A</t>
  </si>
  <si>
    <t>A124867398K</t>
  </si>
  <si>
    <t>A124867342X</t>
  </si>
  <si>
    <t>A124867522J</t>
  </si>
  <si>
    <t>A124867478K</t>
  </si>
  <si>
    <t>A124867526T</t>
  </si>
  <si>
    <t>A124867530J</t>
  </si>
  <si>
    <t>A124867482A</t>
  </si>
  <si>
    <t>A124867486K</t>
  </si>
  <si>
    <t>A124867506J</t>
  </si>
  <si>
    <t>A124867466A</t>
  </si>
  <si>
    <t>A124867534T</t>
  </si>
  <si>
    <t>A124867510X</t>
  </si>
  <si>
    <t>A124867546A</t>
  </si>
  <si>
    <t>A124867470T</t>
  </si>
  <si>
    <t>A124867438T</t>
  </si>
  <si>
    <t>A124867454T</t>
  </si>
  <si>
    <t>A124867490A</t>
  </si>
  <si>
    <t>A124867458A</t>
  </si>
  <si>
    <t>A124867494K</t>
  </si>
  <si>
    <t>A124867498V</t>
  </si>
  <si>
    <t>A124867550T</t>
  </si>
  <si>
    <t>A124867442J</t>
  </si>
  <si>
    <t>A124867538A</t>
  </si>
  <si>
    <t>A124867542T</t>
  </si>
  <si>
    <t>A124867446T</t>
  </si>
  <si>
    <t>A124867474A</t>
  </si>
  <si>
    <t>A124867502X</t>
  </si>
  <si>
    <t>A124867554A</t>
  </si>
  <si>
    <t>A124867450J</t>
  </si>
  <si>
    <t>A124867514J</t>
  </si>
  <si>
    <t>A124867518T</t>
  </si>
  <si>
    <t>A124867462T</t>
  </si>
  <si>
    <t>A124866922A</t>
  </si>
  <si>
    <t>A124866878C</t>
  </si>
  <si>
    <t>A124866926K</t>
  </si>
  <si>
    <t>A124866930A</t>
  </si>
  <si>
    <t>A124866882V</t>
  </si>
  <si>
    <t>A124866886C</t>
  </si>
  <si>
    <t>A124866906A</t>
  </si>
  <si>
    <t>A124866866V</t>
  </si>
  <si>
    <t>A124866934K</t>
  </si>
  <si>
    <t>A124866910T</t>
  </si>
  <si>
    <t>A124866946V</t>
  </si>
  <si>
    <t>A124866870K</t>
  </si>
  <si>
    <t>A124866838K</t>
  </si>
  <si>
    <t>A124866854K</t>
  </si>
  <si>
    <t>A124866890V</t>
  </si>
  <si>
    <t>A124866858V</t>
  </si>
  <si>
    <t>A124866894C</t>
  </si>
  <si>
    <t>A124866898L</t>
  </si>
  <si>
    <t>A124866950K</t>
  </si>
  <si>
    <t>A124866842A</t>
  </si>
  <si>
    <t>A124866938V</t>
  </si>
  <si>
    <t>A124866942K</t>
  </si>
  <si>
    <t>A124866846K</t>
  </si>
  <si>
    <t>A124866874V</t>
  </si>
  <si>
    <t>A124866902T</t>
  </si>
  <si>
    <t>A124866954V</t>
  </si>
  <si>
    <t>A124866850A</t>
  </si>
  <si>
    <t>A124866914A</t>
  </si>
  <si>
    <t>A124866918K</t>
  </si>
  <si>
    <t>A124866862K</t>
  </si>
  <si>
    <t>A124867042W</t>
  </si>
  <si>
    <t>A124866998W</t>
  </si>
  <si>
    <t>A124867046F</t>
  </si>
  <si>
    <t>A124867050W</t>
  </si>
  <si>
    <t>A124867002C</t>
  </si>
  <si>
    <t>A124867006L</t>
  </si>
  <si>
    <t>A124867026W</t>
  </si>
  <si>
    <t>A124866986L</t>
  </si>
  <si>
    <t>A124867054F</t>
  </si>
  <si>
    <t>A124867030L</t>
  </si>
  <si>
    <t>A124867066R</t>
  </si>
  <si>
    <t>A124866990C</t>
  </si>
  <si>
    <t>A124866958C</t>
  </si>
  <si>
    <t>A124866974C</t>
  </si>
  <si>
    <t>A124867010C</t>
  </si>
  <si>
    <t>A124866978L</t>
  </si>
  <si>
    <t>A124867014L</t>
  </si>
  <si>
    <t>A124867018W</t>
  </si>
  <si>
    <t>A124867070F</t>
  </si>
  <si>
    <t>A124866962V</t>
  </si>
  <si>
    <t>A124867058R</t>
  </si>
  <si>
    <t>A124867062F</t>
  </si>
  <si>
    <t>A124866966C</t>
  </si>
  <si>
    <t>A124866994L</t>
  </si>
  <si>
    <t>A124867022L</t>
  </si>
  <si>
    <t>A124867074R</t>
  </si>
  <si>
    <t>A124866970V</t>
  </si>
  <si>
    <t>A124867034W</t>
  </si>
  <si>
    <t>A124867038F</t>
  </si>
  <si>
    <t>A124866982C</t>
  </si>
  <si>
    <t>A124867162R</t>
  </si>
  <si>
    <t>A124867118F</t>
  </si>
  <si>
    <t>A124867166X</t>
  </si>
  <si>
    <t>A124867170R</t>
  </si>
  <si>
    <t>A124867122W</t>
  </si>
  <si>
    <t>A124867126F</t>
  </si>
  <si>
    <t>A124867146R</t>
  </si>
  <si>
    <t>A124867106W</t>
  </si>
  <si>
    <t>A124867174X</t>
  </si>
  <si>
    <t>A124867150F</t>
  </si>
  <si>
    <t>A124867186J</t>
  </si>
  <si>
    <t>A124867110L</t>
  </si>
  <si>
    <t>A124867078X</t>
  </si>
  <si>
    <t>A124867094X</t>
  </si>
  <si>
    <t>A124867130W</t>
  </si>
  <si>
    <t>A124867098J</t>
  </si>
  <si>
    <t>A124867134F</t>
  </si>
  <si>
    <t>A124867138R</t>
  </si>
  <si>
    <t>A124867190X</t>
  </si>
  <si>
    <t>A124867082R</t>
  </si>
  <si>
    <t>A124867178J</t>
  </si>
  <si>
    <t>A124867182X</t>
  </si>
  <si>
    <t>A124867086X</t>
  </si>
  <si>
    <t>A124867114W</t>
  </si>
  <si>
    <t>A124867142F</t>
  </si>
  <si>
    <t>A124867194J</t>
  </si>
  <si>
    <t>A124867090R</t>
  </si>
  <si>
    <t>A124867154R</t>
  </si>
  <si>
    <t>A124867158X</t>
  </si>
  <si>
    <t>A124867102L</t>
  </si>
  <si>
    <t>Time Series Workbook</t>
  </si>
  <si>
    <t>6224.0.55.001 Labour Force Status of Families</t>
  </si>
  <si>
    <t>Table 6. Families by number of dependent children,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</si>
  <si>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</si>
  <si>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</si>
  <si>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</si>
  <si>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</si>
  <si>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</si>
  <si>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</si>
  <si>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Varies</t>
  </si>
  <si>
    <t>3,6,9,12</t>
  </si>
  <si>
    <t>Table 6. Families by number of dependent children</t>
  </si>
  <si>
    <t>Released at 11:30 am (Canberra time) Tue 12 Oct 2021</t>
  </si>
  <si>
    <t>Contents</t>
  </si>
  <si>
    <t>Tables</t>
  </si>
  <si>
    <t>Table 6.1 - June 2021</t>
  </si>
  <si>
    <t>Table 6.2 -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</si>
  <si>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</si>
  <si>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</si>
  <si>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</si>
  <si>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Labour Force Status of Families, Jun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</si>
  <si>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</si>
  <si>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</si>
  <si>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</si>
  <si>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</si>
  <si>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NUMBER OF CHILDREN UNDER 15</t>
  </si>
  <si>
    <t>NUMBER OF DEPENDANTS UNDER 25</t>
  </si>
  <si>
    <t>FAMILIES</t>
  </si>
  <si>
    <t>None</t>
  </si>
  <si>
    <t>One</t>
  </si>
  <si>
    <t>Two or more</t>
  </si>
  <si>
    <t>Total</t>
  </si>
  <si>
    <t>'000</t>
  </si>
  <si>
    <t>ALL FAMILIES</t>
  </si>
  <si>
    <t>Total couple families</t>
  </si>
  <si>
    <t xml:space="preserve">One or both partners unemployed (exc. not determined) </t>
  </si>
  <si>
    <t>Husbands/Partners employed, Wives/Partners unemployed</t>
  </si>
  <si>
    <t>Husbands/Partners unemployed, Wives/Partners employed</t>
  </si>
  <si>
    <t>Husbands/Partners unemployed, Wives/Partners unemployed</t>
  </si>
  <si>
    <t>Husbands/Partners unemployed, Wives/Partners not in the labour force</t>
  </si>
  <si>
    <t>Husbands/Partners not in the labour force, Wives/Partners unemployed</t>
  </si>
  <si>
    <t>Neither partner unemployed (exc. not determined)</t>
  </si>
  <si>
    <t>Husbands/Partners employed, Wives/Partners employed</t>
  </si>
  <si>
    <t>Husbands/Partners employed, Wives/Partners not in the labour force</t>
  </si>
  <si>
    <t>Husbands/Partners not in the labour force, Wives/Partners employed</t>
  </si>
  <si>
    <t>Husbands/Partners not in the labour force, Wives/Partners not in the labour force</t>
  </si>
  <si>
    <t>One or both partners not determined</t>
  </si>
  <si>
    <t>One parent families</t>
  </si>
  <si>
    <t>Parents unemployed</t>
  </si>
  <si>
    <t>Single fathers</t>
  </si>
  <si>
    <t>Single mothers</t>
  </si>
  <si>
    <t>Parents employed</t>
  </si>
  <si>
    <t>Parents not in the labour force</t>
  </si>
  <si>
    <t>Parents not determined</t>
  </si>
  <si>
    <t>Other families</t>
  </si>
  <si>
    <t>Family heads employed</t>
  </si>
  <si>
    <t>Family heads unemployed</t>
  </si>
  <si>
    <t>Family heads not in the labour force</t>
  </si>
  <si>
    <t>Family heads labour force status not determined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</si>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</sst>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10"/>
      <name val="Tahoma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5" fillId="0" borderId="0"/>
    <xf numFmtId="0" fontId="22" fillId="0" borderId="0">
      <alignment horizontal="left"/>
    </xf>
    <xf numFmtId="0" fontId="11" fillId="0" borderId="0"/>
    <xf numFmtId="0" fontId="25" fillId="0" borderId="0">
      <alignment horizontal="center"/>
    </xf>
    <xf numFmtId="0" fontId="9" fillId="0" borderId="0">
      <alignment horizontal="left" vertical="center" wrapText="1"/>
    </xf>
    <xf numFmtId="0" fontId="9" fillId="0" borderId="0">
      <alignment horizontal="right"/>
    </xf>
  </cellStyleXfs>
  <cellXfs count="7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2" applyFont="1" applyAlignment="1">
      <alignment horizontal="left" vertical="center"/>
    </xf>
    <xf numFmtId="0" fontId="11" fillId="0" borderId="0" xfId="3"/>
    <xf numFmtId="0" fontId="12" fillId="0" borderId="0" xfId="4"/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5" applyFont="1" applyAlignment="1">
      <alignment horizontal="center"/>
    </xf>
    <xf numFmtId="0" fontId="17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0" fillId="3" borderId="0" xfId="2" applyFont="1" applyFill="1" applyAlignment="1">
      <alignment horizontal="left" vertical="center" indent="11"/>
    </xf>
    <xf numFmtId="1" fontId="24" fillId="3" borderId="1" xfId="6" applyNumberFormat="1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vertical="center"/>
    </xf>
    <xf numFmtId="0" fontId="23" fillId="3" borderId="1" xfId="7" applyFont="1" applyFill="1" applyBorder="1" applyAlignment="1">
      <alignment vertical="center"/>
    </xf>
    <xf numFmtId="0" fontId="25" fillId="0" borderId="0" xfId="8">
      <alignment horizontal="center"/>
    </xf>
    <xf numFmtId="0" fontId="9" fillId="0" borderId="0" xfId="0" applyFont="1"/>
    <xf numFmtId="0" fontId="11" fillId="0" borderId="0" xfId="7"/>
    <xf numFmtId="166" fontId="26" fillId="0" borderId="0" xfId="0" applyNumberFormat="1" applyFont="1" applyAlignment="1">
      <alignment horizontal="right" wrapText="1"/>
    </xf>
    <xf numFmtId="0" fontId="26" fillId="0" borderId="0" xfId="8" applyFont="1" applyAlignment="1">
      <alignment horizontal="left"/>
    </xf>
    <xf numFmtId="1" fontId="26" fillId="0" borderId="0" xfId="0" applyNumberFormat="1" applyFont="1" applyAlignment="1">
      <alignment horizontal="left"/>
    </xf>
    <xf numFmtId="166" fontId="9" fillId="0" borderId="0" xfId="9" applyNumberFormat="1" applyAlignment="1">
      <alignment horizontal="left" vertical="center"/>
    </xf>
    <xf numFmtId="0" fontId="9" fillId="0" borderId="0" xfId="0" applyFont="1" applyAlignment="1">
      <alignment horizontal="right"/>
    </xf>
    <xf numFmtId="0" fontId="27" fillId="0" borderId="0" xfId="7" applyFont="1"/>
    <xf numFmtId="0" fontId="10" fillId="0" borderId="0" xfId="7" applyFont="1"/>
    <xf numFmtId="167" fontId="26" fillId="0" borderId="0" xfId="0" applyNumberFormat="1" applyFont="1" applyAlignment="1">
      <alignment horizontal="left"/>
    </xf>
    <xf numFmtId="166" fontId="26" fillId="0" borderId="0" xfId="10" applyNumberFormat="1" applyFont="1">
      <alignment horizontal="right"/>
    </xf>
    <xf numFmtId="166" fontId="9" fillId="0" borderId="0" xfId="10" applyNumberFormat="1">
      <alignment horizontal="right"/>
    </xf>
    <xf numFmtId="0" fontId="9" fillId="0" borderId="0" xfId="0" applyFont="1" applyAlignment="1">
      <alignment horizontal="left" indent="1"/>
    </xf>
    <xf numFmtId="167" fontId="28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3"/>
    </xf>
    <xf numFmtId="0" fontId="9" fillId="0" borderId="0" xfId="0" applyFont="1" applyAlignment="1">
      <alignment horizontal="left" indent="4"/>
    </xf>
    <xf numFmtId="167" fontId="9" fillId="0" borderId="0" xfId="7" applyNumberFormat="1" applyFont="1"/>
    <xf numFmtId="0" fontId="28" fillId="0" borderId="0" xfId="0" applyFont="1" applyAlignment="1">
      <alignment horizontal="left" indent="2"/>
    </xf>
    <xf numFmtId="166" fontId="26" fillId="0" borderId="0" xfId="9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7" fontId="9" fillId="0" borderId="0" xfId="0" applyNumberFormat="1" applyFont="1" applyAlignment="1">
      <alignment horizontal="left"/>
    </xf>
    <xf numFmtId="0" fontId="29" fillId="0" borderId="0" xfId="1" applyFont="1" applyAlignment="1" applyProtection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8" fillId="0" borderId="2" xfId="4" applyFont="1" applyBorder="1" applyAlignment="1">
      <alignment horizontal="left"/>
    </xf>
    <xf numFmtId="0" fontId="13" fillId="0" borderId="0" xfId="4" applyFont="1" applyAlignment="1">
      <alignment horizontal="left"/>
    </xf>
    <xf numFmtId="0" fontId="16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3" fillId="3" borderId="1" xfId="6" applyFont="1" applyFill="1" applyBorder="1" applyAlignment="1">
      <alignment horizontal="left" vertical="center" indent="13"/>
    </xf>
    <xf numFmtId="17" fontId="26" fillId="0" borderId="3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166" fontId="26" fillId="0" borderId="0" xfId="0" applyNumberFormat="1" applyFont="1" applyAlignment="1">
      <alignment horizontal="center" wrapText="1"/>
    </xf>
  </cellXfs>
  <cellStyles count="11">
    <cellStyle name="Hyperlink" xfId="1" builtinId="8"/>
    <cellStyle name="Hyperlink 2" xfId="5" xr:uid="{FCA5D7BF-CDB6-4B6E-811E-5EC0C09FC2DA}"/>
    <cellStyle name="Normal" xfId="0" builtinId="0"/>
    <cellStyle name="Normal 10" xfId="3" xr:uid="{204C096F-16B9-4DBA-964B-9439048EE142}"/>
    <cellStyle name="Normal 2" xfId="7" xr:uid="{74250047-4BA5-41CD-B556-25494CC0AC09}"/>
    <cellStyle name="Normal 2 4" xfId="4" xr:uid="{B671B2DE-FE17-41C8-8C1B-488B3D6C1DB2}"/>
    <cellStyle name="Normal 3 5 4" xfId="2" xr:uid="{B3022CE2-70FC-420B-AD63-56DA9A423652}"/>
    <cellStyle name="Style1" xfId="6" xr:uid="{8F7A4464-0E6B-4627-8174-02551F1E345A}"/>
    <cellStyle name="Style4" xfId="8" xr:uid="{34AE3F89-5C60-47AE-BC5E-4BD1FD12B7D4}"/>
    <cellStyle name="Style6 10 4" xfId="10" xr:uid="{21321BD1-47B3-4B42-8255-A9866DD6F7CF}"/>
    <cellStyle name="Style9" xfId="9" xr:uid="{59A1DBE4-F963-4B75-A8FD-FE9373593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4205E3-73F7-4237-AA5A-000CECC7C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67BAEE-1EDB-4C90-BA2C-2CE35B8BB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4B558-4C4A-4835-BCD0-CE1B4F55D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D98B9810-7ADC-41F2-9975-BE4B52C2F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1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B27F-7F7F-49A1-B09D-6E7CB6A2B3BF}">
  <dimension ref="A1:L26"/>
  <sheetViews>
    <sheetView showGridLines="0" tabSelected="1" workbookViewId="0">
      <pane ySplit="7" topLeftCell="A8" activePane="bottomLeft" state="frozen"/>
      <selection activeCell="B61" sqref="B6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21"/>
      <c r="B1" s="21"/>
      <c r="C1" s="21"/>
      <c r="D1" s="21"/>
      <c r="E1" s="21"/>
    </row>
    <row r="2" spans="1:12">
      <c r="A2" s="21"/>
      <c r="B2" s="13" t="s">
        <v>404</v>
      </c>
      <c r="C2" s="12"/>
      <c r="D2" s="12"/>
      <c r="E2" s="12"/>
    </row>
    <row r="3" spans="1:12" ht="12" customHeight="1">
      <c r="A3" s="21"/>
      <c r="B3" s="12"/>
      <c r="C3" s="12"/>
      <c r="D3" s="12"/>
      <c r="E3" s="12"/>
    </row>
    <row r="4" spans="1:12">
      <c r="A4" s="21"/>
      <c r="B4" s="12"/>
      <c r="C4" s="12"/>
      <c r="D4" s="12"/>
      <c r="E4" s="12"/>
    </row>
    <row r="5" spans="1:12" ht="15.75">
      <c r="A5" s="21"/>
      <c r="B5" s="14" t="s">
        <v>405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62" t="s">
        <v>415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>
      <c r="A7" s="21"/>
      <c r="B7" s="22" t="s">
        <v>416</v>
      </c>
      <c r="C7" s="21"/>
      <c r="D7" s="21"/>
      <c r="E7" s="21"/>
    </row>
    <row r="8" spans="1:12">
      <c r="A8" s="23"/>
      <c r="B8" s="23"/>
      <c r="C8" s="23"/>
      <c r="D8" s="21"/>
      <c r="E8" s="21"/>
    </row>
    <row r="9" spans="1:12" ht="15.75">
      <c r="A9" s="24"/>
      <c r="B9" s="25" t="s">
        <v>417</v>
      </c>
      <c r="C9" s="24"/>
      <c r="D9" s="21"/>
      <c r="E9" s="21"/>
    </row>
    <row r="10" spans="1:12">
      <c r="A10" s="24"/>
      <c r="B10" s="26" t="s">
        <v>418</v>
      </c>
      <c r="C10" s="24"/>
      <c r="D10" s="21"/>
      <c r="E10" s="21"/>
    </row>
    <row r="11" spans="1:12">
      <c r="A11" s="24"/>
      <c r="B11" s="27">
        <v>6.1</v>
      </c>
      <c r="C11" s="28" t="s">
        <v>419</v>
      </c>
      <c r="D11" s="21"/>
      <c r="E11" s="21"/>
    </row>
    <row r="12" spans="1:12">
      <c r="A12" s="24"/>
      <c r="B12" s="27">
        <v>6.2</v>
      </c>
      <c r="C12" s="28" t="s">
        <v>420</v>
      </c>
      <c r="D12" s="21"/>
      <c r="E12" s="21"/>
    </row>
    <row r="13" spans="1:12">
      <c r="A13" s="24"/>
      <c r="B13" s="27" t="s">
        <v>421</v>
      </c>
      <c r="C13" s="28" t="s">
        <v>422</v>
      </c>
      <c r="D13" s="21"/>
      <c r="E13" s="21"/>
    </row>
    <row r="14" spans="1:12">
      <c r="A14" s="23"/>
      <c r="B14" s="23"/>
      <c r="C14" s="23"/>
      <c r="D14" s="21"/>
      <c r="E14" s="21"/>
    </row>
    <row r="15" spans="1:12" ht="15.75">
      <c r="A15" s="24"/>
      <c r="B15" s="63"/>
      <c r="C15" s="63"/>
      <c r="D15" s="21"/>
      <c r="E15" s="21"/>
    </row>
    <row r="16" spans="1:12" ht="15.75">
      <c r="A16" s="24"/>
      <c r="B16" s="64" t="s">
        <v>423</v>
      </c>
      <c r="C16" s="64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424</v>
      </c>
      <c r="C18" s="24"/>
      <c r="D18" s="21"/>
      <c r="E18" s="21"/>
    </row>
    <row r="19" spans="1:5">
      <c r="A19" s="24"/>
      <c r="B19" s="65" t="s">
        <v>425</v>
      </c>
      <c r="C19" s="65"/>
      <c r="D19" s="21"/>
      <c r="E19" s="21"/>
    </row>
    <row r="20" spans="1:5">
      <c r="A20" s="24"/>
      <c r="B20" s="65" t="s">
        <v>426</v>
      </c>
      <c r="C20" s="65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407</v>
      </c>
      <c r="C22" s="21"/>
      <c r="D22" s="21"/>
      <c r="E22" s="21"/>
    </row>
    <row r="23" spans="1:5">
      <c r="A23" s="23"/>
      <c r="B23" s="61" t="s">
        <v>427</v>
      </c>
      <c r="C23" s="61"/>
      <c r="D23" s="61"/>
      <c r="E23" s="61"/>
    </row>
    <row r="24" spans="1:5">
      <c r="A24" s="23"/>
      <c r="B24" s="61" t="s">
        <v>428</v>
      </c>
      <c r="C24" s="61"/>
      <c r="D24" s="61"/>
      <c r="E24" s="61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5254CE41-1636-4CDF-8F61-EC2AC0253B6D}"/>
    <hyperlink ref="B26" r:id="rId2" display="© Commonwealth of Australia 2015" xr:uid="{2609D0C1-264E-4462-BA27-440F67D0F1B4}"/>
    <hyperlink ref="B20" r:id="rId3" display="Explanatory Notes" xr:uid="{08273EE2-A53D-470E-B77D-39FC09F71BA7}"/>
    <hyperlink ref="B19" r:id="rId4" xr:uid="{07061498-113B-4516-AEFA-81A2FB96F1BF}"/>
    <hyperlink ref="B19:C19" r:id="rId5" display="Summary" xr:uid="{BD25129D-4EE1-4171-8B63-EB8FC061551D}"/>
    <hyperlink ref="B20:C20" r:id="rId6" display="Methodology" xr:uid="{CCE12B8E-72BC-49C9-8638-542CD3DF46DE}"/>
    <hyperlink ref="B24" r:id="rId7" display="or the Labour Surveys Branch at labour.statistics@abs.gov.au." xr:uid="{D8AC1281-3A3D-46A1-BC5A-D9789AC21C94}"/>
    <hyperlink ref="B23:E23" r:id="rId8" display="For further information about these and related statistics visit www.abs.gov.au/about/contact-us" xr:uid="{85D251F1-D9BD-4967-A7BF-14DD29CB2CB2}"/>
    <hyperlink ref="B12" location="'Table 6.2'!A1" display="'Table 6.2'!A1" xr:uid="{94FA6516-29BC-41DF-875D-A1444D665040}"/>
    <hyperlink ref="B13" location="Index!A12" display="Index" xr:uid="{9889CE46-DF68-4628-ACE0-A8F85AAF7A4D}"/>
    <hyperlink ref="B11" location="'Table 6.1'!A1" display="'Table 6.1'!A1" xr:uid="{CB3C2301-3A36-4537-A796-C47B068CA0E6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E3BF-5D1B-428D-AC86-FBB4BCC3B676}">
  <sheetPr>
    <pageSetUpPr fitToPage="1"/>
  </sheetPr>
  <dimension ref="A1:L55"/>
  <sheetViews>
    <sheetView zoomScaleNormal="100" workbookViewId="0">
      <pane ySplit="10" topLeftCell="A11" activePane="bottomLeft" state="frozen"/>
      <selection activeCell="B61" sqref="B61"/>
      <selection pane="bottomLeft" activeCell="C14" sqref="C14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404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66" t="str">
        <f>Contents!B5</f>
        <v>6224.0.55.001 Labour Force Status of Families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5.95" customHeight="1">
      <c r="A6" s="31"/>
      <c r="B6" s="67" t="str">
        <f>Contents!B6</f>
        <v>Table 6. Families by number of dependent children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68" t="str">
        <f>Contents!C11</f>
        <v>Table 6.1 - June 2021</v>
      </c>
      <c r="B8" s="68"/>
      <c r="C8" s="68"/>
      <c r="D8" s="68"/>
      <c r="E8" s="68"/>
      <c r="F8" s="68"/>
      <c r="G8" s="68"/>
      <c r="H8" s="68"/>
      <c r="I8" s="34"/>
      <c r="J8" s="35"/>
      <c r="K8" s="36"/>
      <c r="L8" s="36"/>
    </row>
    <row r="9" spans="1:12">
      <c r="A9" s="37"/>
      <c r="B9" s="38"/>
      <c r="C9" s="69">
        <v>44348</v>
      </c>
      <c r="D9" s="70"/>
      <c r="E9" s="70"/>
      <c r="F9" s="70"/>
      <c r="G9" s="70"/>
      <c r="H9" s="70"/>
      <c r="I9" s="70"/>
      <c r="J9" s="39"/>
      <c r="K9" s="39"/>
      <c r="L9" s="39"/>
    </row>
    <row r="10" spans="1:12">
      <c r="A10" s="37"/>
      <c r="B10" s="38"/>
      <c r="C10" s="71" t="s">
        <v>429</v>
      </c>
      <c r="D10" s="71"/>
      <c r="E10" s="71"/>
      <c r="F10" s="71" t="s">
        <v>430</v>
      </c>
      <c r="G10" s="71"/>
      <c r="H10" s="71"/>
      <c r="I10" s="40" t="s">
        <v>431</v>
      </c>
      <c r="J10" s="39"/>
      <c r="K10" s="39"/>
      <c r="L10" s="39"/>
    </row>
    <row r="11" spans="1:12" ht="15" customHeight="1">
      <c r="A11" s="41"/>
      <c r="B11" s="42"/>
      <c r="C11" s="40" t="s">
        <v>432</v>
      </c>
      <c r="D11" s="40" t="s">
        <v>433</v>
      </c>
      <c r="E11" s="40" t="s">
        <v>434</v>
      </c>
      <c r="F11" s="40" t="s">
        <v>432</v>
      </c>
      <c r="G11" s="40" t="s">
        <v>433</v>
      </c>
      <c r="H11" s="40" t="s">
        <v>434</v>
      </c>
      <c r="I11" s="40" t="s">
        <v>435</v>
      </c>
      <c r="J11" s="39"/>
      <c r="K11" s="39"/>
      <c r="L11" s="39"/>
    </row>
    <row r="12" spans="1:12">
      <c r="A12" s="43"/>
      <c r="B12" s="38"/>
      <c r="C12" s="44" t="s">
        <v>436</v>
      </c>
      <c r="D12" s="44" t="s">
        <v>436</v>
      </c>
      <c r="E12" s="44" t="s">
        <v>436</v>
      </c>
      <c r="F12" s="44" t="s">
        <v>436</v>
      </c>
      <c r="G12" s="44" t="s">
        <v>436</v>
      </c>
      <c r="H12" s="44" t="s">
        <v>436</v>
      </c>
      <c r="I12" s="44" t="s">
        <v>436</v>
      </c>
      <c r="J12" s="45"/>
      <c r="K12" s="45"/>
      <c r="L12" s="45"/>
    </row>
    <row r="13" spans="1:12">
      <c r="A13" s="43"/>
      <c r="B13" s="38"/>
      <c r="C13" s="44"/>
      <c r="D13" s="44"/>
      <c r="E13" s="44"/>
      <c r="F13" s="44"/>
      <c r="G13" s="44"/>
      <c r="H13" s="44"/>
      <c r="I13" s="44"/>
      <c r="J13" s="45"/>
      <c r="K13" s="45"/>
      <c r="L13" s="45"/>
    </row>
    <row r="14" spans="1:12">
      <c r="A14" s="46"/>
      <c r="B14" s="47" t="s">
        <v>437</v>
      </c>
      <c r="C14" s="48">
        <f>A124867282J_Latest</f>
        <v>4600.3530000000001</v>
      </c>
      <c r="D14" s="48">
        <f>A124866802J_Latest</f>
        <v>1168.558</v>
      </c>
      <c r="E14" s="48">
        <f>A124867402R_Latest</f>
        <v>1517.4159999999999</v>
      </c>
      <c r="F14" s="48">
        <f>A124867522J_Latest</f>
        <v>3972.4670000000001</v>
      </c>
      <c r="G14" s="48">
        <f>A124866922A_Latest</f>
        <v>1294.473</v>
      </c>
      <c r="H14" s="48">
        <f>A124867042W_Latest</f>
        <v>2019.3869999999999</v>
      </c>
      <c r="I14" s="48">
        <f>A124867162R_Latest</f>
        <v>7286.3280000000004</v>
      </c>
      <c r="J14" s="49"/>
      <c r="K14" s="39"/>
      <c r="L14" s="39"/>
    </row>
    <row r="15" spans="1:12">
      <c r="A15" s="46"/>
      <c r="B15" s="50"/>
      <c r="C15" s="49"/>
      <c r="D15" s="49"/>
      <c r="E15" s="49"/>
      <c r="F15" s="49"/>
      <c r="G15" s="49"/>
      <c r="H15" s="49"/>
      <c r="I15" s="49"/>
      <c r="J15" s="49"/>
      <c r="K15" s="39"/>
      <c r="L15" s="39"/>
    </row>
    <row r="16" spans="1:12" ht="15" customHeight="1">
      <c r="A16" s="46"/>
      <c r="B16" s="51" t="s">
        <v>438</v>
      </c>
      <c r="C16" s="49">
        <f>A124867238X_Latest</f>
        <v>3911.4969999999998</v>
      </c>
      <c r="D16" s="49">
        <f>A124866758K_Latest</f>
        <v>892.42100000000005</v>
      </c>
      <c r="E16" s="49">
        <f>A124867358T_Latest</f>
        <v>1276.162</v>
      </c>
      <c r="F16" s="49">
        <f>A124867478K_Latest</f>
        <v>3417.924</v>
      </c>
      <c r="G16" s="49">
        <f>A124866878C_Latest</f>
        <v>970.26</v>
      </c>
      <c r="H16" s="49">
        <f>A124866998W_Latest</f>
        <v>1691.896</v>
      </c>
      <c r="I16" s="49">
        <f>A124867118F_Latest</f>
        <v>6080.08</v>
      </c>
      <c r="J16" s="49"/>
      <c r="K16" s="39"/>
      <c r="L16" s="39"/>
    </row>
    <row r="17" spans="1:12">
      <c r="A17" s="46"/>
      <c r="B17" s="52" t="s">
        <v>439</v>
      </c>
      <c r="C17" s="49">
        <f>A124867286T_Latest</f>
        <v>117.873</v>
      </c>
      <c r="D17" s="49">
        <f>A124866806T_Latest</f>
        <v>41.319000000000003</v>
      </c>
      <c r="E17" s="49">
        <f>A124867406X_Latest</f>
        <v>59.478999999999999</v>
      </c>
      <c r="F17" s="49">
        <f>A124867526T_Latest</f>
        <v>95.986000000000004</v>
      </c>
      <c r="G17" s="49">
        <f>A124866926K_Latest</f>
        <v>49.555</v>
      </c>
      <c r="H17" s="49">
        <f>A124867046F_Latest</f>
        <v>73.128</v>
      </c>
      <c r="I17" s="49">
        <f>A124867166X_Latest</f>
        <v>218.67</v>
      </c>
      <c r="J17" s="49"/>
      <c r="K17" s="39"/>
      <c r="L17" s="39"/>
    </row>
    <row r="18" spans="1:12">
      <c r="A18" s="46"/>
      <c r="B18" s="53" t="s">
        <v>440</v>
      </c>
      <c r="C18" s="49">
        <f>A124867290J_Latest</f>
        <v>46.802</v>
      </c>
      <c r="D18" s="49">
        <f>A124866810J_Latest</f>
        <v>21.882000000000001</v>
      </c>
      <c r="E18" s="49">
        <f>A124867410R_Latest</f>
        <v>33.167000000000002</v>
      </c>
      <c r="F18" s="49">
        <f>A124867530J_Latest</f>
        <v>37.493000000000002</v>
      </c>
      <c r="G18" s="49">
        <f>A124866930A_Latest</f>
        <v>23.931000000000001</v>
      </c>
      <c r="H18" s="49">
        <f>A124867050W_Latest</f>
        <v>40.427</v>
      </c>
      <c r="I18" s="49">
        <f>A124867170R_Latest</f>
        <v>101.851</v>
      </c>
      <c r="J18" s="49"/>
      <c r="K18" s="39"/>
      <c r="L18" s="39"/>
    </row>
    <row r="19" spans="1:12">
      <c r="A19" s="46"/>
      <c r="B19" s="53" t="s">
        <v>441</v>
      </c>
      <c r="C19" s="49">
        <f>A124867242R_Latest</f>
        <v>37.786000000000001</v>
      </c>
      <c r="D19" s="49">
        <f>A124866762A_Latest</f>
        <v>10.605</v>
      </c>
      <c r="E19" s="49">
        <f>A124867362J_Latest</f>
        <v>11.423999999999999</v>
      </c>
      <c r="F19" s="49">
        <f>A124867482A_Latest</f>
        <v>32.098999999999997</v>
      </c>
      <c r="G19" s="49">
        <f>A124866882V_Latest</f>
        <v>12.989000000000001</v>
      </c>
      <c r="H19" s="49">
        <f>A124867002C_Latest</f>
        <v>14.727</v>
      </c>
      <c r="I19" s="49">
        <f>A124867122W_Latest</f>
        <v>59.814999999999998</v>
      </c>
      <c r="J19" s="49"/>
      <c r="K19" s="39"/>
      <c r="L19" s="39"/>
    </row>
    <row r="20" spans="1:12">
      <c r="A20" s="46"/>
      <c r="B20" s="53" t="s">
        <v>442</v>
      </c>
      <c r="C20" s="49">
        <f>A124867246X_Latest</f>
        <v>6.3330000000000002</v>
      </c>
      <c r="D20" s="49">
        <f>A124866766K_Latest</f>
        <v>2.4580000000000002</v>
      </c>
      <c r="E20" s="49">
        <f>A124867366T_Latest</f>
        <v>4.048</v>
      </c>
      <c r="F20" s="49">
        <f>A124867486K_Latest</f>
        <v>3.4710000000000001</v>
      </c>
      <c r="G20" s="49">
        <f>A124866886C_Latest</f>
        <v>4.899</v>
      </c>
      <c r="H20" s="49">
        <f>A124867006L_Latest</f>
        <v>4.47</v>
      </c>
      <c r="I20" s="49">
        <f>A124867126F_Latest</f>
        <v>12.84</v>
      </c>
      <c r="J20" s="49"/>
      <c r="K20" s="39"/>
      <c r="L20" s="39"/>
    </row>
    <row r="21" spans="1:12">
      <c r="A21" s="46"/>
      <c r="B21" s="53" t="s">
        <v>443</v>
      </c>
      <c r="C21" s="49">
        <f>A124867266J_Latest</f>
        <v>17.597000000000001</v>
      </c>
      <c r="D21" s="49">
        <f>A124866786V_Latest</f>
        <v>4.1239999999999997</v>
      </c>
      <c r="E21" s="49">
        <f>A124867386A_Latest</f>
        <v>8.0299999999999994</v>
      </c>
      <c r="F21" s="49">
        <f>A124867506J_Latest</f>
        <v>14.561999999999999</v>
      </c>
      <c r="G21" s="49">
        <f>A124866906A_Latest</f>
        <v>5.6289999999999996</v>
      </c>
      <c r="H21" s="49">
        <f>A124867026W_Latest</f>
        <v>9.5609999999999999</v>
      </c>
      <c r="I21" s="49">
        <f>A124867146R_Latest</f>
        <v>29.751000000000001</v>
      </c>
      <c r="J21" s="49"/>
      <c r="K21" s="39"/>
      <c r="L21" s="39"/>
    </row>
    <row r="22" spans="1:12">
      <c r="A22" s="46"/>
      <c r="B22" s="53" t="s">
        <v>444</v>
      </c>
      <c r="C22" s="49">
        <f>A124867226R_Latest</f>
        <v>9.3539999999999992</v>
      </c>
      <c r="D22" s="49">
        <f>A124866746A_Latest</f>
        <v>2.2490000000000001</v>
      </c>
      <c r="E22" s="49">
        <f>A124867346J_Latest</f>
        <v>2.81</v>
      </c>
      <c r="F22" s="49">
        <f>A124867466A_Latest</f>
        <v>8.3610000000000007</v>
      </c>
      <c r="G22" s="49">
        <f>A124866866V_Latest</f>
        <v>2.1080000000000001</v>
      </c>
      <c r="H22" s="49">
        <f>A124866986L_Latest</f>
        <v>3.944</v>
      </c>
      <c r="I22" s="49">
        <f>A124867106W_Latest</f>
        <v>14.413</v>
      </c>
      <c r="J22" s="49"/>
      <c r="K22" s="39"/>
      <c r="L22" s="39"/>
    </row>
    <row r="23" spans="1:12">
      <c r="A23" s="46"/>
      <c r="B23" s="52" t="s">
        <v>445</v>
      </c>
      <c r="C23" s="49">
        <f>A124867294T_Latest</f>
        <v>3709.5770000000002</v>
      </c>
      <c r="D23" s="49">
        <f>A124866814T_Latest</f>
        <v>838.27499999999998</v>
      </c>
      <c r="E23" s="49">
        <f>A124867414X_Latest</f>
        <v>1193.1320000000001</v>
      </c>
      <c r="F23" s="49">
        <f>A124867534T_Latest</f>
        <v>3245.9490000000001</v>
      </c>
      <c r="G23" s="49">
        <f>A124866934K_Latest</f>
        <v>905.97699999999998</v>
      </c>
      <c r="H23" s="49">
        <f>A124867054F_Latest</f>
        <v>1589.058</v>
      </c>
      <c r="I23" s="49">
        <f>A124867174X_Latest</f>
        <v>5740.9840000000004</v>
      </c>
      <c r="J23" s="49"/>
      <c r="K23" s="39"/>
      <c r="L23" s="39"/>
    </row>
    <row r="24" spans="1:12">
      <c r="A24" s="46"/>
      <c r="B24" s="53" t="s">
        <v>446</v>
      </c>
      <c r="C24" s="49">
        <f>A124867270X_Latest</f>
        <v>1952.308</v>
      </c>
      <c r="D24" s="49">
        <f>A124866790K_Latest</f>
        <v>626.67600000000004</v>
      </c>
      <c r="E24" s="49">
        <f>A124867390T_Latest</f>
        <v>879.86</v>
      </c>
      <c r="F24" s="49">
        <f>A124867510X_Latest</f>
        <v>1597.8109999999999</v>
      </c>
      <c r="G24" s="49">
        <f>A124866910T_Latest</f>
        <v>664.58399999999995</v>
      </c>
      <c r="H24" s="49">
        <f>A124867030L_Latest</f>
        <v>1196.4480000000001</v>
      </c>
      <c r="I24" s="49">
        <f>A124867150F_Latest</f>
        <v>3458.8440000000001</v>
      </c>
      <c r="J24" s="49"/>
      <c r="K24" s="54"/>
      <c r="L24" s="54"/>
    </row>
    <row r="25" spans="1:12">
      <c r="A25" s="46"/>
      <c r="B25" s="53" t="s">
        <v>447</v>
      </c>
      <c r="C25" s="49">
        <f>A124867306R_Latest</f>
        <v>384.82499999999999</v>
      </c>
      <c r="D25" s="49">
        <f>A124866826A_Latest</f>
        <v>149.80099999999999</v>
      </c>
      <c r="E25" s="49">
        <f>A124867426J_Latest</f>
        <v>248.29599999999999</v>
      </c>
      <c r="F25" s="49">
        <f>A124867546A_Latest</f>
        <v>326.54500000000002</v>
      </c>
      <c r="G25" s="49">
        <f>A124866946V_Latest</f>
        <v>161.988</v>
      </c>
      <c r="H25" s="49">
        <f>A124867066R_Latest</f>
        <v>294.39</v>
      </c>
      <c r="I25" s="49">
        <f>A124867186J_Latest</f>
        <v>782.92200000000003</v>
      </c>
      <c r="J25" s="49"/>
      <c r="K25" s="54"/>
      <c r="L25" s="54"/>
    </row>
    <row r="26" spans="1:12">
      <c r="A26" s="46"/>
      <c r="B26" s="53" t="s">
        <v>448</v>
      </c>
      <c r="C26" s="49">
        <f>A124867230F_Latest</f>
        <v>248.81700000000001</v>
      </c>
      <c r="D26" s="49">
        <f>A124866750T_Latest</f>
        <v>31.388999999999999</v>
      </c>
      <c r="E26" s="49">
        <f>A124867350X_Latest</f>
        <v>25.533000000000001</v>
      </c>
      <c r="F26" s="49">
        <f>A124867470T_Latest</f>
        <v>220.21199999999999</v>
      </c>
      <c r="G26" s="49">
        <f>A124866870K_Latest</f>
        <v>43.494999999999997</v>
      </c>
      <c r="H26" s="49">
        <f>A124866990C_Latest</f>
        <v>42.031999999999996</v>
      </c>
      <c r="I26" s="49">
        <f>A124867110L_Latest</f>
        <v>305.74</v>
      </c>
      <c r="J26" s="49"/>
      <c r="K26" s="54"/>
      <c r="L26" s="54"/>
    </row>
    <row r="27" spans="1:12">
      <c r="A27" s="46"/>
      <c r="B27" s="53" t="s">
        <v>449</v>
      </c>
      <c r="C27" s="49">
        <f>A124867198T_Latest</f>
        <v>1123.626</v>
      </c>
      <c r="D27" s="49">
        <f>A124866718T_Latest</f>
        <v>30.408000000000001</v>
      </c>
      <c r="E27" s="49">
        <f>A124867318X_Latest</f>
        <v>39.442999999999998</v>
      </c>
      <c r="F27" s="49">
        <f>A124867438T_Latest</f>
        <v>1101.3800000000001</v>
      </c>
      <c r="G27" s="49">
        <f>A124866838K_Latest</f>
        <v>35.909999999999997</v>
      </c>
      <c r="H27" s="49">
        <f>A124866958C_Latest</f>
        <v>56.188000000000002</v>
      </c>
      <c r="I27" s="49">
        <f>A124867078X_Latest</f>
        <v>1193.4780000000001</v>
      </c>
      <c r="J27" s="49"/>
      <c r="K27" s="54"/>
      <c r="L27" s="54"/>
    </row>
    <row r="28" spans="1:12">
      <c r="A28" s="46"/>
      <c r="B28" s="52" t="s">
        <v>450</v>
      </c>
      <c r="C28" s="49">
        <f>A124867214F_Latest</f>
        <v>84.048000000000002</v>
      </c>
      <c r="D28" s="49">
        <f>A124866734T_Latest</f>
        <v>12.827</v>
      </c>
      <c r="E28" s="49">
        <f>A124867334X_Latest</f>
        <v>23.552</v>
      </c>
      <c r="F28" s="49">
        <f>A124867454T_Latest</f>
        <v>75.989000000000004</v>
      </c>
      <c r="G28" s="49">
        <f>A124866854K_Latest</f>
        <v>14.728</v>
      </c>
      <c r="H28" s="49">
        <f>A124866974C_Latest</f>
        <v>29.71</v>
      </c>
      <c r="I28" s="49">
        <f>A124867094X_Latest</f>
        <v>120.42700000000001</v>
      </c>
      <c r="J28" s="49"/>
      <c r="K28" s="54"/>
      <c r="L28" s="54"/>
    </row>
    <row r="29" spans="1:12">
      <c r="A29" s="46"/>
      <c r="B29" s="52"/>
      <c r="C29" s="49"/>
      <c r="D29" s="49"/>
      <c r="E29" s="49"/>
      <c r="F29" s="49"/>
      <c r="G29" s="49"/>
      <c r="H29" s="49"/>
      <c r="I29" s="49"/>
      <c r="J29" s="49"/>
      <c r="K29" s="54"/>
      <c r="L29" s="54"/>
    </row>
    <row r="30" spans="1:12">
      <c r="A30" s="46"/>
      <c r="B30" s="55" t="s">
        <v>451</v>
      </c>
      <c r="C30" s="49">
        <f>A124867250R_Latest</f>
        <v>578.19200000000001</v>
      </c>
      <c r="D30" s="49">
        <f>A124866770A_Latest</f>
        <v>276.13799999999998</v>
      </c>
      <c r="E30" s="49">
        <f>A124867370J_Latest</f>
        <v>241.25399999999999</v>
      </c>
      <c r="F30" s="49">
        <f>A124867490A_Latest</f>
        <v>443.87900000000002</v>
      </c>
      <c r="G30" s="49">
        <f>A124866890V_Latest</f>
        <v>324.21300000000002</v>
      </c>
      <c r="H30" s="49">
        <f>A124867010C_Latest</f>
        <v>327.49099999999999</v>
      </c>
      <c r="I30" s="49">
        <f>A124867130W_Latest</f>
        <v>1095.5830000000001</v>
      </c>
      <c r="J30" s="49"/>
      <c r="K30" s="54"/>
      <c r="L30" s="54"/>
    </row>
    <row r="31" spans="1:12">
      <c r="A31" s="46"/>
      <c r="B31" s="52" t="s">
        <v>452</v>
      </c>
      <c r="C31" s="49">
        <f>A124867218R_Latest</f>
        <v>21.936</v>
      </c>
      <c r="D31" s="49">
        <f>A124866738A_Latest</f>
        <v>14.582000000000001</v>
      </c>
      <c r="E31" s="49">
        <f>A124867338J_Latest</f>
        <v>17.667999999999999</v>
      </c>
      <c r="F31" s="49">
        <f>A124867458A_Latest</f>
        <v>14.353</v>
      </c>
      <c r="G31" s="49">
        <f>A124866858V_Latest</f>
        <v>18.623999999999999</v>
      </c>
      <c r="H31" s="49">
        <f>A124866978L_Latest</f>
        <v>21.207999999999998</v>
      </c>
      <c r="I31" s="49">
        <f>A124867098J_Latest</f>
        <v>54.185000000000002</v>
      </c>
      <c r="J31" s="49"/>
      <c r="K31" s="54"/>
      <c r="L31" s="54"/>
    </row>
    <row r="32" spans="1:12" ht="15" customHeight="1">
      <c r="A32" s="46"/>
      <c r="B32" s="53" t="s">
        <v>453</v>
      </c>
      <c r="C32" s="49">
        <f>A124867254X_Latest</f>
        <v>5.5730000000000004</v>
      </c>
      <c r="D32" s="49">
        <f>A124866774K_Latest</f>
        <v>4.5250000000000004</v>
      </c>
      <c r="E32" s="49">
        <f>A124867374T_Latest</f>
        <v>1.2969999999999999</v>
      </c>
      <c r="F32" s="49">
        <f>A124867494K_Latest</f>
        <v>1.3480000000000001</v>
      </c>
      <c r="G32" s="49">
        <f>A124866894C_Latest</f>
        <v>8.75</v>
      </c>
      <c r="H32" s="49">
        <f>A124867014L_Latest</f>
        <v>1.2969999999999999</v>
      </c>
      <c r="I32" s="49">
        <f>A124867134F_Latest</f>
        <v>11.395</v>
      </c>
      <c r="J32" s="49"/>
      <c r="K32" s="54"/>
      <c r="L32" s="54"/>
    </row>
    <row r="33" spans="1:12">
      <c r="A33" s="46"/>
      <c r="B33" s="53" t="s">
        <v>454</v>
      </c>
      <c r="C33" s="49">
        <f>A124867258J_Latest</f>
        <v>16.363</v>
      </c>
      <c r="D33" s="49">
        <f>A124866778V_Latest</f>
        <v>10.055999999999999</v>
      </c>
      <c r="E33" s="49">
        <f>A124867378A_Latest</f>
        <v>16.370999999999999</v>
      </c>
      <c r="F33" s="49">
        <f>A124867498V_Latest</f>
        <v>13.005000000000001</v>
      </c>
      <c r="G33" s="49">
        <f>A124866898L_Latest</f>
        <v>9.8740000000000006</v>
      </c>
      <c r="H33" s="49">
        <f>A124867018W_Latest</f>
        <v>19.911000000000001</v>
      </c>
      <c r="I33" s="49">
        <f>A124867138R_Latest</f>
        <v>42.790999999999997</v>
      </c>
      <c r="J33" s="49"/>
      <c r="K33" s="54"/>
      <c r="L33" s="54"/>
    </row>
    <row r="34" spans="1:12">
      <c r="A34" s="56"/>
      <c r="B34" s="52" t="s">
        <v>455</v>
      </c>
      <c r="C34" s="49">
        <f>A124867310F_Latest</f>
        <v>287.60199999999998</v>
      </c>
      <c r="D34" s="49">
        <f>A124866830T_Latest</f>
        <v>185.56200000000001</v>
      </c>
      <c r="E34" s="49">
        <f>A124867430X_Latest</f>
        <v>134.11099999999999</v>
      </c>
      <c r="F34" s="49">
        <f>A124867550T_Latest</f>
        <v>190.56200000000001</v>
      </c>
      <c r="G34" s="49">
        <f>A124866950K_Latest</f>
        <v>220.66900000000001</v>
      </c>
      <c r="H34" s="49">
        <f>A124867070F_Latest</f>
        <v>196.04400000000001</v>
      </c>
      <c r="I34" s="49">
        <f>A124867190X_Latest</f>
        <v>607.27499999999998</v>
      </c>
      <c r="J34" s="49"/>
      <c r="K34" s="39"/>
      <c r="L34" s="39"/>
    </row>
    <row r="35" spans="1:12">
      <c r="A35" s="39"/>
      <c r="B35" s="53" t="s">
        <v>453</v>
      </c>
      <c r="C35" s="49">
        <f>A124867202W_Latest</f>
        <v>75.227999999999994</v>
      </c>
      <c r="D35" s="49">
        <f>A124866722J_Latest</f>
        <v>38.198</v>
      </c>
      <c r="E35" s="49">
        <f>A124867322R_Latest</f>
        <v>23.794</v>
      </c>
      <c r="F35" s="49">
        <f>A124867442J_Latest</f>
        <v>47.136000000000003</v>
      </c>
      <c r="G35" s="49">
        <f>A124866842A_Latest</f>
        <v>55.680999999999997</v>
      </c>
      <c r="H35" s="49">
        <f>A124866962V_Latest</f>
        <v>34.402000000000001</v>
      </c>
      <c r="I35" s="49">
        <f>A124867082R_Latest</f>
        <v>137.22</v>
      </c>
      <c r="J35" s="49"/>
      <c r="K35" s="39"/>
      <c r="L35" s="39"/>
    </row>
    <row r="36" spans="1:12">
      <c r="A36" s="30"/>
      <c r="B36" s="53" t="s">
        <v>454</v>
      </c>
      <c r="C36" s="49">
        <f>A124867298A_Latest</f>
        <v>212.374</v>
      </c>
      <c r="D36" s="49">
        <f>A124866818A_Latest</f>
        <v>147.364</v>
      </c>
      <c r="E36" s="49">
        <f>A124867418J_Latest</f>
        <v>110.31699999999999</v>
      </c>
      <c r="F36" s="49">
        <f>A124867538A_Latest</f>
        <v>143.42599999999999</v>
      </c>
      <c r="G36" s="49">
        <f>A124866938V_Latest</f>
        <v>164.98699999999999</v>
      </c>
      <c r="H36" s="49">
        <f>A124867058R_Latest</f>
        <v>161.642</v>
      </c>
      <c r="I36" s="49">
        <f>A124867178J_Latest</f>
        <v>470.05500000000001</v>
      </c>
      <c r="J36" s="49"/>
      <c r="K36" s="39"/>
      <c r="L36" s="39"/>
    </row>
    <row r="37" spans="1:12" ht="15" customHeight="1">
      <c r="B37" s="52" t="s">
        <v>456</v>
      </c>
      <c r="C37" s="49">
        <f>A124867302F_Latest</f>
        <v>264.108</v>
      </c>
      <c r="D37" s="49">
        <f>A124866822T_Latest</f>
        <v>74.040999999999997</v>
      </c>
      <c r="E37" s="49">
        <f>A124867422X_Latest</f>
        <v>87.968999999999994</v>
      </c>
      <c r="F37" s="49">
        <f>A124867542T_Latest</f>
        <v>234.84399999999999</v>
      </c>
      <c r="G37" s="49">
        <f>A124866942K_Latest</f>
        <v>83.665999999999997</v>
      </c>
      <c r="H37" s="49">
        <f>A124867062F_Latest</f>
        <v>107.60899999999999</v>
      </c>
      <c r="I37" s="49">
        <f>A124867182X_Latest</f>
        <v>426.11900000000003</v>
      </c>
      <c r="J37" s="49"/>
    </row>
    <row r="38" spans="1:12" ht="15" customHeight="1">
      <c r="B38" s="53" t="s">
        <v>453</v>
      </c>
      <c r="C38" s="49">
        <f>A124867206F_Latest</f>
        <v>56.606999999999999</v>
      </c>
      <c r="D38" s="49">
        <f>A124866726T_Latest</f>
        <v>8.9450000000000003</v>
      </c>
      <c r="E38" s="49">
        <f>A124867326X_Latest</f>
        <v>4.9039999999999999</v>
      </c>
      <c r="F38" s="49">
        <f>A124867446T_Latest</f>
        <v>52.264000000000003</v>
      </c>
      <c r="G38" s="49">
        <f>A124866846K_Latest</f>
        <v>11.461</v>
      </c>
      <c r="H38" s="49">
        <f>A124866966C_Latest</f>
        <v>6.7309999999999999</v>
      </c>
      <c r="I38" s="49">
        <f>A124867086X_Latest</f>
        <v>70.454999999999998</v>
      </c>
      <c r="J38" s="49"/>
    </row>
    <row r="39" spans="1:12" ht="15" customHeight="1">
      <c r="B39" s="53" t="s">
        <v>454</v>
      </c>
      <c r="C39" s="49">
        <f>A124867234R_Latest</f>
        <v>207.501</v>
      </c>
      <c r="D39" s="49">
        <f>A124866754A_Latest</f>
        <v>65.096000000000004</v>
      </c>
      <c r="E39" s="49">
        <f>A124867354J_Latest</f>
        <v>83.066000000000003</v>
      </c>
      <c r="F39" s="49">
        <f>A124867474A_Latest</f>
        <v>182.58</v>
      </c>
      <c r="G39" s="49">
        <f>A124866874V_Latest</f>
        <v>72.204999999999998</v>
      </c>
      <c r="H39" s="49">
        <f>A124866994L_Latest</f>
        <v>100.879</v>
      </c>
      <c r="I39" s="49">
        <f>A124867114W_Latest</f>
        <v>355.66300000000001</v>
      </c>
      <c r="J39" s="49"/>
    </row>
    <row r="40" spans="1:12" ht="15" customHeight="1">
      <c r="B40" s="52" t="s">
        <v>457</v>
      </c>
      <c r="C40" s="49">
        <f>A124867262X_Latest</f>
        <v>4.5460000000000003</v>
      </c>
      <c r="D40" s="49">
        <f>A124866782K_Latest</f>
        <v>1.9530000000000001</v>
      </c>
      <c r="E40" s="49">
        <f>A124867382T_Latest</f>
        <v>1.506</v>
      </c>
      <c r="F40" s="49">
        <f>A124867502X_Latest</f>
        <v>4.12</v>
      </c>
      <c r="G40" s="49">
        <f>A124866902T_Latest</f>
        <v>1.254</v>
      </c>
      <c r="H40" s="49">
        <f>A124867022L_Latest</f>
        <v>2.63</v>
      </c>
      <c r="I40" s="49">
        <f>A124867142F_Latest</f>
        <v>8.0050000000000008</v>
      </c>
      <c r="J40" s="49"/>
    </row>
    <row r="41" spans="1:12" ht="15" customHeight="1">
      <c r="B41" s="52"/>
      <c r="C41" s="49"/>
      <c r="D41" s="49"/>
      <c r="E41" s="49"/>
      <c r="F41" s="49"/>
      <c r="G41" s="49"/>
      <c r="H41" s="49"/>
      <c r="I41" s="49"/>
      <c r="J41" s="49"/>
    </row>
    <row r="42" spans="1:12" ht="15" customHeight="1">
      <c r="B42" s="55" t="s">
        <v>458</v>
      </c>
      <c r="C42" s="49">
        <f>A124867314R_Latest</f>
        <v>110.664</v>
      </c>
      <c r="D42" s="49">
        <f>A124866834A_Latest</f>
        <v>0</v>
      </c>
      <c r="E42" s="49">
        <f>A124867434J_Latest</f>
        <v>0</v>
      </c>
      <c r="F42" s="49">
        <f>A124867554A_Latest</f>
        <v>90.486999999999995</v>
      </c>
      <c r="G42" s="49">
        <f>A124866954V_Latest</f>
        <v>17.501000000000001</v>
      </c>
      <c r="H42" s="49">
        <f>A124867074R_Latest</f>
        <v>2.6760000000000002</v>
      </c>
      <c r="I42" s="49">
        <f>A124867194J_Latest</f>
        <v>110.664</v>
      </c>
      <c r="J42" s="49"/>
    </row>
    <row r="43" spans="1:12" ht="15" customHeight="1">
      <c r="B43" s="52" t="s">
        <v>459</v>
      </c>
      <c r="C43" s="49">
        <f>A124867210W_Latest</f>
        <v>68.012</v>
      </c>
      <c r="D43" s="49">
        <f>A124866730J_Latest</f>
        <v>0</v>
      </c>
      <c r="E43" s="49">
        <f>A124867330R_Latest</f>
        <v>0</v>
      </c>
      <c r="F43" s="49">
        <f>A124867450J_Latest</f>
        <v>54.643999999999998</v>
      </c>
      <c r="G43" s="49">
        <f>A124866850A_Latest</f>
        <v>11.099</v>
      </c>
      <c r="H43" s="49">
        <f>A124866970V_Latest</f>
        <v>2.2690000000000001</v>
      </c>
      <c r="I43" s="49">
        <f>A124867090R_Latest</f>
        <v>68.012</v>
      </c>
      <c r="J43" s="49"/>
    </row>
    <row r="44" spans="1:12" ht="15" customHeight="1">
      <c r="B44" s="52" t="s">
        <v>460</v>
      </c>
      <c r="C44" s="49">
        <f>A124867274J_Latest</f>
        <v>4.9660000000000002</v>
      </c>
      <c r="D44" s="49">
        <f>A124866794V_Latest</f>
        <v>0</v>
      </c>
      <c r="E44" s="49">
        <f>A124867394A_Latest</f>
        <v>0</v>
      </c>
      <c r="F44" s="49">
        <f>A124867514J_Latest</f>
        <v>3.5539999999999998</v>
      </c>
      <c r="G44" s="49">
        <f>A124866914A_Latest</f>
        <v>1.4119999999999999</v>
      </c>
      <c r="H44" s="49">
        <f>A124867034W_Latest</f>
        <v>0</v>
      </c>
      <c r="I44" s="49">
        <f>A124867154R_Latest</f>
        <v>4.9660000000000002</v>
      </c>
      <c r="J44" s="49"/>
    </row>
    <row r="45" spans="1:12" ht="15" customHeight="1">
      <c r="B45" s="52" t="s">
        <v>461</v>
      </c>
      <c r="C45" s="49">
        <f>A124867278T_Latest</f>
        <v>35.93</v>
      </c>
      <c r="D45" s="49">
        <f>A124866798C_Latest</f>
        <v>0</v>
      </c>
      <c r="E45" s="49">
        <f>A124867398K_Latest</f>
        <v>0</v>
      </c>
      <c r="F45" s="49">
        <f>A124867518T_Latest</f>
        <v>30.533000000000001</v>
      </c>
      <c r="G45" s="49">
        <f>A124866918K_Latest</f>
        <v>4.99</v>
      </c>
      <c r="H45" s="49">
        <f>A124867038F_Latest</f>
        <v>0.40699999999999997</v>
      </c>
      <c r="I45" s="49">
        <f>A124867158X_Latest</f>
        <v>35.93</v>
      </c>
      <c r="J45" s="49"/>
    </row>
    <row r="46" spans="1:12" ht="15" customHeight="1">
      <c r="B46" s="52" t="s">
        <v>462</v>
      </c>
      <c r="C46" s="49">
        <f>A124867222F_Latest</f>
        <v>1.756</v>
      </c>
      <c r="D46" s="49">
        <f>A124866742T_Latest</f>
        <v>0</v>
      </c>
      <c r="E46" s="49">
        <f>A124867342X_Latest</f>
        <v>0</v>
      </c>
      <c r="F46" s="49">
        <f>A124867462T_Latest</f>
        <v>1.756</v>
      </c>
      <c r="G46" s="49">
        <f>A124866862K_Latest</f>
        <v>0</v>
      </c>
      <c r="H46" s="49">
        <f>A124866982C_Latest</f>
        <v>0</v>
      </c>
      <c r="I46" s="49">
        <f>A124867102L_Latest</f>
        <v>1.756</v>
      </c>
      <c r="J46" s="49"/>
    </row>
    <row r="47" spans="1:12" ht="15" customHeight="1">
      <c r="B47" s="57"/>
      <c r="C47" s="49"/>
      <c r="D47" s="49"/>
      <c r="E47" s="49"/>
      <c r="F47" s="49"/>
      <c r="G47" s="49"/>
      <c r="H47" s="49"/>
      <c r="I47" s="49"/>
      <c r="J47" s="49"/>
    </row>
    <row r="48" spans="1:12" ht="15" customHeight="1">
      <c r="B48" s="58"/>
      <c r="C48" s="49"/>
      <c r="D48" s="49"/>
      <c r="E48" s="49"/>
      <c r="F48" s="49"/>
      <c r="G48" s="49"/>
      <c r="H48" s="49"/>
      <c r="I48" s="49"/>
      <c r="J48" s="49"/>
    </row>
    <row r="49" spans="2:10" ht="15" customHeight="1">
      <c r="B49" s="58"/>
      <c r="C49" s="49"/>
      <c r="D49" s="49"/>
      <c r="E49" s="49"/>
      <c r="F49" s="49"/>
      <c r="G49" s="49"/>
      <c r="H49" s="49"/>
      <c r="I49" s="49"/>
      <c r="J49" s="49"/>
    </row>
    <row r="50" spans="2:10" ht="15" customHeight="1">
      <c r="B50" s="59" t="s">
        <v>463</v>
      </c>
      <c r="C50" s="49"/>
      <c r="D50" s="49"/>
      <c r="E50" s="49"/>
      <c r="F50" s="49"/>
      <c r="G50" s="49"/>
      <c r="H50" s="49"/>
      <c r="I50" s="49"/>
      <c r="J50" s="49"/>
    </row>
    <row r="51" spans="2:10" ht="15" customHeight="1">
      <c r="C51" s="49"/>
      <c r="D51" s="49"/>
      <c r="E51" s="49"/>
      <c r="F51" s="49"/>
      <c r="G51" s="49"/>
      <c r="H51" s="49"/>
      <c r="I51" s="49"/>
      <c r="J51" s="49"/>
    </row>
    <row r="52" spans="2:10" ht="15" customHeight="1">
      <c r="C52" s="49"/>
      <c r="D52" s="49"/>
      <c r="E52" s="49"/>
      <c r="F52" s="49"/>
      <c r="G52" s="49"/>
      <c r="H52" s="49"/>
      <c r="I52" s="49"/>
      <c r="J52" s="49"/>
    </row>
    <row r="53" spans="2:10" ht="15" customHeight="1">
      <c r="C53" s="49"/>
      <c r="D53" s="49"/>
      <c r="E53" s="49"/>
      <c r="F53" s="49"/>
      <c r="G53" s="49"/>
      <c r="H53" s="49"/>
      <c r="I53" s="49"/>
      <c r="J53" s="49"/>
    </row>
    <row r="54" spans="2:10" ht="15" customHeight="1">
      <c r="C54" s="49"/>
      <c r="D54" s="49"/>
      <c r="E54" s="49"/>
      <c r="F54" s="49"/>
      <c r="G54" s="49"/>
      <c r="H54" s="49"/>
      <c r="I54" s="49"/>
      <c r="J54" s="49"/>
    </row>
    <row r="55" spans="2:10" ht="15" customHeight="1">
      <c r="C55" s="49"/>
      <c r="D55" s="49"/>
      <c r="E55" s="49"/>
      <c r="F55" s="49"/>
      <c r="G55" s="49"/>
      <c r="H55" s="49"/>
      <c r="I55" s="49"/>
      <c r="J55" s="49"/>
    </row>
  </sheetData>
  <mergeCells count="6">
    <mergeCell ref="B5:L5"/>
    <mergeCell ref="B6:L6"/>
    <mergeCell ref="A8:H8"/>
    <mergeCell ref="C9:I9"/>
    <mergeCell ref="C10:E10"/>
    <mergeCell ref="F10:H10"/>
  </mergeCells>
  <hyperlinks>
    <hyperlink ref="B50" r:id="rId1" display="© Commonwealth of Australia 2011" xr:uid="{C29F5432-1026-468D-9415-1CC98B208DC4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8508-8368-4348-A84B-D5B58B438D50}">
  <sheetPr>
    <pageSetUpPr fitToPage="1"/>
  </sheetPr>
  <dimension ref="A1:L223"/>
  <sheetViews>
    <sheetView zoomScaleNormal="100" workbookViewId="0">
      <pane ySplit="10" topLeftCell="A11" activePane="bottomLeft" state="frozen"/>
      <selection activeCell="B61" sqref="B61"/>
      <selection pane="bottomLeft" activeCell="C14" sqref="C14"/>
    </sheetView>
  </sheetViews>
  <sheetFormatPr defaultRowHeight="15" customHeight="1"/>
  <cols>
    <col min="1" max="1" width="3" customWidth="1"/>
    <col min="2" max="2" width="77" bestFit="1" customWidth="1"/>
    <col min="3" max="9" width="12.5703125" customWidth="1"/>
    <col min="10" max="10" width="73.140625" bestFit="1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404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66" t="str">
        <f>Contents!B5</f>
        <v>6224.0.55.001 Labour Force Status of Families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5.95" customHeight="1">
      <c r="A6" s="31"/>
      <c r="B6" s="67" t="str">
        <f>Contents!B6</f>
        <v>Table 6. Families by number of dependent children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68" t="str">
        <f>Contents!C12</f>
        <v>Table 6.2 - Time Series IDs</v>
      </c>
      <c r="B8" s="68"/>
      <c r="C8" s="68"/>
      <c r="D8" s="68"/>
      <c r="E8" s="68"/>
      <c r="F8" s="68"/>
      <c r="G8" s="68"/>
      <c r="H8" s="68"/>
      <c r="I8" s="34"/>
      <c r="J8" s="35"/>
      <c r="K8" s="36"/>
      <c r="L8" s="36"/>
    </row>
    <row r="9" spans="1:12">
      <c r="A9" s="37"/>
      <c r="B9" s="38"/>
      <c r="C9" s="69">
        <v>44348</v>
      </c>
      <c r="D9" s="70"/>
      <c r="E9" s="70"/>
      <c r="F9" s="70"/>
      <c r="G9" s="70"/>
      <c r="H9" s="70"/>
      <c r="I9" s="70"/>
      <c r="J9" s="39"/>
      <c r="K9" s="39"/>
      <c r="L9" s="39"/>
    </row>
    <row r="10" spans="1:12">
      <c r="A10" s="37"/>
      <c r="B10" s="38"/>
      <c r="C10" s="71" t="s">
        <v>429</v>
      </c>
      <c r="D10" s="71"/>
      <c r="E10" s="71"/>
      <c r="F10" s="71" t="s">
        <v>430</v>
      </c>
      <c r="G10" s="71"/>
      <c r="H10" s="71"/>
      <c r="I10" s="40" t="s">
        <v>431</v>
      </c>
      <c r="J10" s="39"/>
      <c r="K10" s="39"/>
      <c r="L10" s="39"/>
    </row>
    <row r="11" spans="1:12" ht="15" customHeight="1">
      <c r="A11" s="41"/>
      <c r="B11" s="42"/>
      <c r="C11" s="40" t="s">
        <v>432</v>
      </c>
      <c r="D11" s="40" t="s">
        <v>433</v>
      </c>
      <c r="E11" s="40" t="s">
        <v>434</v>
      </c>
      <c r="F11" s="40" t="s">
        <v>432</v>
      </c>
      <c r="G11" s="40" t="s">
        <v>433</v>
      </c>
      <c r="H11" s="40" t="s">
        <v>434</v>
      </c>
      <c r="I11" s="40" t="s">
        <v>435</v>
      </c>
      <c r="J11" s="39"/>
      <c r="K11" s="39"/>
      <c r="L11" s="39"/>
    </row>
    <row r="12" spans="1:12">
      <c r="A12" s="43"/>
      <c r="B12" s="38"/>
      <c r="C12" s="44" t="s">
        <v>436</v>
      </c>
      <c r="D12" s="44" t="s">
        <v>436</v>
      </c>
      <c r="E12" s="44" t="s">
        <v>436</v>
      </c>
      <c r="F12" s="44" t="s">
        <v>436</v>
      </c>
      <c r="G12" s="44" t="s">
        <v>436</v>
      </c>
      <c r="H12" s="44" t="s">
        <v>436</v>
      </c>
      <c r="I12" s="44" t="s">
        <v>436</v>
      </c>
    </row>
    <row r="13" spans="1:12">
      <c r="A13" s="43"/>
      <c r="B13" s="38"/>
      <c r="C13" s="44"/>
      <c r="D13" s="44"/>
      <c r="E13" s="44"/>
      <c r="F13" s="44"/>
      <c r="G13" s="44"/>
      <c r="H13" s="44"/>
      <c r="I13" s="44"/>
    </row>
    <row r="14" spans="1:12">
      <c r="A14" s="46"/>
      <c r="B14" s="47" t="s">
        <v>437</v>
      </c>
      <c r="C14" s="19" t="s">
        <v>194</v>
      </c>
      <c r="D14" s="19" t="s">
        <v>224</v>
      </c>
      <c r="E14" s="19" t="s">
        <v>254</v>
      </c>
      <c r="F14" s="19" t="s">
        <v>284</v>
      </c>
      <c r="G14" s="19" t="s">
        <v>314</v>
      </c>
      <c r="H14" s="19" t="s">
        <v>344</v>
      </c>
      <c r="I14" s="19" t="s">
        <v>374</v>
      </c>
      <c r="J14" s="21"/>
    </row>
    <row r="15" spans="1:12">
      <c r="A15" s="46"/>
      <c r="B15" s="50"/>
      <c r="C15" s="48"/>
      <c r="J15" s="21"/>
    </row>
    <row r="16" spans="1:12" ht="15" customHeight="1">
      <c r="A16" s="46"/>
      <c r="B16" s="51" t="s">
        <v>438</v>
      </c>
      <c r="C16" s="19" t="s">
        <v>195</v>
      </c>
      <c r="D16" s="19" t="s">
        <v>225</v>
      </c>
      <c r="E16" s="19" t="s">
        <v>255</v>
      </c>
      <c r="F16" s="19" t="s">
        <v>285</v>
      </c>
      <c r="G16" s="19" t="s">
        <v>315</v>
      </c>
      <c r="H16" s="19" t="s">
        <v>345</v>
      </c>
      <c r="I16" s="19" t="s">
        <v>375</v>
      </c>
      <c r="J16" s="21"/>
    </row>
    <row r="17" spans="1:11">
      <c r="A17" s="46"/>
      <c r="B17" s="52" t="s">
        <v>439</v>
      </c>
      <c r="C17" s="19" t="s">
        <v>196</v>
      </c>
      <c r="D17" s="19" t="s">
        <v>226</v>
      </c>
      <c r="E17" s="19" t="s">
        <v>256</v>
      </c>
      <c r="F17" s="19" t="s">
        <v>286</v>
      </c>
      <c r="G17" s="19" t="s">
        <v>316</v>
      </c>
      <c r="H17" s="19" t="s">
        <v>346</v>
      </c>
      <c r="I17" s="19" t="s">
        <v>376</v>
      </c>
      <c r="J17" s="21"/>
    </row>
    <row r="18" spans="1:11">
      <c r="A18" s="46"/>
      <c r="B18" s="53" t="s">
        <v>440</v>
      </c>
      <c r="C18" s="19" t="s">
        <v>197</v>
      </c>
      <c r="D18" s="19" t="s">
        <v>227</v>
      </c>
      <c r="E18" s="19" t="s">
        <v>257</v>
      </c>
      <c r="F18" s="19" t="s">
        <v>287</v>
      </c>
      <c r="G18" s="19" t="s">
        <v>317</v>
      </c>
      <c r="H18" s="19" t="s">
        <v>347</v>
      </c>
      <c r="I18" s="19" t="s">
        <v>377</v>
      </c>
      <c r="J18" s="21"/>
    </row>
    <row r="19" spans="1:11">
      <c r="A19" s="46"/>
      <c r="B19" s="53" t="s">
        <v>441</v>
      </c>
      <c r="C19" s="19" t="s">
        <v>198</v>
      </c>
      <c r="D19" s="19" t="s">
        <v>228</v>
      </c>
      <c r="E19" s="19" t="s">
        <v>258</v>
      </c>
      <c r="F19" s="19" t="s">
        <v>288</v>
      </c>
      <c r="G19" s="19" t="s">
        <v>318</v>
      </c>
      <c r="H19" s="19" t="s">
        <v>348</v>
      </c>
      <c r="I19" s="19" t="s">
        <v>378</v>
      </c>
      <c r="J19" s="21"/>
    </row>
    <row r="20" spans="1:11">
      <c r="A20" s="46"/>
      <c r="B20" s="53" t="s">
        <v>442</v>
      </c>
      <c r="C20" s="19" t="s">
        <v>199</v>
      </c>
      <c r="D20" s="19" t="s">
        <v>229</v>
      </c>
      <c r="E20" s="19" t="s">
        <v>259</v>
      </c>
      <c r="F20" s="19" t="s">
        <v>289</v>
      </c>
      <c r="G20" s="19" t="s">
        <v>319</v>
      </c>
      <c r="H20" s="19" t="s">
        <v>349</v>
      </c>
      <c r="I20" s="19" t="s">
        <v>379</v>
      </c>
      <c r="J20" s="21"/>
    </row>
    <row r="21" spans="1:11">
      <c r="A21" s="46"/>
      <c r="B21" s="53" t="s">
        <v>443</v>
      </c>
      <c r="C21" s="19" t="s">
        <v>200</v>
      </c>
      <c r="D21" s="19" t="s">
        <v>230</v>
      </c>
      <c r="E21" s="19" t="s">
        <v>260</v>
      </c>
      <c r="F21" s="19" t="s">
        <v>290</v>
      </c>
      <c r="G21" s="19" t="s">
        <v>320</v>
      </c>
      <c r="H21" s="19" t="s">
        <v>350</v>
      </c>
      <c r="I21" s="19" t="s">
        <v>380</v>
      </c>
      <c r="J21" s="21"/>
      <c r="K21" s="19"/>
    </row>
    <row r="22" spans="1:11">
      <c r="A22" s="46"/>
      <c r="B22" s="53" t="s">
        <v>444</v>
      </c>
      <c r="C22" s="19" t="s">
        <v>201</v>
      </c>
      <c r="D22" s="19" t="s">
        <v>231</v>
      </c>
      <c r="E22" s="19" t="s">
        <v>261</v>
      </c>
      <c r="F22" s="19" t="s">
        <v>291</v>
      </c>
      <c r="G22" s="19" t="s">
        <v>321</v>
      </c>
      <c r="H22" s="19" t="s">
        <v>351</v>
      </c>
      <c r="I22" s="19" t="s">
        <v>381</v>
      </c>
      <c r="J22" s="21"/>
      <c r="K22" s="19"/>
    </row>
    <row r="23" spans="1:11">
      <c r="A23" s="46"/>
      <c r="B23" s="52" t="s">
        <v>445</v>
      </c>
      <c r="C23" s="19" t="s">
        <v>202</v>
      </c>
      <c r="D23" s="19" t="s">
        <v>232</v>
      </c>
      <c r="E23" s="19" t="s">
        <v>262</v>
      </c>
      <c r="F23" s="19" t="s">
        <v>292</v>
      </c>
      <c r="G23" s="19" t="s">
        <v>322</v>
      </c>
      <c r="H23" s="19" t="s">
        <v>352</v>
      </c>
      <c r="I23" s="19" t="s">
        <v>382</v>
      </c>
      <c r="J23" s="21"/>
      <c r="K23" s="19"/>
    </row>
    <row r="24" spans="1:11">
      <c r="A24" s="46"/>
      <c r="B24" s="53" t="s">
        <v>446</v>
      </c>
      <c r="C24" s="19" t="s">
        <v>203</v>
      </c>
      <c r="D24" s="19" t="s">
        <v>233</v>
      </c>
      <c r="E24" s="19" t="s">
        <v>263</v>
      </c>
      <c r="F24" s="19" t="s">
        <v>293</v>
      </c>
      <c r="G24" s="19" t="s">
        <v>323</v>
      </c>
      <c r="H24" s="19" t="s">
        <v>353</v>
      </c>
      <c r="I24" s="19" t="s">
        <v>383</v>
      </c>
      <c r="J24" s="21"/>
      <c r="K24" s="19"/>
    </row>
    <row r="25" spans="1:11">
      <c r="A25" s="46"/>
      <c r="B25" s="53" t="s">
        <v>447</v>
      </c>
      <c r="C25" s="19" t="s">
        <v>204</v>
      </c>
      <c r="D25" s="19" t="s">
        <v>234</v>
      </c>
      <c r="E25" s="19" t="s">
        <v>264</v>
      </c>
      <c r="F25" s="19" t="s">
        <v>294</v>
      </c>
      <c r="G25" s="19" t="s">
        <v>324</v>
      </c>
      <c r="H25" s="19" t="s">
        <v>354</v>
      </c>
      <c r="I25" s="19" t="s">
        <v>384</v>
      </c>
      <c r="J25" s="21"/>
      <c r="K25" s="19"/>
    </row>
    <row r="26" spans="1:11">
      <c r="A26" s="46"/>
      <c r="B26" s="53" t="s">
        <v>448</v>
      </c>
      <c r="C26" s="19" t="s">
        <v>205</v>
      </c>
      <c r="D26" s="19" t="s">
        <v>235</v>
      </c>
      <c r="E26" s="19" t="s">
        <v>265</v>
      </c>
      <c r="F26" s="19" t="s">
        <v>295</v>
      </c>
      <c r="G26" s="19" t="s">
        <v>325</v>
      </c>
      <c r="H26" s="19" t="s">
        <v>355</v>
      </c>
      <c r="I26" s="19" t="s">
        <v>385</v>
      </c>
      <c r="J26" s="21"/>
      <c r="K26" s="19"/>
    </row>
    <row r="27" spans="1:11">
      <c r="A27" s="46"/>
      <c r="B27" s="53" t="s">
        <v>449</v>
      </c>
      <c r="C27" s="19" t="s">
        <v>206</v>
      </c>
      <c r="D27" s="19" t="s">
        <v>236</v>
      </c>
      <c r="E27" s="19" t="s">
        <v>266</v>
      </c>
      <c r="F27" s="19" t="s">
        <v>296</v>
      </c>
      <c r="G27" s="19" t="s">
        <v>326</v>
      </c>
      <c r="H27" s="19" t="s">
        <v>356</v>
      </c>
      <c r="I27" s="19" t="s">
        <v>386</v>
      </c>
      <c r="J27" s="21"/>
      <c r="K27" s="19"/>
    </row>
    <row r="28" spans="1:11">
      <c r="A28" s="46"/>
      <c r="B28" s="52" t="s">
        <v>450</v>
      </c>
      <c r="C28" s="19" t="s">
        <v>207</v>
      </c>
      <c r="D28" s="19" t="s">
        <v>237</v>
      </c>
      <c r="E28" s="19" t="s">
        <v>267</v>
      </c>
      <c r="F28" s="19" t="s">
        <v>297</v>
      </c>
      <c r="G28" s="19" t="s">
        <v>327</v>
      </c>
      <c r="H28" s="19" t="s">
        <v>357</v>
      </c>
      <c r="I28" s="19" t="s">
        <v>387</v>
      </c>
      <c r="J28" s="21"/>
    </row>
    <row r="29" spans="1:11">
      <c r="A29" s="46"/>
      <c r="B29" s="52"/>
      <c r="J29" s="21"/>
    </row>
    <row r="30" spans="1:11">
      <c r="A30" s="46"/>
      <c r="B30" s="55" t="s">
        <v>451</v>
      </c>
      <c r="C30" s="19" t="s">
        <v>208</v>
      </c>
      <c r="D30" s="19" t="s">
        <v>238</v>
      </c>
      <c r="E30" s="19" t="s">
        <v>268</v>
      </c>
      <c r="F30" s="19" t="s">
        <v>298</v>
      </c>
      <c r="G30" s="19" t="s">
        <v>328</v>
      </c>
      <c r="H30" s="19" t="s">
        <v>358</v>
      </c>
      <c r="I30" s="19" t="s">
        <v>388</v>
      </c>
      <c r="J30" s="21"/>
    </row>
    <row r="31" spans="1:11">
      <c r="A31" s="46"/>
      <c r="B31" s="52" t="s">
        <v>452</v>
      </c>
      <c r="C31" s="19" t="s">
        <v>209</v>
      </c>
      <c r="D31" s="19" t="s">
        <v>239</v>
      </c>
      <c r="E31" s="19" t="s">
        <v>269</v>
      </c>
      <c r="F31" s="19" t="s">
        <v>299</v>
      </c>
      <c r="G31" s="19" t="s">
        <v>329</v>
      </c>
      <c r="H31" s="19" t="s">
        <v>359</v>
      </c>
      <c r="I31" s="19" t="s">
        <v>389</v>
      </c>
      <c r="J31" s="21"/>
    </row>
    <row r="32" spans="1:11" ht="15" customHeight="1">
      <c r="A32" s="46"/>
      <c r="B32" s="53" t="s">
        <v>453</v>
      </c>
      <c r="C32" s="19" t="s">
        <v>210</v>
      </c>
      <c r="D32" s="19" t="s">
        <v>240</v>
      </c>
      <c r="E32" s="19" t="s">
        <v>270</v>
      </c>
      <c r="F32" s="19" t="s">
        <v>300</v>
      </c>
      <c r="G32" s="19" t="s">
        <v>330</v>
      </c>
      <c r="H32" s="19" t="s">
        <v>360</v>
      </c>
      <c r="I32" s="19" t="s">
        <v>390</v>
      </c>
      <c r="J32" s="21"/>
    </row>
    <row r="33" spans="1:11">
      <c r="A33" s="46"/>
      <c r="B33" s="53" t="s">
        <v>454</v>
      </c>
      <c r="C33" s="19" t="s">
        <v>211</v>
      </c>
      <c r="D33" s="19" t="s">
        <v>241</v>
      </c>
      <c r="E33" s="19" t="s">
        <v>271</v>
      </c>
      <c r="F33" s="19" t="s">
        <v>301</v>
      </c>
      <c r="G33" s="19" t="s">
        <v>331</v>
      </c>
      <c r="H33" s="19" t="s">
        <v>361</v>
      </c>
      <c r="I33" s="19" t="s">
        <v>391</v>
      </c>
      <c r="J33" s="21"/>
    </row>
    <row r="34" spans="1:11">
      <c r="A34" s="56"/>
      <c r="B34" s="52" t="s">
        <v>455</v>
      </c>
      <c r="C34" s="19" t="s">
        <v>212</v>
      </c>
      <c r="D34" s="19" t="s">
        <v>242</v>
      </c>
      <c r="E34" s="19" t="s">
        <v>272</v>
      </c>
      <c r="F34" s="19" t="s">
        <v>302</v>
      </c>
      <c r="G34" s="19" t="s">
        <v>332</v>
      </c>
      <c r="H34" s="19" t="s">
        <v>362</v>
      </c>
      <c r="I34" s="19" t="s">
        <v>392</v>
      </c>
      <c r="J34" s="21"/>
    </row>
    <row r="35" spans="1:11">
      <c r="A35" s="39"/>
      <c r="B35" s="53" t="s">
        <v>453</v>
      </c>
      <c r="C35" s="19" t="s">
        <v>213</v>
      </c>
      <c r="D35" s="19" t="s">
        <v>243</v>
      </c>
      <c r="E35" s="19" t="s">
        <v>273</v>
      </c>
      <c r="F35" s="19" t="s">
        <v>303</v>
      </c>
      <c r="G35" s="19" t="s">
        <v>333</v>
      </c>
      <c r="H35" s="19" t="s">
        <v>363</v>
      </c>
      <c r="I35" s="19" t="s">
        <v>393</v>
      </c>
      <c r="J35" s="21"/>
      <c r="K35" s="19"/>
    </row>
    <row r="36" spans="1:11">
      <c r="A36" s="30"/>
      <c r="B36" s="53" t="s">
        <v>454</v>
      </c>
      <c r="C36" s="19" t="s">
        <v>214</v>
      </c>
      <c r="D36" s="19" t="s">
        <v>244</v>
      </c>
      <c r="E36" s="19" t="s">
        <v>274</v>
      </c>
      <c r="F36" s="19" t="s">
        <v>304</v>
      </c>
      <c r="G36" s="19" t="s">
        <v>334</v>
      </c>
      <c r="H36" s="19" t="s">
        <v>364</v>
      </c>
      <c r="I36" s="19" t="s">
        <v>394</v>
      </c>
      <c r="J36" s="21"/>
      <c r="K36" s="19"/>
    </row>
    <row r="37" spans="1:11" ht="15" customHeight="1">
      <c r="B37" s="52" t="s">
        <v>456</v>
      </c>
      <c r="C37" s="19" t="s">
        <v>215</v>
      </c>
      <c r="D37" s="19" t="s">
        <v>245</v>
      </c>
      <c r="E37" s="19" t="s">
        <v>275</v>
      </c>
      <c r="F37" s="19" t="s">
        <v>305</v>
      </c>
      <c r="G37" s="19" t="s">
        <v>335</v>
      </c>
      <c r="H37" s="19" t="s">
        <v>365</v>
      </c>
      <c r="I37" s="19" t="s">
        <v>395</v>
      </c>
      <c r="J37" s="21"/>
      <c r="K37" s="19"/>
    </row>
    <row r="38" spans="1:11" ht="15" customHeight="1">
      <c r="B38" s="53" t="s">
        <v>453</v>
      </c>
      <c r="C38" s="19" t="s">
        <v>216</v>
      </c>
      <c r="D38" s="19" t="s">
        <v>246</v>
      </c>
      <c r="E38" s="19" t="s">
        <v>276</v>
      </c>
      <c r="F38" s="19" t="s">
        <v>306</v>
      </c>
      <c r="G38" s="19" t="s">
        <v>336</v>
      </c>
      <c r="H38" s="19" t="s">
        <v>366</v>
      </c>
      <c r="I38" s="19" t="s">
        <v>396</v>
      </c>
      <c r="J38" s="21"/>
      <c r="K38" s="19"/>
    </row>
    <row r="39" spans="1:11" ht="15" customHeight="1">
      <c r="B39" s="53" t="s">
        <v>454</v>
      </c>
      <c r="C39" s="19" t="s">
        <v>217</v>
      </c>
      <c r="D39" s="19" t="s">
        <v>247</v>
      </c>
      <c r="E39" s="19" t="s">
        <v>277</v>
      </c>
      <c r="F39" s="19" t="s">
        <v>307</v>
      </c>
      <c r="G39" s="19" t="s">
        <v>337</v>
      </c>
      <c r="H39" s="19" t="s">
        <v>367</v>
      </c>
      <c r="I39" s="19" t="s">
        <v>397</v>
      </c>
      <c r="J39" s="21"/>
      <c r="K39" s="19"/>
    </row>
    <row r="40" spans="1:11" ht="15" customHeight="1">
      <c r="B40" s="52" t="s">
        <v>457</v>
      </c>
      <c r="C40" s="19" t="s">
        <v>218</v>
      </c>
      <c r="D40" s="19" t="s">
        <v>248</v>
      </c>
      <c r="E40" s="19" t="s">
        <v>278</v>
      </c>
      <c r="F40" s="19" t="s">
        <v>308</v>
      </c>
      <c r="G40" s="19" t="s">
        <v>338</v>
      </c>
      <c r="H40" s="19" t="s">
        <v>368</v>
      </c>
      <c r="I40" s="19" t="s">
        <v>398</v>
      </c>
      <c r="J40" s="21"/>
      <c r="K40" s="19"/>
    </row>
    <row r="41" spans="1:11" ht="15" customHeight="1">
      <c r="B41" s="52"/>
      <c r="J41" s="21"/>
      <c r="K41" s="19"/>
    </row>
    <row r="42" spans="1:11" ht="15" customHeight="1">
      <c r="B42" s="55" t="s">
        <v>458</v>
      </c>
      <c r="C42" s="19" t="s">
        <v>219</v>
      </c>
      <c r="D42" s="19" t="s">
        <v>249</v>
      </c>
      <c r="E42" s="19" t="s">
        <v>279</v>
      </c>
      <c r="F42" s="19" t="s">
        <v>309</v>
      </c>
      <c r="G42" s="19" t="s">
        <v>339</v>
      </c>
      <c r="H42" s="19" t="s">
        <v>369</v>
      </c>
      <c r="I42" s="19" t="s">
        <v>399</v>
      </c>
      <c r="J42" s="21"/>
      <c r="K42" s="19"/>
    </row>
    <row r="43" spans="1:11" ht="15" customHeight="1">
      <c r="B43" s="52" t="s">
        <v>459</v>
      </c>
      <c r="C43" s="19" t="s">
        <v>220</v>
      </c>
      <c r="D43" s="19" t="s">
        <v>250</v>
      </c>
      <c r="E43" s="19" t="s">
        <v>280</v>
      </c>
      <c r="F43" s="19" t="s">
        <v>310</v>
      </c>
      <c r="G43" s="19" t="s">
        <v>340</v>
      </c>
      <c r="H43" s="19" t="s">
        <v>370</v>
      </c>
      <c r="I43" s="19" t="s">
        <v>400</v>
      </c>
      <c r="J43" s="21"/>
      <c r="K43" s="19"/>
    </row>
    <row r="44" spans="1:11" ht="15" customHeight="1">
      <c r="B44" s="52" t="s">
        <v>460</v>
      </c>
      <c r="C44" s="19" t="s">
        <v>221</v>
      </c>
      <c r="D44" s="19" t="s">
        <v>251</v>
      </c>
      <c r="E44" s="19" t="s">
        <v>281</v>
      </c>
      <c r="F44" s="19" t="s">
        <v>311</v>
      </c>
      <c r="G44" s="19" t="s">
        <v>341</v>
      </c>
      <c r="H44" s="19" t="s">
        <v>371</v>
      </c>
      <c r="I44" s="19" t="s">
        <v>401</v>
      </c>
      <c r="J44" s="21"/>
      <c r="K44" s="19"/>
    </row>
    <row r="45" spans="1:11" ht="15" customHeight="1">
      <c r="B45" s="52" t="s">
        <v>461</v>
      </c>
      <c r="C45" s="19" t="s">
        <v>222</v>
      </c>
      <c r="D45" s="19" t="s">
        <v>252</v>
      </c>
      <c r="E45" s="19" t="s">
        <v>282</v>
      </c>
      <c r="F45" s="19" t="s">
        <v>312</v>
      </c>
      <c r="G45" s="19" t="s">
        <v>342</v>
      </c>
      <c r="H45" s="19" t="s">
        <v>372</v>
      </c>
      <c r="I45" s="19" t="s">
        <v>402</v>
      </c>
      <c r="J45" s="21"/>
      <c r="K45" s="19"/>
    </row>
    <row r="46" spans="1:11" ht="15" customHeight="1">
      <c r="B46" s="52" t="s">
        <v>462</v>
      </c>
      <c r="C46" s="19" t="s">
        <v>223</v>
      </c>
      <c r="D46" s="19" t="s">
        <v>253</v>
      </c>
      <c r="E46" s="19" t="s">
        <v>283</v>
      </c>
      <c r="F46" s="19" t="s">
        <v>313</v>
      </c>
      <c r="G46" s="19" t="s">
        <v>343</v>
      </c>
      <c r="H46" s="19" t="s">
        <v>373</v>
      </c>
      <c r="I46" s="19" t="s">
        <v>403</v>
      </c>
      <c r="J46" s="21"/>
      <c r="K46" s="19"/>
    </row>
    <row r="47" spans="1:11" ht="15" customHeight="1">
      <c r="B47" s="57"/>
      <c r="C47" s="44"/>
      <c r="D47" s="44"/>
      <c r="E47" s="44"/>
      <c r="F47" s="44"/>
      <c r="G47" s="44"/>
      <c r="H47" s="44"/>
      <c r="I47" s="44"/>
      <c r="J47" s="21"/>
      <c r="K47" s="19"/>
    </row>
    <row r="48" spans="1:11" ht="15" customHeight="1">
      <c r="B48" s="58"/>
      <c r="C48" s="58"/>
      <c r="D48" s="58"/>
      <c r="E48" s="58"/>
      <c r="F48" s="58"/>
      <c r="G48" s="58"/>
      <c r="H48" s="58"/>
      <c r="I48" s="58"/>
      <c r="J48" s="21"/>
      <c r="K48" s="19"/>
    </row>
    <row r="49" spans="2:11" ht="15" customHeight="1">
      <c r="B49" s="58"/>
      <c r="C49" s="58"/>
      <c r="D49" s="58"/>
      <c r="E49" s="58"/>
      <c r="F49" s="58"/>
      <c r="G49" s="58"/>
      <c r="H49" s="58"/>
      <c r="I49" s="58"/>
      <c r="J49" s="21"/>
      <c r="K49" s="19"/>
    </row>
    <row r="50" spans="2:11" ht="15" customHeight="1">
      <c r="B50" s="59" t="s">
        <v>463</v>
      </c>
      <c r="C50" s="60"/>
      <c r="D50" s="60"/>
      <c r="E50" s="60"/>
      <c r="F50" s="60"/>
      <c r="G50" s="60"/>
      <c r="H50" s="60"/>
      <c r="I50" s="60"/>
      <c r="J50" s="21"/>
      <c r="K50" s="19"/>
    </row>
    <row r="51" spans="2:11" ht="15" customHeight="1">
      <c r="J51" s="21"/>
      <c r="K51" s="19"/>
    </row>
    <row r="52" spans="2:11" ht="15" customHeight="1">
      <c r="J52" s="21"/>
      <c r="K52" s="19"/>
    </row>
    <row r="53" spans="2:11" ht="15" customHeight="1">
      <c r="J53" s="21"/>
      <c r="K53" s="19"/>
    </row>
    <row r="54" spans="2:11" ht="15" customHeight="1">
      <c r="J54" s="21"/>
      <c r="K54" s="19"/>
    </row>
    <row r="55" spans="2:11" ht="15" customHeight="1">
      <c r="J55" s="21"/>
      <c r="K55" s="19"/>
    </row>
    <row r="56" spans="2:11" ht="15" customHeight="1">
      <c r="J56" s="21"/>
      <c r="K56" s="19"/>
    </row>
    <row r="57" spans="2:11" ht="15" customHeight="1">
      <c r="J57" s="21"/>
      <c r="K57" s="19"/>
    </row>
    <row r="58" spans="2:11" ht="15" customHeight="1">
      <c r="J58" s="21"/>
      <c r="K58" s="19"/>
    </row>
    <row r="59" spans="2:11" ht="15" customHeight="1">
      <c r="J59" s="21"/>
      <c r="K59" s="19"/>
    </row>
    <row r="60" spans="2:11" ht="15" customHeight="1">
      <c r="J60" s="21"/>
      <c r="K60" s="19"/>
    </row>
    <row r="61" spans="2:11" ht="15" customHeight="1">
      <c r="J61" s="21"/>
      <c r="K61" s="19"/>
    </row>
    <row r="62" spans="2:11" ht="15" customHeight="1">
      <c r="J62" s="21"/>
      <c r="K62" s="19"/>
    </row>
    <row r="63" spans="2:11" ht="15" customHeight="1">
      <c r="J63" s="21"/>
      <c r="K63" s="19"/>
    </row>
    <row r="64" spans="2:11" ht="15" customHeight="1">
      <c r="J64" s="21"/>
      <c r="K64" s="19"/>
    </row>
    <row r="65" spans="10:11" ht="15" customHeight="1">
      <c r="J65" s="21"/>
      <c r="K65" s="19"/>
    </row>
    <row r="66" spans="10:11" ht="15" customHeight="1">
      <c r="J66" s="21"/>
      <c r="K66" s="19"/>
    </row>
    <row r="67" spans="10:11" ht="15" customHeight="1">
      <c r="J67" s="21"/>
      <c r="K67" s="19"/>
    </row>
    <row r="68" spans="10:11" ht="15" customHeight="1">
      <c r="J68" s="21"/>
      <c r="K68" s="19"/>
    </row>
    <row r="69" spans="10:11" ht="15" customHeight="1">
      <c r="J69" s="21"/>
      <c r="K69" s="19"/>
    </row>
    <row r="70" spans="10:11" ht="15" customHeight="1">
      <c r="J70" s="21"/>
      <c r="K70" s="19"/>
    </row>
    <row r="71" spans="10:11" ht="15" customHeight="1">
      <c r="J71" s="21"/>
      <c r="K71" s="19"/>
    </row>
    <row r="72" spans="10:11" ht="15" customHeight="1">
      <c r="J72" s="21"/>
      <c r="K72" s="19"/>
    </row>
    <row r="73" spans="10:11" ht="15" customHeight="1">
      <c r="J73" s="21"/>
      <c r="K73" s="19"/>
    </row>
    <row r="74" spans="10:11" ht="15" customHeight="1">
      <c r="J74" s="21"/>
      <c r="K74" s="19"/>
    </row>
    <row r="75" spans="10:11" ht="15" customHeight="1">
      <c r="J75" s="21"/>
      <c r="K75" s="19"/>
    </row>
    <row r="76" spans="10:11" ht="15" customHeight="1">
      <c r="J76" s="21"/>
      <c r="K76" s="19"/>
    </row>
    <row r="77" spans="10:11" ht="15" customHeight="1">
      <c r="J77" s="21"/>
      <c r="K77" s="19"/>
    </row>
    <row r="78" spans="10:11" ht="15" customHeight="1">
      <c r="J78" s="21"/>
      <c r="K78" s="19"/>
    </row>
    <row r="79" spans="10:11" ht="15" customHeight="1">
      <c r="J79" s="21"/>
      <c r="K79" s="19"/>
    </row>
    <row r="80" spans="10:11" ht="15" customHeight="1">
      <c r="J80" s="21"/>
      <c r="K80" s="19"/>
    </row>
    <row r="81" spans="10:11" ht="15" customHeight="1">
      <c r="J81" s="21"/>
      <c r="K81" s="19"/>
    </row>
    <row r="82" spans="10:11" ht="15" customHeight="1">
      <c r="J82" s="21"/>
      <c r="K82" s="19"/>
    </row>
    <row r="83" spans="10:11" ht="15" customHeight="1">
      <c r="J83" s="21"/>
      <c r="K83" s="19"/>
    </row>
    <row r="84" spans="10:11" ht="15" customHeight="1">
      <c r="J84" s="21"/>
      <c r="K84" s="19"/>
    </row>
    <row r="85" spans="10:11" ht="15" customHeight="1">
      <c r="J85" s="21"/>
      <c r="K85" s="19"/>
    </row>
    <row r="86" spans="10:11" ht="15" customHeight="1">
      <c r="J86" s="21"/>
      <c r="K86" s="19"/>
    </row>
    <row r="87" spans="10:11" ht="15" customHeight="1">
      <c r="J87" s="21"/>
      <c r="K87" s="19"/>
    </row>
    <row r="88" spans="10:11" ht="15" customHeight="1">
      <c r="J88" s="21"/>
      <c r="K88" s="19"/>
    </row>
    <row r="89" spans="10:11" ht="15" customHeight="1">
      <c r="J89" s="21"/>
      <c r="K89" s="19"/>
    </row>
    <row r="90" spans="10:11" ht="15" customHeight="1">
      <c r="J90" s="21"/>
      <c r="K90" s="19"/>
    </row>
    <row r="91" spans="10:11" ht="15" customHeight="1">
      <c r="J91" s="21"/>
      <c r="K91" s="19"/>
    </row>
    <row r="92" spans="10:11" ht="15" customHeight="1">
      <c r="J92" s="21"/>
      <c r="K92" s="19"/>
    </row>
    <row r="93" spans="10:11" ht="15" customHeight="1">
      <c r="J93" s="21"/>
      <c r="K93" s="19"/>
    </row>
    <row r="94" spans="10:11" ht="15" customHeight="1">
      <c r="J94" s="21"/>
      <c r="K94" s="19"/>
    </row>
    <row r="95" spans="10:11" ht="15" customHeight="1">
      <c r="J95" s="21"/>
      <c r="K95" s="19"/>
    </row>
    <row r="96" spans="10:11" ht="15" customHeight="1">
      <c r="J96" s="21"/>
      <c r="K96" s="19"/>
    </row>
    <row r="97" spans="10:11" ht="15" customHeight="1">
      <c r="J97" s="21"/>
      <c r="K97" s="19"/>
    </row>
    <row r="98" spans="10:11" ht="15" customHeight="1">
      <c r="J98" s="21"/>
      <c r="K98" s="19"/>
    </row>
    <row r="99" spans="10:11" ht="15" customHeight="1">
      <c r="J99" s="21"/>
      <c r="K99" s="19"/>
    </row>
    <row r="100" spans="10:11" ht="15" customHeight="1">
      <c r="J100" s="21"/>
      <c r="K100" s="19"/>
    </row>
    <row r="101" spans="10:11" ht="15" customHeight="1">
      <c r="J101" s="21"/>
      <c r="K101" s="19"/>
    </row>
    <row r="102" spans="10:11" ht="15" customHeight="1">
      <c r="J102" s="21"/>
      <c r="K102" s="19"/>
    </row>
    <row r="103" spans="10:11" ht="15" customHeight="1">
      <c r="J103" s="21"/>
      <c r="K103" s="19"/>
    </row>
    <row r="104" spans="10:11" ht="15" customHeight="1">
      <c r="J104" s="21"/>
      <c r="K104" s="19"/>
    </row>
    <row r="105" spans="10:11" ht="15" customHeight="1">
      <c r="J105" s="21"/>
      <c r="K105" s="19"/>
    </row>
    <row r="106" spans="10:11" ht="15" customHeight="1">
      <c r="J106" s="21"/>
      <c r="K106" s="19"/>
    </row>
    <row r="107" spans="10:11" ht="15" customHeight="1">
      <c r="J107" s="21"/>
      <c r="K107" s="19"/>
    </row>
    <row r="108" spans="10:11" ht="15" customHeight="1">
      <c r="J108" s="21"/>
      <c r="K108" s="19"/>
    </row>
    <row r="109" spans="10:11" ht="15" customHeight="1">
      <c r="J109" s="21"/>
      <c r="K109" s="19"/>
    </row>
    <row r="110" spans="10:11" ht="15" customHeight="1">
      <c r="J110" s="21"/>
      <c r="K110" s="19"/>
    </row>
    <row r="111" spans="10:11" ht="15" customHeight="1">
      <c r="J111" s="21"/>
      <c r="K111" s="19"/>
    </row>
    <row r="112" spans="10:11" ht="15" customHeight="1">
      <c r="J112" s="21"/>
      <c r="K112" s="19"/>
    </row>
    <row r="113" spans="10:11" ht="15" customHeight="1">
      <c r="J113" s="21"/>
      <c r="K113" s="19"/>
    </row>
    <row r="114" spans="10:11" ht="15" customHeight="1">
      <c r="J114" s="21"/>
      <c r="K114" s="19"/>
    </row>
    <row r="115" spans="10:11" ht="15" customHeight="1">
      <c r="J115" s="21"/>
      <c r="K115" s="19"/>
    </row>
    <row r="116" spans="10:11" ht="15" customHeight="1">
      <c r="J116" s="21"/>
      <c r="K116" s="19"/>
    </row>
    <row r="117" spans="10:11" ht="15" customHeight="1">
      <c r="J117" s="21"/>
      <c r="K117" s="19"/>
    </row>
    <row r="118" spans="10:11" ht="15" customHeight="1">
      <c r="J118" s="21"/>
      <c r="K118" s="19"/>
    </row>
    <row r="119" spans="10:11" ht="15" customHeight="1">
      <c r="J119" s="21"/>
      <c r="K119" s="19"/>
    </row>
    <row r="120" spans="10:11" ht="15" customHeight="1">
      <c r="J120" s="21"/>
      <c r="K120" s="19"/>
    </row>
    <row r="121" spans="10:11" ht="15" customHeight="1">
      <c r="J121" s="21"/>
      <c r="K121" s="19"/>
    </row>
    <row r="122" spans="10:11" ht="15" customHeight="1">
      <c r="J122" s="21"/>
      <c r="K122" s="19"/>
    </row>
    <row r="123" spans="10:11" ht="15" customHeight="1">
      <c r="J123" s="21"/>
      <c r="K123" s="19"/>
    </row>
    <row r="124" spans="10:11" ht="15" customHeight="1">
      <c r="J124" s="21"/>
      <c r="K124" s="19"/>
    </row>
    <row r="125" spans="10:11" ht="15" customHeight="1">
      <c r="J125" s="21"/>
      <c r="K125" s="19"/>
    </row>
    <row r="126" spans="10:11" ht="15" customHeight="1">
      <c r="J126" s="21"/>
      <c r="K126" s="19"/>
    </row>
    <row r="127" spans="10:11" ht="15" customHeight="1">
      <c r="J127" s="21"/>
      <c r="K127" s="19"/>
    </row>
    <row r="128" spans="10:11" ht="15" customHeight="1">
      <c r="J128" s="21"/>
      <c r="K128" s="19"/>
    </row>
    <row r="129" spans="10:11" ht="15" customHeight="1">
      <c r="J129" s="21"/>
      <c r="K129" s="19"/>
    </row>
    <row r="130" spans="10:11" ht="15" customHeight="1">
      <c r="J130" s="21"/>
      <c r="K130" s="19"/>
    </row>
    <row r="131" spans="10:11" ht="15" customHeight="1">
      <c r="J131" s="21"/>
      <c r="K131" s="19"/>
    </row>
    <row r="132" spans="10:11" ht="15" customHeight="1">
      <c r="J132" s="21"/>
      <c r="K132" s="19"/>
    </row>
    <row r="133" spans="10:11" ht="15" customHeight="1">
      <c r="J133" s="21"/>
      <c r="K133" s="19"/>
    </row>
    <row r="134" spans="10:11" ht="15" customHeight="1">
      <c r="J134" s="21"/>
      <c r="K134" s="19"/>
    </row>
    <row r="135" spans="10:11" ht="15" customHeight="1">
      <c r="J135" s="21"/>
      <c r="K135" s="19"/>
    </row>
    <row r="136" spans="10:11" ht="15" customHeight="1">
      <c r="J136" s="21"/>
      <c r="K136" s="19"/>
    </row>
    <row r="137" spans="10:11" ht="15" customHeight="1">
      <c r="J137" s="21"/>
      <c r="K137" s="19"/>
    </row>
    <row r="138" spans="10:11" ht="15" customHeight="1">
      <c r="J138" s="21"/>
      <c r="K138" s="19"/>
    </row>
    <row r="139" spans="10:11" ht="15" customHeight="1">
      <c r="J139" s="21"/>
      <c r="K139" s="19"/>
    </row>
    <row r="140" spans="10:11" ht="15" customHeight="1">
      <c r="J140" s="21"/>
      <c r="K140" s="19"/>
    </row>
    <row r="141" spans="10:11" ht="15" customHeight="1">
      <c r="J141" s="21"/>
      <c r="K141" s="19"/>
    </row>
    <row r="142" spans="10:11" ht="15" customHeight="1">
      <c r="J142" s="21"/>
      <c r="K142" s="19"/>
    </row>
    <row r="143" spans="10:11" ht="15" customHeight="1">
      <c r="J143" s="21"/>
      <c r="K143" s="19"/>
    </row>
    <row r="144" spans="10:11" ht="15" customHeight="1">
      <c r="J144" s="21"/>
      <c r="K144" s="19"/>
    </row>
    <row r="145" spans="10:11" ht="15" customHeight="1">
      <c r="J145" s="21"/>
      <c r="K145" s="19"/>
    </row>
    <row r="146" spans="10:11" ht="15" customHeight="1">
      <c r="J146" s="21"/>
      <c r="K146" s="19"/>
    </row>
    <row r="147" spans="10:11" ht="15" customHeight="1">
      <c r="J147" s="21"/>
      <c r="K147" s="19"/>
    </row>
    <row r="148" spans="10:11" ht="15" customHeight="1">
      <c r="J148" s="21"/>
      <c r="K148" s="19"/>
    </row>
    <row r="149" spans="10:11" ht="15" customHeight="1">
      <c r="J149" s="21"/>
      <c r="K149" s="19"/>
    </row>
    <row r="150" spans="10:11" ht="15" customHeight="1">
      <c r="J150" s="21"/>
      <c r="K150" s="19"/>
    </row>
    <row r="151" spans="10:11" ht="15" customHeight="1">
      <c r="J151" s="21"/>
      <c r="K151" s="19"/>
    </row>
    <row r="152" spans="10:11" ht="15" customHeight="1">
      <c r="J152" s="21"/>
      <c r="K152" s="19"/>
    </row>
    <row r="153" spans="10:11" ht="15" customHeight="1">
      <c r="J153" s="21"/>
      <c r="K153" s="19"/>
    </row>
    <row r="154" spans="10:11" ht="15" customHeight="1">
      <c r="J154" s="21"/>
      <c r="K154" s="19"/>
    </row>
    <row r="155" spans="10:11" ht="15" customHeight="1">
      <c r="J155" s="21"/>
      <c r="K155" s="19"/>
    </row>
    <row r="156" spans="10:11" ht="15" customHeight="1">
      <c r="J156" s="21"/>
      <c r="K156" s="19"/>
    </row>
    <row r="157" spans="10:11" ht="15" customHeight="1">
      <c r="J157" s="21"/>
      <c r="K157" s="19"/>
    </row>
    <row r="158" spans="10:11" ht="15" customHeight="1">
      <c r="J158" s="21"/>
      <c r="K158" s="19"/>
    </row>
    <row r="159" spans="10:11" ht="15" customHeight="1">
      <c r="J159" s="21"/>
      <c r="K159" s="19"/>
    </row>
    <row r="160" spans="10:11" ht="15" customHeight="1">
      <c r="J160" s="21"/>
      <c r="K160" s="19"/>
    </row>
    <row r="161" spans="10:11" ht="15" customHeight="1">
      <c r="J161" s="21"/>
      <c r="K161" s="19"/>
    </row>
    <row r="162" spans="10:11" ht="15" customHeight="1">
      <c r="J162" s="21"/>
      <c r="K162" s="19"/>
    </row>
    <row r="163" spans="10:11" ht="15" customHeight="1">
      <c r="J163" s="21"/>
      <c r="K163" s="19"/>
    </row>
    <row r="164" spans="10:11" ht="15" customHeight="1">
      <c r="J164" s="21"/>
      <c r="K164" s="19"/>
    </row>
    <row r="165" spans="10:11" ht="15" customHeight="1">
      <c r="J165" s="21"/>
      <c r="K165" s="19"/>
    </row>
    <row r="166" spans="10:11" ht="15" customHeight="1">
      <c r="J166" s="21"/>
      <c r="K166" s="19"/>
    </row>
    <row r="167" spans="10:11" ht="15" customHeight="1">
      <c r="J167" s="21"/>
      <c r="K167" s="19"/>
    </row>
    <row r="168" spans="10:11" ht="15" customHeight="1">
      <c r="J168" s="21"/>
      <c r="K168" s="19"/>
    </row>
    <row r="169" spans="10:11" ht="15" customHeight="1">
      <c r="J169" s="21"/>
      <c r="K169" s="19"/>
    </row>
    <row r="170" spans="10:11" ht="15" customHeight="1">
      <c r="J170" s="21"/>
      <c r="K170" s="19"/>
    </row>
    <row r="171" spans="10:11" ht="15" customHeight="1">
      <c r="J171" s="21"/>
      <c r="K171" s="19"/>
    </row>
    <row r="172" spans="10:11" ht="15" customHeight="1">
      <c r="J172" s="21"/>
      <c r="K172" s="19"/>
    </row>
    <row r="173" spans="10:11" ht="15" customHeight="1">
      <c r="J173" s="21"/>
      <c r="K173" s="19"/>
    </row>
    <row r="174" spans="10:11" ht="15" customHeight="1">
      <c r="J174" s="21"/>
      <c r="K174" s="19"/>
    </row>
    <row r="175" spans="10:11" ht="15" customHeight="1">
      <c r="J175" s="21"/>
      <c r="K175" s="19"/>
    </row>
    <row r="176" spans="10:11" ht="15" customHeight="1">
      <c r="J176" s="21"/>
      <c r="K176" s="19"/>
    </row>
    <row r="177" spans="10:11" ht="15" customHeight="1">
      <c r="J177" s="21"/>
      <c r="K177" s="19"/>
    </row>
    <row r="178" spans="10:11" ht="15" customHeight="1">
      <c r="J178" s="21"/>
      <c r="K178" s="19"/>
    </row>
    <row r="179" spans="10:11" ht="15" customHeight="1">
      <c r="J179" s="21"/>
      <c r="K179" s="19"/>
    </row>
    <row r="180" spans="10:11" ht="15" customHeight="1">
      <c r="J180" s="21"/>
      <c r="K180" s="19"/>
    </row>
    <row r="181" spans="10:11" ht="15" customHeight="1">
      <c r="J181" s="21"/>
      <c r="K181" s="19"/>
    </row>
    <row r="182" spans="10:11" ht="15" customHeight="1">
      <c r="J182" s="21"/>
      <c r="K182" s="19"/>
    </row>
    <row r="183" spans="10:11" ht="15" customHeight="1">
      <c r="J183" s="21"/>
      <c r="K183" s="19"/>
    </row>
    <row r="184" spans="10:11" ht="15" customHeight="1">
      <c r="J184" s="21"/>
      <c r="K184" s="19"/>
    </row>
    <row r="185" spans="10:11" ht="15" customHeight="1">
      <c r="J185" s="21"/>
      <c r="K185" s="19"/>
    </row>
    <row r="186" spans="10:11" ht="15" customHeight="1">
      <c r="J186" s="21"/>
      <c r="K186" s="19"/>
    </row>
    <row r="187" spans="10:11" ht="15" customHeight="1">
      <c r="J187" s="21"/>
      <c r="K187" s="19"/>
    </row>
    <row r="188" spans="10:11" ht="15" customHeight="1">
      <c r="J188" s="21"/>
      <c r="K188" s="19"/>
    </row>
    <row r="189" spans="10:11" ht="15" customHeight="1">
      <c r="J189" s="21"/>
      <c r="K189" s="19"/>
    </row>
    <row r="190" spans="10:11" ht="15" customHeight="1">
      <c r="J190" s="21"/>
      <c r="K190" s="19"/>
    </row>
    <row r="191" spans="10:11" ht="15" customHeight="1">
      <c r="J191" s="21"/>
      <c r="K191" s="19"/>
    </row>
    <row r="192" spans="10:11" ht="15" customHeight="1">
      <c r="J192" s="21"/>
      <c r="K192" s="19"/>
    </row>
    <row r="193" spans="10:11" ht="15" customHeight="1">
      <c r="J193" s="21"/>
      <c r="K193" s="19"/>
    </row>
    <row r="194" spans="10:11" ht="15" customHeight="1">
      <c r="J194" s="21"/>
      <c r="K194" s="19"/>
    </row>
    <row r="195" spans="10:11" ht="15" customHeight="1">
      <c r="J195" s="21"/>
      <c r="K195" s="19"/>
    </row>
    <row r="196" spans="10:11" ht="15" customHeight="1">
      <c r="J196" s="21"/>
      <c r="K196" s="19"/>
    </row>
    <row r="197" spans="10:11" ht="15" customHeight="1">
      <c r="J197" s="21"/>
      <c r="K197" s="19"/>
    </row>
    <row r="198" spans="10:11" ht="15" customHeight="1">
      <c r="J198" s="21"/>
      <c r="K198" s="19"/>
    </row>
    <row r="199" spans="10:11" ht="15" customHeight="1">
      <c r="J199" s="21"/>
      <c r="K199" s="19"/>
    </row>
    <row r="200" spans="10:11" ht="15" customHeight="1">
      <c r="J200" s="21"/>
      <c r="K200" s="19"/>
    </row>
    <row r="201" spans="10:11" ht="15" customHeight="1">
      <c r="J201" s="21"/>
      <c r="K201" s="19"/>
    </row>
    <row r="202" spans="10:11" ht="15" customHeight="1">
      <c r="J202" s="21"/>
      <c r="K202" s="19"/>
    </row>
    <row r="203" spans="10:11" ht="15" customHeight="1">
      <c r="J203" s="21"/>
      <c r="K203" s="19"/>
    </row>
    <row r="204" spans="10:11" ht="15" customHeight="1">
      <c r="J204" s="21"/>
      <c r="K204" s="19"/>
    </row>
    <row r="205" spans="10:11" ht="15" customHeight="1">
      <c r="J205" s="21"/>
      <c r="K205" s="19"/>
    </row>
    <row r="206" spans="10:11" ht="15" customHeight="1">
      <c r="J206" s="21"/>
      <c r="K206" s="19"/>
    </row>
    <row r="207" spans="10:11" ht="15" customHeight="1">
      <c r="J207" s="21"/>
      <c r="K207" s="19"/>
    </row>
    <row r="208" spans="10:11" ht="15" customHeight="1">
      <c r="J208" s="21"/>
      <c r="K208" s="19"/>
    </row>
    <row r="209" spans="10:11" ht="15" customHeight="1">
      <c r="J209" s="21"/>
      <c r="K209" s="19"/>
    </row>
    <row r="210" spans="10:11" ht="15" customHeight="1">
      <c r="J210" s="21"/>
      <c r="K210" s="19"/>
    </row>
    <row r="211" spans="10:11" ht="15" customHeight="1">
      <c r="J211" s="21"/>
      <c r="K211" s="19"/>
    </row>
    <row r="212" spans="10:11" ht="15" customHeight="1">
      <c r="J212" s="21"/>
      <c r="K212" s="19"/>
    </row>
    <row r="213" spans="10:11" ht="15" customHeight="1">
      <c r="J213" s="21"/>
      <c r="K213" s="19"/>
    </row>
    <row r="214" spans="10:11" ht="15" customHeight="1">
      <c r="J214" s="21"/>
      <c r="K214" s="19"/>
    </row>
    <row r="215" spans="10:11" ht="15" customHeight="1">
      <c r="J215" s="21"/>
      <c r="K215" s="19"/>
    </row>
    <row r="216" spans="10:11" ht="15" customHeight="1">
      <c r="J216" s="21"/>
      <c r="K216" s="19"/>
    </row>
    <row r="217" spans="10:11" ht="15" customHeight="1">
      <c r="J217" s="21"/>
      <c r="K217" s="19"/>
    </row>
    <row r="218" spans="10:11" ht="15" customHeight="1">
      <c r="J218" s="21"/>
      <c r="K218" s="19"/>
    </row>
    <row r="219" spans="10:11" ht="15" customHeight="1">
      <c r="J219" s="21"/>
      <c r="K219" s="19"/>
    </row>
    <row r="220" spans="10:11" ht="15" customHeight="1">
      <c r="J220" s="21"/>
      <c r="K220" s="19"/>
    </row>
    <row r="221" spans="10:11" ht="15" customHeight="1">
      <c r="J221" s="21"/>
      <c r="K221" s="19"/>
    </row>
    <row r="222" spans="10:11" ht="15" customHeight="1">
      <c r="J222" s="21"/>
      <c r="K222" s="19"/>
    </row>
    <row r="223" spans="10:11" ht="15" customHeight="1">
      <c r="J223" s="21"/>
      <c r="K223" s="19"/>
    </row>
  </sheetData>
  <mergeCells count="6">
    <mergeCell ref="B5:L5"/>
    <mergeCell ref="B6:L6"/>
    <mergeCell ref="A8:H8"/>
    <mergeCell ref="C9:I9"/>
    <mergeCell ref="C10:E10"/>
    <mergeCell ref="F10:H10"/>
  </mergeCells>
  <hyperlinks>
    <hyperlink ref="B50" r:id="rId1" display="© Commonwealth of Australia 2011" xr:uid="{1B1A93EC-3941-4419-BD2C-71100FBF2538}"/>
    <hyperlink ref="C16" location="A124867238X" display="A124867238X" xr:uid="{0AFC2A15-18CE-4770-8889-253B4B2D0B3C}"/>
    <hyperlink ref="C17" location="A124867286T" display="A124867286T" xr:uid="{1C522116-0751-45F0-8ED6-74A40E423093}"/>
    <hyperlink ref="C18" location="A124867290J" display="A124867290J" xr:uid="{1901ECC2-6306-457D-A846-098EDEE84933}"/>
    <hyperlink ref="C19" location="A124867242R" display="A124867242R" xr:uid="{59B48A78-7826-4732-9498-881B53242293}"/>
    <hyperlink ref="C20" location="A124867246X" display="A124867246X" xr:uid="{404C85C8-5F79-493B-AA66-C0DAD75F9B00}"/>
    <hyperlink ref="C21" location="A124867266J" display="A124867266J" xr:uid="{4A3ECF5B-6AE4-4905-9F59-EF73E225E667}"/>
    <hyperlink ref="C22" location="A124867226R" display="A124867226R" xr:uid="{FC668F4D-5A84-47EE-A51A-888FD93E8EE5}"/>
    <hyperlink ref="C23" location="A124867294T" display="A124867294T" xr:uid="{FB98CB6F-5F0B-4AE8-A2CF-1B6136908986}"/>
    <hyperlink ref="C24" location="A124867270X" display="A124867270X" xr:uid="{90B5B90C-8082-4C58-B0DE-48697D42E454}"/>
    <hyperlink ref="C25" location="A124867306R" display="A124867306R" xr:uid="{65435369-AE4E-4322-AFDC-478181612078}"/>
    <hyperlink ref="C26" location="A124867230F" display="A124867230F" xr:uid="{16771541-B736-4EB0-B777-2D8F195110FA}"/>
    <hyperlink ref="C27" location="A124867198T" display="A124867198T" xr:uid="{9B53A1F5-29A4-4CDC-8CAF-EAC282C5FC2B}"/>
    <hyperlink ref="C28" location="A124867214F" display="A124867214F" xr:uid="{99F95641-464F-47F5-B951-C85F5A40755E}"/>
    <hyperlink ref="C30" location="A124867250R" display="A124867250R" xr:uid="{9406C7C2-BC6B-4F39-86B8-4793F1196DD9}"/>
    <hyperlink ref="C31" location="A124867218R" display="A124867218R" xr:uid="{AE6A5DD9-7CEB-4F66-814C-4DA0BDAB3E23}"/>
    <hyperlink ref="C32" location="A124867254X" display="A124867254X" xr:uid="{6140A019-F4FB-4D0B-9A02-9368D022ADF8}"/>
    <hyperlink ref="C33" location="A124867258J" display="A124867258J" xr:uid="{F6F57F29-0701-4C11-BDED-C2855F9B985F}"/>
    <hyperlink ref="C34" location="A124867310F" display="A124867310F" xr:uid="{85747186-259B-4DA8-A6F7-A177BC73DEEB}"/>
    <hyperlink ref="C35" location="A124867202W" display="A124867202W" xr:uid="{5A72396A-2F50-4C59-B0A0-D288F6BAC5A5}"/>
    <hyperlink ref="C36" location="A124867298A" display="A124867298A" xr:uid="{6DA1EA08-E569-49D7-B9FB-93941A05E36B}"/>
    <hyperlink ref="C37" location="A124867302F" display="A124867302F" xr:uid="{3573D788-4116-474B-9B4D-E66D73B4A561}"/>
    <hyperlink ref="C38" location="A124867206F" display="A124867206F" xr:uid="{0F51AF1B-E678-4AB2-8364-EE2FB53353F9}"/>
    <hyperlink ref="C39" location="A124867234R" display="A124867234R" xr:uid="{7B8996B7-50B1-4036-A2F7-1FDAA638C0DB}"/>
    <hyperlink ref="C40" location="A124867262X" display="A124867262X" xr:uid="{952FC60A-B190-4E89-A337-81A0F7FD3A1D}"/>
    <hyperlink ref="C42" location="A124867314R" display="A124867314R" xr:uid="{7F0CD150-57AD-4C91-ABFC-1358470A8850}"/>
    <hyperlink ref="C43" location="A124867210W" display="A124867210W" xr:uid="{074EEDA1-1259-4974-912B-A3233D9AECAD}"/>
    <hyperlink ref="C44" location="A124867274J" display="A124867274J" xr:uid="{253899E9-6853-470D-AEB2-FFFEA60F0F28}"/>
    <hyperlink ref="C45" location="A124867278T" display="A124867278T" xr:uid="{117AA6E0-0EB2-4C72-93FF-130763EFD897}"/>
    <hyperlink ref="C46" location="A124867222F" display="A124867222F" xr:uid="{E99A0053-CFCE-4B71-AA61-4F1757DF8D27}"/>
    <hyperlink ref="C14" location="A124867282J" display="A124867282J" xr:uid="{826E6261-B112-4670-A1EB-340D4EE530EA}"/>
    <hyperlink ref="D14" location="A124866802J" display="A124866802J" xr:uid="{7081B528-F56D-4ECB-866E-FB80FA84F895}"/>
    <hyperlink ref="D16" location="A124866758K" display="A124866758K" xr:uid="{E7F64111-4071-4C1C-8A4C-4254D8B37381}"/>
    <hyperlink ref="D17" location="A124866806T" display="A124866806T" xr:uid="{4CA1DC62-BE5E-4B7D-B7F9-E83F9B3337F0}"/>
    <hyperlink ref="D18" location="A124866810J" display="A124866810J" xr:uid="{4B7C707E-B927-4BC4-8585-79CD19BDE06B}"/>
    <hyperlink ref="D19" location="A124866762A" display="A124866762A" xr:uid="{8E246990-D8BA-40AD-82F2-62220AC270CC}"/>
    <hyperlink ref="D20" location="A124866766K" display="A124866766K" xr:uid="{4C1F7A48-AFCD-4ACE-A37B-77F1D0CB4CC6}"/>
    <hyperlink ref="D21" location="A124866786V" display="A124866786V" xr:uid="{7678EFD0-D961-4FE3-BB91-682E6B8E11A3}"/>
    <hyperlink ref="D22" location="A124866746A" display="A124866746A" xr:uid="{5D08C9F7-43E1-4AAC-90A4-39DCC0844422}"/>
    <hyperlink ref="D23" location="A124866814T" display="A124866814T" xr:uid="{B05C3199-E09F-4802-93EF-1D7FF18D03C4}"/>
    <hyperlink ref="D24" location="A124866790K" display="A124866790K" xr:uid="{CFC91BE0-19F8-4E70-BEFD-E18A7F41468B}"/>
    <hyperlink ref="D25" location="A124866826A" display="A124866826A" xr:uid="{D1D2D405-ECB5-4F5B-BD70-C6EADAF6225C}"/>
    <hyperlink ref="D26" location="A124866750T" display="A124866750T" xr:uid="{BC715642-D997-4090-B218-CE57AC5F35F4}"/>
    <hyperlink ref="D27" location="A124866718T" display="A124866718T" xr:uid="{F953B406-8029-45CD-A4A0-570CDCDD9483}"/>
    <hyperlink ref="D28" location="A124866734T" display="A124866734T" xr:uid="{25470331-81E2-4593-9FBA-0DFAF7D76BB8}"/>
    <hyperlink ref="D30" location="A124866770A" display="A124866770A" xr:uid="{09A97614-53E2-4D2B-87A2-8CAB429D9405}"/>
    <hyperlink ref="D31" location="A124866738A" display="A124866738A" xr:uid="{624EED7D-FC35-49A2-85C7-E9343029FBF7}"/>
    <hyperlink ref="D32" location="A124866774K" display="A124866774K" xr:uid="{338BBA93-1FAD-4DAC-A40A-A2D3957CB5F9}"/>
    <hyperlink ref="D33" location="A124866778V" display="A124866778V" xr:uid="{AC4A1425-7627-4FA9-AED7-5714A437AEE0}"/>
    <hyperlink ref="D34" location="A124866830T" display="A124866830T" xr:uid="{5FF455D3-8BDA-4CD2-BB22-C6AEEE4A1065}"/>
    <hyperlink ref="D35" location="A124866722J" display="A124866722J" xr:uid="{5C2D6325-B6F5-453E-9B7F-8400717691A7}"/>
    <hyperlink ref="D36" location="A124866818A" display="A124866818A" xr:uid="{65A0C504-E3B2-4AF8-85BE-3FB3E0574336}"/>
    <hyperlink ref="D37" location="A124866822T" display="A124866822T" xr:uid="{79FB9A8E-CCF2-42E6-9568-137C7F7EDB68}"/>
    <hyperlink ref="D38" location="A124866726T" display="A124866726T" xr:uid="{896AD500-3BFE-4991-A0FE-E2823284C133}"/>
    <hyperlink ref="D39" location="A124866754A" display="A124866754A" xr:uid="{08BA26C1-E5D2-4DF5-9832-FB7645B16532}"/>
    <hyperlink ref="D40" location="A124866782K" display="A124866782K" xr:uid="{4F4B4543-640B-4CDD-800B-7DB3318ADCD2}"/>
    <hyperlink ref="D42" location="A124866834A" display="A124866834A" xr:uid="{81786E32-6F22-45B4-A7E4-BDFFF8FDB1A1}"/>
    <hyperlink ref="D43" location="A124866730J" display="A124866730J" xr:uid="{EB5952B3-3D38-4B58-8F83-9D857A6AD0B7}"/>
    <hyperlink ref="D44" location="A124866794V" display="A124866794V" xr:uid="{FDA7161D-83AC-428A-949C-5B294DCB4698}"/>
    <hyperlink ref="D45" location="A124866798C" display="A124866798C" xr:uid="{2C3034E8-1AED-4CBC-9B0E-1E812EB7D61A}"/>
    <hyperlink ref="D46" location="A124866742T" display="A124866742T" xr:uid="{E3061143-7ADC-408B-97CC-F70486801138}"/>
    <hyperlink ref="E14" location="A124867402R" display="A124867402R" xr:uid="{8C12AADE-11F1-45A9-AB94-939752F30B54}"/>
    <hyperlink ref="E16" location="A124867358T" display="A124867358T" xr:uid="{DC00BFB3-806E-4904-BEEB-652561000D30}"/>
    <hyperlink ref="E17" location="A124867406X" display="A124867406X" xr:uid="{BD9495F0-4571-4561-BA98-9016B40B6D4A}"/>
    <hyperlink ref="E18" location="A124867410R" display="A124867410R" xr:uid="{E43A3630-6086-49B2-9B65-A755DFD03A5C}"/>
    <hyperlink ref="E19" location="A124867362J" display="A124867362J" xr:uid="{C2F6E443-45E0-4D1E-AF26-30279906F07B}"/>
    <hyperlink ref="E20" location="A124867366T" display="A124867366T" xr:uid="{240F8996-06C1-48E2-9007-7C113C067584}"/>
    <hyperlink ref="E21" location="A124867386A" display="A124867386A" xr:uid="{E4D94E48-87A0-45FC-9761-516E3CFD37CD}"/>
    <hyperlink ref="E22" location="A124867346J" display="A124867346J" xr:uid="{2FC3E79A-6382-4A6E-B5B0-EAB642290B72}"/>
    <hyperlink ref="E23" location="A124867414X" display="A124867414X" xr:uid="{0EB8F753-5647-4DF1-8284-E6EAB839510F}"/>
    <hyperlink ref="E24" location="A124867390T" display="A124867390T" xr:uid="{7DA43C9D-EDAD-4DEF-B9A3-8BC30ABC5EF6}"/>
    <hyperlink ref="E25" location="A124867426J" display="A124867426J" xr:uid="{299D2BB2-CDA3-42BE-A893-AA854BB47C79}"/>
    <hyperlink ref="E26" location="A124867350X" display="A124867350X" xr:uid="{775A9B83-7916-4A68-887E-D60C02DE4EBF}"/>
    <hyperlink ref="E27" location="A124867318X" display="A124867318X" xr:uid="{2BBF42E6-8C8B-4B5F-B8F8-E1190A7EB313}"/>
    <hyperlink ref="E28" location="A124867334X" display="A124867334X" xr:uid="{DDB89FEC-F94F-4953-94EA-365DD32F9AAF}"/>
    <hyperlink ref="E30" location="A124867370J" display="A124867370J" xr:uid="{D43CA3E1-704B-4827-A02E-CAFEA1B26A43}"/>
    <hyperlink ref="E31" location="A124867338J" display="A124867338J" xr:uid="{6294DC39-22DE-4685-8E81-45D928160101}"/>
    <hyperlink ref="E32" location="A124867374T" display="A124867374T" xr:uid="{F6359739-1302-4ABE-B69B-357DCBBB3F5A}"/>
    <hyperlink ref="E33" location="A124867378A" display="A124867378A" xr:uid="{7A1FCF4A-0549-48CF-BD44-93715BBB078B}"/>
    <hyperlink ref="E34" location="A124867430X" display="A124867430X" xr:uid="{3F074606-ED44-4A3A-92B9-60E35B6BC39C}"/>
    <hyperlink ref="E35" location="A124867322R" display="A124867322R" xr:uid="{A2C4729E-56F1-43D2-8354-DD943271AC38}"/>
    <hyperlink ref="E36" location="A124867418J" display="A124867418J" xr:uid="{770733D6-AFB1-484A-AA53-623C9744457A}"/>
    <hyperlink ref="E37" location="A124867422X" display="A124867422X" xr:uid="{9BC1A48B-0622-4EA5-91AA-BC9CBF11A38A}"/>
    <hyperlink ref="E38" location="A124867326X" display="A124867326X" xr:uid="{C4847583-805A-4C3F-9E08-23E69D5293DE}"/>
    <hyperlink ref="E39" location="A124867354J" display="A124867354J" xr:uid="{9BD40EA8-9AD2-4D5D-9678-488574DAA1E9}"/>
    <hyperlink ref="E40" location="A124867382T" display="A124867382T" xr:uid="{8652B28E-5AAD-454C-A503-A7FF704D2D01}"/>
    <hyperlink ref="E42" location="A124867434J" display="A124867434J" xr:uid="{E5C22DD8-87FD-421E-8AA4-C0387D3512D1}"/>
    <hyperlink ref="E43" location="A124867330R" display="A124867330R" xr:uid="{F6897C6E-85A0-437F-AB0D-BFC959CE6847}"/>
    <hyperlink ref="E44" location="A124867394A" display="A124867394A" xr:uid="{4095A46A-BD4D-4A23-A045-F7A02961C82A}"/>
    <hyperlink ref="E45" location="A124867398K" display="A124867398K" xr:uid="{4E03F7B9-90B6-4074-9FD1-39C01030C54C}"/>
    <hyperlink ref="E46" location="A124867342X" display="A124867342X" xr:uid="{929CD9B6-33BD-4D84-A046-872AD77CDE9C}"/>
    <hyperlink ref="F14" location="A124867522J" display="A124867522J" xr:uid="{4253CDC2-9E7E-43C0-9655-4364607ED137}"/>
    <hyperlink ref="F16" location="A124867478K" display="A124867478K" xr:uid="{B332977A-B189-4095-B87A-EAE7B1D989E4}"/>
    <hyperlink ref="F17" location="A124867526T" display="A124867526T" xr:uid="{6C63C993-E47A-44A5-8359-9EAB710FBD05}"/>
    <hyperlink ref="F18" location="A124867530J" display="A124867530J" xr:uid="{2F7CE9C1-F804-4178-91E1-0E8D44923018}"/>
    <hyperlink ref="F19" location="A124867482A" display="A124867482A" xr:uid="{23A0C540-23DA-4F31-A48B-24A3464222D4}"/>
    <hyperlink ref="F20" location="A124867486K" display="A124867486K" xr:uid="{45C722FF-FE61-4A4F-82D6-6F1D4188385D}"/>
    <hyperlink ref="F21" location="A124867506J" display="A124867506J" xr:uid="{AB15E1AC-B693-4919-801B-2986D7B787B5}"/>
    <hyperlink ref="F22" location="A124867466A" display="A124867466A" xr:uid="{8CAA46FC-EED2-45E9-A71A-3E095425EF62}"/>
    <hyperlink ref="F23" location="A124867534T" display="A124867534T" xr:uid="{DBD6108F-BDEC-4CD3-86C6-CB3BCDE2E6F1}"/>
    <hyperlink ref="F24" location="A124867510X" display="A124867510X" xr:uid="{85ABC7B6-58E5-4B8C-825B-293A9CA4B7B7}"/>
    <hyperlink ref="F25" location="A124867546A" display="A124867546A" xr:uid="{F93264AC-A4BE-4E04-87F3-5CA8AEC3FE26}"/>
    <hyperlink ref="F26" location="A124867470T" display="A124867470T" xr:uid="{530BA500-BE8B-461B-8665-602B741159E5}"/>
    <hyperlink ref="F27" location="A124867438T" display="A124867438T" xr:uid="{3BA3EC09-77C8-48CE-A31A-022DD79AEC3E}"/>
    <hyperlink ref="F28" location="A124867454T" display="A124867454T" xr:uid="{94C63DB9-738B-41A0-AA95-06AACB823BD3}"/>
    <hyperlink ref="F30" location="A124867490A" display="A124867490A" xr:uid="{B3913FE3-0624-4A02-AE03-E2B23958BF51}"/>
    <hyperlink ref="F31" location="A124867458A" display="A124867458A" xr:uid="{79EDD1DA-4693-4163-83B2-0C9CB28D313C}"/>
    <hyperlink ref="F32" location="A124867494K" display="A124867494K" xr:uid="{D1FBE55B-629E-475A-B6AD-C1165648C129}"/>
    <hyperlink ref="F33" location="A124867498V" display="A124867498V" xr:uid="{8D10ACDE-2421-4310-B1EA-B03121DE6B45}"/>
    <hyperlink ref="F34" location="A124867550T" display="A124867550T" xr:uid="{401A6DF2-3D86-4DA2-82A9-CB5BF36F9F25}"/>
    <hyperlink ref="F35" location="A124867442J" display="A124867442J" xr:uid="{0370A531-CDDB-455F-BCAD-72A2F4EDAB16}"/>
    <hyperlink ref="F36" location="A124867538A" display="A124867538A" xr:uid="{727EFF6B-5FAC-4B07-BC69-69D41F5EAE8C}"/>
    <hyperlink ref="F37" location="A124867542T" display="A124867542T" xr:uid="{94A19FB4-FDF2-4AC6-A6D4-C46396CC6AED}"/>
    <hyperlink ref="F38" location="A124867446T" display="A124867446T" xr:uid="{19AA3E49-2875-4B6F-885C-CB8904C13112}"/>
    <hyperlink ref="F39" location="A124867474A" display="A124867474A" xr:uid="{5B8B8A52-59D0-4C60-BFD7-2FD6F9D7A193}"/>
    <hyperlink ref="F40" location="A124867502X" display="A124867502X" xr:uid="{20FC4D04-4728-43D3-85FD-01025C40CC20}"/>
    <hyperlink ref="F42" location="A124867554A" display="A124867554A" xr:uid="{F6C23ADC-0493-4133-B135-9D9FC627FE61}"/>
    <hyperlink ref="F43" location="A124867450J" display="A124867450J" xr:uid="{BFF91F38-3ADD-4C65-A469-7B614DD4A0EA}"/>
    <hyperlink ref="F44" location="A124867514J" display="A124867514J" xr:uid="{58A52161-DC76-4694-9D41-0797359E4B87}"/>
    <hyperlink ref="F45" location="A124867518T" display="A124867518T" xr:uid="{F4A4669B-D4FE-4B70-B146-DF80AFA6A45E}"/>
    <hyperlink ref="F46" location="A124867462T" display="A124867462T" xr:uid="{D5726235-5A50-47C2-AAEC-FB30896C913B}"/>
    <hyperlink ref="G14" location="A124866922A" display="A124866922A" xr:uid="{21202D42-62E8-42FA-B224-064E3AA76E14}"/>
    <hyperlink ref="G16" location="A124866878C" display="A124866878C" xr:uid="{84890EA7-DFF4-4FE1-82DA-59C16FED3469}"/>
    <hyperlink ref="G17" location="A124866926K" display="A124866926K" xr:uid="{B09C5FFE-79BA-477C-A523-0F2CE0F3E35E}"/>
    <hyperlink ref="G18" location="A124866930A" display="A124866930A" xr:uid="{C8E8C5A4-950E-4F7F-97AC-63C966A1EB30}"/>
    <hyperlink ref="G19" location="A124866882V" display="A124866882V" xr:uid="{89D910E2-C0AE-41CD-BF3D-CEB89D92DCC4}"/>
    <hyperlink ref="G20" location="A124866886C" display="A124866886C" xr:uid="{4B7A192B-4801-41F9-8A01-593FD2A4EC1B}"/>
    <hyperlink ref="G21" location="A124866906A" display="A124866906A" xr:uid="{E038C86F-3860-4373-967A-610B435574D2}"/>
    <hyperlink ref="G22" location="A124866866V" display="A124866866V" xr:uid="{F20122CA-7980-440F-B670-7155A56CD6AE}"/>
    <hyperlink ref="G23" location="A124866934K" display="A124866934K" xr:uid="{FB03F1D9-8B6A-448A-88C3-2ED9B7B640B0}"/>
    <hyperlink ref="G24" location="A124866910T" display="A124866910T" xr:uid="{073CC8CB-0A8D-4464-B7EF-9886D8A45502}"/>
    <hyperlink ref="G25" location="A124866946V" display="A124866946V" xr:uid="{A90FCEA2-6EBF-4A23-B9F8-E7C0936FF22C}"/>
    <hyperlink ref="G26" location="A124866870K" display="A124866870K" xr:uid="{A2A8B7F4-6653-4623-B86A-8D1EF649A790}"/>
    <hyperlink ref="G27" location="A124866838K" display="A124866838K" xr:uid="{EC03FACE-14B4-44C2-A3F3-6405C7152B85}"/>
    <hyperlink ref="G28" location="A124866854K" display="A124866854K" xr:uid="{8DB8225E-15C0-4D02-A319-A61F6B3C8A9D}"/>
    <hyperlink ref="G30" location="A124866890V" display="A124866890V" xr:uid="{3A3475BB-732F-4140-9833-7960A2CD3CC0}"/>
    <hyperlink ref="G31" location="A124866858V" display="A124866858V" xr:uid="{9A61D94E-B944-4D75-96E6-B571108C30C7}"/>
    <hyperlink ref="G32" location="A124866894C" display="A124866894C" xr:uid="{4F9DC5F2-D765-48A0-82F8-A68DC4C2F580}"/>
    <hyperlink ref="G33" location="A124866898L" display="A124866898L" xr:uid="{2CAE7BB0-BD6C-44A7-AD69-F51967A2FFC5}"/>
    <hyperlink ref="G34" location="A124866950K" display="A124866950K" xr:uid="{802E36DD-F5FC-44CB-B249-2C0B49034794}"/>
    <hyperlink ref="G35" location="A124866842A" display="A124866842A" xr:uid="{D50866E4-7D85-484D-8196-78956022B123}"/>
    <hyperlink ref="G36" location="A124866938V" display="A124866938V" xr:uid="{63836A9A-5966-4634-8BE6-8D8A2A7E3CFB}"/>
    <hyperlink ref="G37" location="A124866942K" display="A124866942K" xr:uid="{ED769CFE-7461-484B-95A0-C925B111561A}"/>
    <hyperlink ref="G38" location="A124866846K" display="A124866846K" xr:uid="{4CB5544E-84F4-42B3-9B99-F06574EBBF87}"/>
    <hyperlink ref="G39" location="A124866874V" display="A124866874V" xr:uid="{E4551135-F6C1-41DB-801A-67D637C318F9}"/>
    <hyperlink ref="G40" location="A124866902T" display="A124866902T" xr:uid="{AE65FB29-9E0D-4743-BCE6-23820118ED46}"/>
    <hyperlink ref="G42" location="A124866954V" display="A124866954V" xr:uid="{EF71F539-FD67-491F-BE07-D49FDB671A36}"/>
    <hyperlink ref="G43" location="A124866850A" display="A124866850A" xr:uid="{8C96C00A-C7D8-4810-B598-84F4C91A66B1}"/>
    <hyperlink ref="G44" location="A124866914A" display="A124866914A" xr:uid="{646DF90E-D107-47CB-82DC-39FB169CF9B6}"/>
    <hyperlink ref="G45" location="A124866918K" display="A124866918K" xr:uid="{ED09A3AA-E780-4801-AB6B-279E4AC17C16}"/>
    <hyperlink ref="G46" location="A124866862K" display="A124866862K" xr:uid="{9F0266E4-CC74-4B8F-BDBB-A5FF30284AC4}"/>
    <hyperlink ref="H14" location="A124867042W" display="A124867042W" xr:uid="{81FB1002-022F-47A7-80D6-4469DFBF6953}"/>
    <hyperlink ref="H16" location="A124866998W" display="A124866998W" xr:uid="{D4BF2E34-E8BD-4473-8EED-53A0899ACCC2}"/>
    <hyperlink ref="H17" location="A124867046F" display="A124867046F" xr:uid="{3881CD39-C337-469C-A4EE-7BA2D5A84113}"/>
    <hyperlink ref="H18" location="A124867050W" display="A124867050W" xr:uid="{5113E6C2-BB3A-4B00-9640-3329687B3282}"/>
    <hyperlink ref="H19" location="A124867002C" display="A124867002C" xr:uid="{4B99C9FF-D3AC-4BFE-ACDB-0988FFA68594}"/>
    <hyperlink ref="H20" location="A124867006L" display="A124867006L" xr:uid="{44DF757A-1DA2-4FB6-AA9E-2349FDDE130B}"/>
    <hyperlink ref="H21" location="A124867026W" display="A124867026W" xr:uid="{F57FDCB2-E5AC-49D0-AE36-1E99A1DF9CCC}"/>
    <hyperlink ref="H22" location="A124866986L" display="A124866986L" xr:uid="{7911B1E8-FFBC-4B03-9DB0-3F03E91E676C}"/>
    <hyperlink ref="H23" location="A124867054F" display="A124867054F" xr:uid="{F563893F-7DE1-4106-A915-88136B5EDBD4}"/>
    <hyperlink ref="H24" location="A124867030L" display="A124867030L" xr:uid="{C7807E98-9608-47A7-B478-006E8774A464}"/>
    <hyperlink ref="H25" location="A124867066R" display="A124867066R" xr:uid="{FBC0CDA0-F26C-4D69-85DE-850F04AAD716}"/>
    <hyperlink ref="H26" location="A124866990C" display="A124866990C" xr:uid="{83BFE920-B636-449D-BDD9-D5B9AEF665E8}"/>
    <hyperlink ref="H27" location="A124866958C" display="A124866958C" xr:uid="{756A8AB5-1D59-4C8D-BFE2-37D76F8A6C0E}"/>
    <hyperlink ref="H28" location="A124866974C" display="A124866974C" xr:uid="{E521BAB4-A10B-4678-A8A9-F111935B9AB6}"/>
    <hyperlink ref="H30" location="A124867010C" display="A124867010C" xr:uid="{79B65806-0A60-477B-A6FD-B586E13A5338}"/>
    <hyperlink ref="H31" location="A124866978L" display="A124866978L" xr:uid="{3FC75D03-FC7A-4786-85B2-7A0E557E5B62}"/>
    <hyperlink ref="H32" location="A124867014L" display="A124867014L" xr:uid="{B68D10A5-7661-4CAD-8654-5B5541C0B437}"/>
    <hyperlink ref="H33" location="A124867018W" display="A124867018W" xr:uid="{36328A59-635D-42D1-96C1-ACBEE4398983}"/>
    <hyperlink ref="H34" location="A124867070F" display="A124867070F" xr:uid="{2A71FB0D-7743-4CF7-BA57-5785A3AF3DBA}"/>
    <hyperlink ref="H35" location="A124866962V" display="A124866962V" xr:uid="{DC184CC7-2FBA-440C-B4E8-DC8A60D78AB7}"/>
    <hyperlink ref="H36" location="A124867058R" display="A124867058R" xr:uid="{67C29732-C789-4A40-9964-DEED081E856F}"/>
    <hyperlink ref="H37" location="A124867062F" display="A124867062F" xr:uid="{1C48A4CB-D34A-470B-B323-5E966DFC79C3}"/>
    <hyperlink ref="H38" location="A124866966C" display="A124866966C" xr:uid="{7C0BDFC7-144C-49CA-BFDE-DE331E6EF12B}"/>
    <hyperlink ref="H39" location="A124866994L" display="A124866994L" xr:uid="{C5F57A95-DB3B-47B7-ACCA-7F5B172C341A}"/>
    <hyperlink ref="H40" location="A124867022L" display="A124867022L" xr:uid="{15D57FE4-E9BF-47B5-8174-EE796A86F991}"/>
    <hyperlink ref="H42" location="A124867074R" display="A124867074R" xr:uid="{0EC2156A-804A-4FE8-AA2A-3402F319EE28}"/>
    <hyperlink ref="H43" location="A124866970V" display="A124866970V" xr:uid="{F44B0C0F-BC93-4AD3-ADEA-56CD7A0AFBB9}"/>
    <hyperlink ref="H44" location="A124867034W" display="A124867034W" xr:uid="{9B598CB5-B31D-4EBE-8A06-592BAC0F9431}"/>
    <hyperlink ref="H45" location="A124867038F" display="A124867038F" xr:uid="{3457725F-AA17-4D68-9867-BCE07436175E}"/>
    <hyperlink ref="H46" location="A124866982C" display="A124866982C" xr:uid="{D8EBA0E6-12A4-4E8A-B3C3-D4A26315D0EC}"/>
    <hyperlink ref="I14" location="A124867162R" display="A124867162R" xr:uid="{753A04A0-6862-45E5-9502-10BE6E132433}"/>
    <hyperlink ref="I16" location="A124867118F" display="A124867118F" xr:uid="{3CECA1CC-9155-4F50-A81A-47872B895DA3}"/>
    <hyperlink ref="I17" location="A124867166X" display="A124867166X" xr:uid="{6D5A4CDF-E724-492E-AF99-A99F56B0ED67}"/>
    <hyperlink ref="I18" location="A124867170R" display="A124867170R" xr:uid="{B85B37B3-D503-4116-8464-AB8247FE3475}"/>
    <hyperlink ref="I19" location="A124867122W" display="A124867122W" xr:uid="{190AEAFB-E666-4A74-A024-CFC9BEB42640}"/>
    <hyperlink ref="I20" location="A124867126F" display="A124867126F" xr:uid="{7AC02CFC-243A-4371-B313-D2A8A2C11427}"/>
    <hyperlink ref="I21" location="A124867146R" display="A124867146R" xr:uid="{19CC6176-EFA5-40EE-926F-ECA3A9913FA2}"/>
    <hyperlink ref="I22" location="A124867106W" display="A124867106W" xr:uid="{995439B4-EAAB-42F7-B704-8297917E1ADD}"/>
    <hyperlink ref="I23" location="A124867174X" display="A124867174X" xr:uid="{510708C3-1763-4F46-84B1-599E2FC24246}"/>
    <hyperlink ref="I24" location="A124867150F" display="A124867150F" xr:uid="{84023D73-2E34-4F50-9288-17DC94CBCD35}"/>
    <hyperlink ref="I25" location="A124867186J" display="A124867186J" xr:uid="{5A0EE62F-5CFF-4FA2-AD38-32012F48581F}"/>
    <hyperlink ref="I26" location="A124867110L" display="A124867110L" xr:uid="{F8ADA0B8-0187-467F-BA4F-C9EF1E88DC38}"/>
    <hyperlink ref="I27" location="A124867078X" display="A124867078X" xr:uid="{1D21325B-9381-4711-886C-6FECF588A5A0}"/>
    <hyperlink ref="I28" location="A124867094X" display="A124867094X" xr:uid="{A45493C5-3488-42B7-9FA6-C67395F90563}"/>
    <hyperlink ref="I30" location="A124867130W" display="A124867130W" xr:uid="{927BCE9C-3FAF-4402-8002-9169123ADAA1}"/>
    <hyperlink ref="I31" location="A124867098J" display="A124867098J" xr:uid="{56E83B3A-068B-44E3-8972-39A9A2E2220B}"/>
    <hyperlink ref="I32" location="A124867134F" display="A124867134F" xr:uid="{4794874F-453C-4473-A79B-9349F3728211}"/>
    <hyperlink ref="I33" location="A124867138R" display="A124867138R" xr:uid="{21CE8CE2-4283-4DF0-BB9F-E901815C94FC}"/>
    <hyperlink ref="I34" location="A124867190X" display="A124867190X" xr:uid="{23F471C5-C7AD-4E91-B61F-69480DB878A9}"/>
    <hyperlink ref="I35" location="A124867082R" display="A124867082R" xr:uid="{B47ED104-56B0-4D6B-B0E6-B931537C2122}"/>
    <hyperlink ref="I36" location="A124867178J" display="A124867178J" xr:uid="{F07C5693-F080-46F7-AC16-209E5B503EE3}"/>
    <hyperlink ref="I37" location="A124867182X" display="A124867182X" xr:uid="{1FF7338E-DFAE-4F91-964B-227C343708B3}"/>
    <hyperlink ref="I38" location="A124867086X" display="A124867086X" xr:uid="{F6E250AB-64A6-4246-BF89-521D11092A7E}"/>
    <hyperlink ref="I39" location="A124867114W" display="A124867114W" xr:uid="{9000E747-86E5-4EB3-8B0C-7CAC54CC761E}"/>
    <hyperlink ref="I40" location="A124867142F" display="A124867142F" xr:uid="{5A3DEA13-525C-4FD2-8842-B61F429666F3}"/>
    <hyperlink ref="I42" location="A124867194J" display="A124867194J" xr:uid="{5E3AFB87-73B7-444C-9EBA-2DC2F6B678E3}"/>
    <hyperlink ref="I43" location="A124867090R" display="A124867090R" xr:uid="{EA800826-737D-47FB-807B-34C8745B8A79}"/>
    <hyperlink ref="I44" location="A124867154R" display="A124867154R" xr:uid="{5E7FEA05-625E-4EBC-A98F-0ABDCD78A8B2}"/>
    <hyperlink ref="I45" location="A124867158X" display="A124867158X" xr:uid="{3DB6AEA3-E064-4872-9380-B2459E121FE8}"/>
    <hyperlink ref="I46" location="A124867102L" display="A124867102L" xr:uid="{BBEE4290-67DE-4608-A90D-5148E32BC7B1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3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404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405</v>
      </c>
    </row>
    <row r="6" spans="1:13" ht="15.75" customHeight="1">
      <c r="B6" s="62" t="s">
        <v>406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8" spans="1:13" ht="15">
      <c r="D8" s="16" t="s">
        <v>408</v>
      </c>
    </row>
    <row r="9" spans="1:13" s="17" customFormat="1"/>
    <row r="10" spans="1:13" ht="22.5" customHeight="1">
      <c r="A10" s="18" t="s">
        <v>409</v>
      </c>
      <c r="B10" s="18"/>
      <c r="C10" s="18"/>
      <c r="D10" s="18" t="s">
        <v>183</v>
      </c>
      <c r="E10" s="18" t="s">
        <v>190</v>
      </c>
      <c r="F10" s="18" t="s">
        <v>187</v>
      </c>
      <c r="G10" s="18" t="s">
        <v>188</v>
      </c>
      <c r="H10" s="18" t="s">
        <v>410</v>
      </c>
      <c r="I10" s="18" t="s">
        <v>182</v>
      </c>
      <c r="J10" s="18" t="s">
        <v>184</v>
      </c>
      <c r="K10" s="18" t="s">
        <v>411</v>
      </c>
      <c r="L10" s="18" t="s">
        <v>186</v>
      </c>
    </row>
    <row r="12" spans="1:13">
      <c r="A12" s="11" t="s">
        <v>0</v>
      </c>
      <c r="D12" s="11" t="s">
        <v>192</v>
      </c>
      <c r="E12" s="19" t="s">
        <v>194</v>
      </c>
      <c r="F12" s="10">
        <v>39965</v>
      </c>
      <c r="G12" s="10">
        <v>44348</v>
      </c>
      <c r="H12" s="11">
        <v>20</v>
      </c>
      <c r="I12" s="20" t="s">
        <v>191</v>
      </c>
      <c r="J12" s="11" t="s">
        <v>193</v>
      </c>
      <c r="K12" s="11" t="s">
        <v>413</v>
      </c>
      <c r="L12" s="11" t="s">
        <v>414</v>
      </c>
    </row>
    <row r="13" spans="1:13">
      <c r="A13" s="11" t="s">
        <v>1</v>
      </c>
      <c r="D13" s="11" t="s">
        <v>192</v>
      </c>
      <c r="E13" s="19" t="s">
        <v>195</v>
      </c>
      <c r="F13" s="10">
        <v>39965</v>
      </c>
      <c r="G13" s="10">
        <v>44348</v>
      </c>
      <c r="H13" s="11">
        <v>20</v>
      </c>
      <c r="I13" s="20" t="s">
        <v>191</v>
      </c>
      <c r="J13" s="11" t="s">
        <v>193</v>
      </c>
      <c r="K13" s="11" t="s">
        <v>413</v>
      </c>
      <c r="L13" s="11" t="s">
        <v>414</v>
      </c>
    </row>
    <row r="14" spans="1:13">
      <c r="A14" s="11" t="s">
        <v>2</v>
      </c>
      <c r="D14" s="11" t="s">
        <v>192</v>
      </c>
      <c r="E14" s="19" t="s">
        <v>196</v>
      </c>
      <c r="F14" s="10">
        <v>39965</v>
      </c>
      <c r="G14" s="10">
        <v>44348</v>
      </c>
      <c r="H14" s="11">
        <v>20</v>
      </c>
      <c r="I14" s="20" t="s">
        <v>191</v>
      </c>
      <c r="J14" s="11" t="s">
        <v>193</v>
      </c>
      <c r="K14" s="11" t="s">
        <v>413</v>
      </c>
      <c r="L14" s="11" t="s">
        <v>414</v>
      </c>
    </row>
    <row r="15" spans="1:13">
      <c r="A15" s="11" t="s">
        <v>3</v>
      </c>
      <c r="D15" s="11" t="s">
        <v>192</v>
      </c>
      <c r="E15" s="19" t="s">
        <v>197</v>
      </c>
      <c r="F15" s="10">
        <v>39965</v>
      </c>
      <c r="G15" s="10">
        <v>44348</v>
      </c>
      <c r="H15" s="11">
        <v>20</v>
      </c>
      <c r="I15" s="20" t="s">
        <v>191</v>
      </c>
      <c r="J15" s="11" t="s">
        <v>193</v>
      </c>
      <c r="K15" s="11" t="s">
        <v>413</v>
      </c>
      <c r="L15" s="11" t="s">
        <v>414</v>
      </c>
    </row>
    <row r="16" spans="1:13">
      <c r="A16" s="11" t="s">
        <v>4</v>
      </c>
      <c r="D16" s="11" t="s">
        <v>192</v>
      </c>
      <c r="E16" s="19" t="s">
        <v>198</v>
      </c>
      <c r="F16" s="10">
        <v>39965</v>
      </c>
      <c r="G16" s="10">
        <v>44348</v>
      </c>
      <c r="H16" s="11">
        <v>20</v>
      </c>
      <c r="I16" s="20" t="s">
        <v>191</v>
      </c>
      <c r="J16" s="11" t="s">
        <v>193</v>
      </c>
      <c r="K16" s="11" t="s">
        <v>413</v>
      </c>
      <c r="L16" s="11" t="s">
        <v>414</v>
      </c>
    </row>
    <row r="17" spans="1:12">
      <c r="A17" s="11" t="s">
        <v>5</v>
      </c>
      <c r="D17" s="11" t="s">
        <v>192</v>
      </c>
      <c r="E17" s="19" t="s">
        <v>199</v>
      </c>
      <c r="F17" s="10">
        <v>39965</v>
      </c>
      <c r="G17" s="10">
        <v>44348</v>
      </c>
      <c r="H17" s="11">
        <v>20</v>
      </c>
      <c r="I17" s="20" t="s">
        <v>191</v>
      </c>
      <c r="J17" s="11" t="s">
        <v>193</v>
      </c>
      <c r="K17" s="11" t="s">
        <v>413</v>
      </c>
      <c r="L17" s="11" t="s">
        <v>414</v>
      </c>
    </row>
    <row r="18" spans="1:12">
      <c r="A18" s="11" t="s">
        <v>6</v>
      </c>
      <c r="D18" s="11" t="s">
        <v>192</v>
      </c>
      <c r="E18" s="19" t="s">
        <v>200</v>
      </c>
      <c r="F18" s="10">
        <v>39965</v>
      </c>
      <c r="G18" s="10">
        <v>44348</v>
      </c>
      <c r="H18" s="11">
        <v>20</v>
      </c>
      <c r="I18" s="20" t="s">
        <v>191</v>
      </c>
      <c r="J18" s="11" t="s">
        <v>193</v>
      </c>
      <c r="K18" s="11" t="s">
        <v>413</v>
      </c>
      <c r="L18" s="11" t="s">
        <v>414</v>
      </c>
    </row>
    <row r="19" spans="1:12">
      <c r="A19" s="11" t="s">
        <v>7</v>
      </c>
      <c r="D19" s="11" t="s">
        <v>192</v>
      </c>
      <c r="E19" s="19" t="s">
        <v>201</v>
      </c>
      <c r="F19" s="10">
        <v>39965</v>
      </c>
      <c r="G19" s="10">
        <v>44348</v>
      </c>
      <c r="H19" s="11">
        <v>20</v>
      </c>
      <c r="I19" s="20" t="s">
        <v>191</v>
      </c>
      <c r="J19" s="11" t="s">
        <v>193</v>
      </c>
      <c r="K19" s="11" t="s">
        <v>413</v>
      </c>
      <c r="L19" s="11" t="s">
        <v>414</v>
      </c>
    </row>
    <row r="20" spans="1:12">
      <c r="A20" s="11" t="s">
        <v>8</v>
      </c>
      <c r="D20" s="11" t="s">
        <v>192</v>
      </c>
      <c r="E20" s="19" t="s">
        <v>202</v>
      </c>
      <c r="F20" s="10">
        <v>39965</v>
      </c>
      <c r="G20" s="10">
        <v>44348</v>
      </c>
      <c r="H20" s="11">
        <v>20</v>
      </c>
      <c r="I20" s="20" t="s">
        <v>191</v>
      </c>
      <c r="J20" s="11" t="s">
        <v>193</v>
      </c>
      <c r="K20" s="11" t="s">
        <v>413</v>
      </c>
      <c r="L20" s="11" t="s">
        <v>414</v>
      </c>
    </row>
    <row r="21" spans="1:12">
      <c r="A21" s="11" t="s">
        <v>9</v>
      </c>
      <c r="D21" s="11" t="s">
        <v>192</v>
      </c>
      <c r="E21" s="19" t="s">
        <v>203</v>
      </c>
      <c r="F21" s="10">
        <v>39965</v>
      </c>
      <c r="G21" s="10">
        <v>44348</v>
      </c>
      <c r="H21" s="11">
        <v>20</v>
      </c>
      <c r="I21" s="20" t="s">
        <v>191</v>
      </c>
      <c r="J21" s="11" t="s">
        <v>193</v>
      </c>
      <c r="K21" s="11" t="s">
        <v>413</v>
      </c>
      <c r="L21" s="11" t="s">
        <v>414</v>
      </c>
    </row>
    <row r="22" spans="1:12">
      <c r="A22" s="11" t="s">
        <v>10</v>
      </c>
      <c r="D22" s="11" t="s">
        <v>192</v>
      </c>
      <c r="E22" s="19" t="s">
        <v>204</v>
      </c>
      <c r="F22" s="10">
        <v>39965</v>
      </c>
      <c r="G22" s="10">
        <v>44348</v>
      </c>
      <c r="H22" s="11">
        <v>20</v>
      </c>
      <c r="I22" s="20" t="s">
        <v>191</v>
      </c>
      <c r="J22" s="11" t="s">
        <v>193</v>
      </c>
      <c r="K22" s="11" t="s">
        <v>413</v>
      </c>
      <c r="L22" s="11" t="s">
        <v>414</v>
      </c>
    </row>
    <row r="23" spans="1:12">
      <c r="A23" s="11" t="s">
        <v>11</v>
      </c>
      <c r="D23" s="11" t="s">
        <v>192</v>
      </c>
      <c r="E23" s="19" t="s">
        <v>205</v>
      </c>
      <c r="F23" s="10">
        <v>39965</v>
      </c>
      <c r="G23" s="10">
        <v>44348</v>
      </c>
      <c r="H23" s="11">
        <v>20</v>
      </c>
      <c r="I23" s="20" t="s">
        <v>191</v>
      </c>
      <c r="J23" s="11" t="s">
        <v>193</v>
      </c>
      <c r="K23" s="11" t="s">
        <v>413</v>
      </c>
      <c r="L23" s="11" t="s">
        <v>414</v>
      </c>
    </row>
    <row r="24" spans="1:12">
      <c r="A24" s="11" t="s">
        <v>12</v>
      </c>
      <c r="D24" s="11" t="s">
        <v>192</v>
      </c>
      <c r="E24" s="19" t="s">
        <v>206</v>
      </c>
      <c r="F24" s="10">
        <v>39965</v>
      </c>
      <c r="G24" s="10">
        <v>44348</v>
      </c>
      <c r="H24" s="11">
        <v>20</v>
      </c>
      <c r="I24" s="20" t="s">
        <v>191</v>
      </c>
      <c r="J24" s="11" t="s">
        <v>193</v>
      </c>
      <c r="K24" s="11" t="s">
        <v>413</v>
      </c>
      <c r="L24" s="11" t="s">
        <v>414</v>
      </c>
    </row>
    <row r="25" spans="1:12">
      <c r="A25" s="11" t="s">
        <v>13</v>
      </c>
      <c r="D25" s="11" t="s">
        <v>192</v>
      </c>
      <c r="E25" s="19" t="s">
        <v>207</v>
      </c>
      <c r="F25" s="10">
        <v>39965</v>
      </c>
      <c r="G25" s="10">
        <v>44348</v>
      </c>
      <c r="H25" s="11">
        <v>20</v>
      </c>
      <c r="I25" s="20" t="s">
        <v>191</v>
      </c>
      <c r="J25" s="11" t="s">
        <v>193</v>
      </c>
      <c r="K25" s="11" t="s">
        <v>413</v>
      </c>
      <c r="L25" s="11" t="s">
        <v>414</v>
      </c>
    </row>
    <row r="26" spans="1:12">
      <c r="A26" s="11" t="s">
        <v>14</v>
      </c>
      <c r="D26" s="11" t="s">
        <v>192</v>
      </c>
      <c r="E26" s="19" t="s">
        <v>208</v>
      </c>
      <c r="F26" s="10">
        <v>39965</v>
      </c>
      <c r="G26" s="10">
        <v>44348</v>
      </c>
      <c r="H26" s="11">
        <v>20</v>
      </c>
      <c r="I26" s="20" t="s">
        <v>191</v>
      </c>
      <c r="J26" s="11" t="s">
        <v>193</v>
      </c>
      <c r="K26" s="11" t="s">
        <v>413</v>
      </c>
      <c r="L26" s="11" t="s">
        <v>414</v>
      </c>
    </row>
    <row r="27" spans="1:12">
      <c r="A27" s="11" t="s">
        <v>15</v>
      </c>
      <c r="D27" s="11" t="s">
        <v>192</v>
      </c>
      <c r="E27" s="19" t="s">
        <v>209</v>
      </c>
      <c r="F27" s="10">
        <v>39965</v>
      </c>
      <c r="G27" s="10">
        <v>44348</v>
      </c>
      <c r="H27" s="11">
        <v>20</v>
      </c>
      <c r="I27" s="20" t="s">
        <v>191</v>
      </c>
      <c r="J27" s="11" t="s">
        <v>193</v>
      </c>
      <c r="K27" s="11" t="s">
        <v>413</v>
      </c>
      <c r="L27" s="11" t="s">
        <v>414</v>
      </c>
    </row>
    <row r="28" spans="1:12">
      <c r="A28" s="11" t="s">
        <v>16</v>
      </c>
      <c r="D28" s="11" t="s">
        <v>192</v>
      </c>
      <c r="E28" s="19" t="s">
        <v>210</v>
      </c>
      <c r="F28" s="10">
        <v>39965</v>
      </c>
      <c r="G28" s="10">
        <v>44348</v>
      </c>
      <c r="H28" s="11">
        <v>20</v>
      </c>
      <c r="I28" s="20" t="s">
        <v>191</v>
      </c>
      <c r="J28" s="11" t="s">
        <v>193</v>
      </c>
      <c r="K28" s="11" t="s">
        <v>413</v>
      </c>
      <c r="L28" s="11" t="s">
        <v>414</v>
      </c>
    </row>
    <row r="29" spans="1:12">
      <c r="A29" s="11" t="s">
        <v>17</v>
      </c>
      <c r="D29" s="11" t="s">
        <v>192</v>
      </c>
      <c r="E29" s="19" t="s">
        <v>211</v>
      </c>
      <c r="F29" s="10">
        <v>39965</v>
      </c>
      <c r="G29" s="10">
        <v>44348</v>
      </c>
      <c r="H29" s="11">
        <v>20</v>
      </c>
      <c r="I29" s="20" t="s">
        <v>191</v>
      </c>
      <c r="J29" s="11" t="s">
        <v>193</v>
      </c>
      <c r="K29" s="11" t="s">
        <v>413</v>
      </c>
      <c r="L29" s="11" t="s">
        <v>414</v>
      </c>
    </row>
    <row r="30" spans="1:12">
      <c r="A30" s="11" t="s">
        <v>18</v>
      </c>
      <c r="D30" s="11" t="s">
        <v>192</v>
      </c>
      <c r="E30" s="19" t="s">
        <v>212</v>
      </c>
      <c r="F30" s="10">
        <v>39965</v>
      </c>
      <c r="G30" s="10">
        <v>44348</v>
      </c>
      <c r="H30" s="11">
        <v>20</v>
      </c>
      <c r="I30" s="20" t="s">
        <v>191</v>
      </c>
      <c r="J30" s="11" t="s">
        <v>193</v>
      </c>
      <c r="K30" s="11" t="s">
        <v>413</v>
      </c>
      <c r="L30" s="11" t="s">
        <v>414</v>
      </c>
    </row>
    <row r="31" spans="1:12">
      <c r="A31" s="11" t="s">
        <v>16</v>
      </c>
      <c r="D31" s="11" t="s">
        <v>192</v>
      </c>
      <c r="E31" s="19" t="s">
        <v>213</v>
      </c>
      <c r="F31" s="10">
        <v>39965</v>
      </c>
      <c r="G31" s="10">
        <v>44348</v>
      </c>
      <c r="H31" s="11">
        <v>20</v>
      </c>
      <c r="I31" s="20" t="s">
        <v>191</v>
      </c>
      <c r="J31" s="11" t="s">
        <v>193</v>
      </c>
      <c r="K31" s="11" t="s">
        <v>413</v>
      </c>
      <c r="L31" s="11" t="s">
        <v>414</v>
      </c>
    </row>
    <row r="32" spans="1:12">
      <c r="A32" s="11" t="s">
        <v>17</v>
      </c>
      <c r="D32" s="11" t="s">
        <v>192</v>
      </c>
      <c r="E32" s="19" t="s">
        <v>214</v>
      </c>
      <c r="F32" s="10">
        <v>39965</v>
      </c>
      <c r="G32" s="10">
        <v>44348</v>
      </c>
      <c r="H32" s="11">
        <v>20</v>
      </c>
      <c r="I32" s="20" t="s">
        <v>191</v>
      </c>
      <c r="J32" s="11" t="s">
        <v>193</v>
      </c>
      <c r="K32" s="11" t="s">
        <v>413</v>
      </c>
      <c r="L32" s="11" t="s">
        <v>414</v>
      </c>
    </row>
    <row r="33" spans="1:12">
      <c r="A33" s="11" t="s">
        <v>19</v>
      </c>
      <c r="D33" s="11" t="s">
        <v>192</v>
      </c>
      <c r="E33" s="19" t="s">
        <v>215</v>
      </c>
      <c r="F33" s="10">
        <v>39965</v>
      </c>
      <c r="G33" s="10">
        <v>44348</v>
      </c>
      <c r="H33" s="11">
        <v>20</v>
      </c>
      <c r="I33" s="20" t="s">
        <v>191</v>
      </c>
      <c r="J33" s="11" t="s">
        <v>193</v>
      </c>
      <c r="K33" s="11" t="s">
        <v>413</v>
      </c>
      <c r="L33" s="11" t="s">
        <v>414</v>
      </c>
    </row>
    <row r="34" spans="1:12">
      <c r="A34" s="11" t="s">
        <v>16</v>
      </c>
      <c r="D34" s="11" t="s">
        <v>192</v>
      </c>
      <c r="E34" s="19" t="s">
        <v>216</v>
      </c>
      <c r="F34" s="10">
        <v>39965</v>
      </c>
      <c r="G34" s="10">
        <v>44348</v>
      </c>
      <c r="H34" s="11">
        <v>20</v>
      </c>
      <c r="I34" s="20" t="s">
        <v>191</v>
      </c>
      <c r="J34" s="11" t="s">
        <v>193</v>
      </c>
      <c r="K34" s="11" t="s">
        <v>413</v>
      </c>
      <c r="L34" s="11" t="s">
        <v>414</v>
      </c>
    </row>
    <row r="35" spans="1:12">
      <c r="A35" s="11" t="s">
        <v>17</v>
      </c>
      <c r="D35" s="11" t="s">
        <v>192</v>
      </c>
      <c r="E35" s="19" t="s">
        <v>217</v>
      </c>
      <c r="F35" s="10">
        <v>39965</v>
      </c>
      <c r="G35" s="10">
        <v>44348</v>
      </c>
      <c r="H35" s="11">
        <v>20</v>
      </c>
      <c r="I35" s="20" t="s">
        <v>191</v>
      </c>
      <c r="J35" s="11" t="s">
        <v>193</v>
      </c>
      <c r="K35" s="11" t="s">
        <v>413</v>
      </c>
      <c r="L35" s="11" t="s">
        <v>414</v>
      </c>
    </row>
    <row r="36" spans="1:12">
      <c r="A36" s="11" t="s">
        <v>20</v>
      </c>
      <c r="D36" s="11" t="s">
        <v>192</v>
      </c>
      <c r="E36" s="19" t="s">
        <v>218</v>
      </c>
      <c r="F36" s="10">
        <v>39965</v>
      </c>
      <c r="G36" s="10">
        <v>44348</v>
      </c>
      <c r="H36" s="11">
        <v>20</v>
      </c>
      <c r="I36" s="20" t="s">
        <v>191</v>
      </c>
      <c r="J36" s="11" t="s">
        <v>193</v>
      </c>
      <c r="K36" s="11" t="s">
        <v>413</v>
      </c>
      <c r="L36" s="11" t="s">
        <v>414</v>
      </c>
    </row>
    <row r="37" spans="1:12">
      <c r="A37" s="11" t="s">
        <v>21</v>
      </c>
      <c r="D37" s="11" t="s">
        <v>192</v>
      </c>
      <c r="E37" s="19" t="s">
        <v>219</v>
      </c>
      <c r="F37" s="10">
        <v>39965</v>
      </c>
      <c r="G37" s="10">
        <v>44348</v>
      </c>
      <c r="H37" s="11">
        <v>20</v>
      </c>
      <c r="I37" s="20" t="s">
        <v>191</v>
      </c>
      <c r="J37" s="11" t="s">
        <v>193</v>
      </c>
      <c r="K37" s="11" t="s">
        <v>413</v>
      </c>
      <c r="L37" s="11" t="s">
        <v>414</v>
      </c>
    </row>
    <row r="38" spans="1:12">
      <c r="A38" s="11" t="s">
        <v>22</v>
      </c>
      <c r="D38" s="11" t="s">
        <v>192</v>
      </c>
      <c r="E38" s="19" t="s">
        <v>220</v>
      </c>
      <c r="F38" s="10">
        <v>39965</v>
      </c>
      <c r="G38" s="10">
        <v>44348</v>
      </c>
      <c r="H38" s="11">
        <v>20</v>
      </c>
      <c r="I38" s="20" t="s">
        <v>191</v>
      </c>
      <c r="J38" s="11" t="s">
        <v>193</v>
      </c>
      <c r="K38" s="11" t="s">
        <v>413</v>
      </c>
      <c r="L38" s="11" t="s">
        <v>414</v>
      </c>
    </row>
    <row r="39" spans="1:12">
      <c r="A39" s="11" t="s">
        <v>23</v>
      </c>
      <c r="D39" s="11" t="s">
        <v>192</v>
      </c>
      <c r="E39" s="19" t="s">
        <v>221</v>
      </c>
      <c r="F39" s="10">
        <v>39965</v>
      </c>
      <c r="G39" s="10">
        <v>44348</v>
      </c>
      <c r="H39" s="11">
        <v>20</v>
      </c>
      <c r="I39" s="20" t="s">
        <v>191</v>
      </c>
      <c r="J39" s="11" t="s">
        <v>193</v>
      </c>
      <c r="K39" s="11" t="s">
        <v>413</v>
      </c>
      <c r="L39" s="11" t="s">
        <v>414</v>
      </c>
    </row>
    <row r="40" spans="1:12">
      <c r="A40" s="11" t="s">
        <v>24</v>
      </c>
      <c r="D40" s="11" t="s">
        <v>192</v>
      </c>
      <c r="E40" s="19" t="s">
        <v>222</v>
      </c>
      <c r="F40" s="10">
        <v>39965</v>
      </c>
      <c r="G40" s="10">
        <v>44348</v>
      </c>
      <c r="H40" s="11">
        <v>20</v>
      </c>
      <c r="I40" s="20" t="s">
        <v>191</v>
      </c>
      <c r="J40" s="11" t="s">
        <v>193</v>
      </c>
      <c r="K40" s="11" t="s">
        <v>413</v>
      </c>
      <c r="L40" s="11" t="s">
        <v>414</v>
      </c>
    </row>
    <row r="41" spans="1:12">
      <c r="A41" s="11" t="s">
        <v>25</v>
      </c>
      <c r="D41" s="11" t="s">
        <v>192</v>
      </c>
      <c r="E41" s="19" t="s">
        <v>223</v>
      </c>
      <c r="F41" s="10">
        <v>39965</v>
      </c>
      <c r="G41" s="10">
        <v>44348</v>
      </c>
      <c r="H41" s="11">
        <v>20</v>
      </c>
      <c r="I41" s="20" t="s">
        <v>191</v>
      </c>
      <c r="J41" s="11" t="s">
        <v>193</v>
      </c>
      <c r="K41" s="11" t="s">
        <v>413</v>
      </c>
      <c r="L41" s="11" t="s">
        <v>414</v>
      </c>
    </row>
    <row r="42" spans="1:12">
      <c r="A42" s="11" t="s">
        <v>26</v>
      </c>
      <c r="D42" s="11" t="s">
        <v>192</v>
      </c>
      <c r="E42" s="19" t="s">
        <v>224</v>
      </c>
      <c r="F42" s="10">
        <v>39965</v>
      </c>
      <c r="G42" s="10">
        <v>44348</v>
      </c>
      <c r="H42" s="11">
        <v>20</v>
      </c>
      <c r="I42" s="20" t="s">
        <v>191</v>
      </c>
      <c r="J42" s="11" t="s">
        <v>193</v>
      </c>
      <c r="K42" s="11" t="s">
        <v>413</v>
      </c>
      <c r="L42" s="11" t="s">
        <v>414</v>
      </c>
    </row>
    <row r="43" spans="1:12">
      <c r="A43" s="11" t="s">
        <v>27</v>
      </c>
      <c r="D43" s="11" t="s">
        <v>192</v>
      </c>
      <c r="E43" s="19" t="s">
        <v>225</v>
      </c>
      <c r="F43" s="10">
        <v>39965</v>
      </c>
      <c r="G43" s="10">
        <v>44348</v>
      </c>
      <c r="H43" s="11">
        <v>20</v>
      </c>
      <c r="I43" s="20" t="s">
        <v>191</v>
      </c>
      <c r="J43" s="11" t="s">
        <v>193</v>
      </c>
      <c r="K43" s="11" t="s">
        <v>413</v>
      </c>
      <c r="L43" s="11" t="s">
        <v>414</v>
      </c>
    </row>
    <row r="44" spans="1:12">
      <c r="A44" s="11" t="s">
        <v>28</v>
      </c>
      <c r="D44" s="11" t="s">
        <v>192</v>
      </c>
      <c r="E44" s="19" t="s">
        <v>226</v>
      </c>
      <c r="F44" s="10">
        <v>39965</v>
      </c>
      <c r="G44" s="10">
        <v>44348</v>
      </c>
      <c r="H44" s="11">
        <v>20</v>
      </c>
      <c r="I44" s="20" t="s">
        <v>191</v>
      </c>
      <c r="J44" s="11" t="s">
        <v>193</v>
      </c>
      <c r="K44" s="11" t="s">
        <v>413</v>
      </c>
      <c r="L44" s="11" t="s">
        <v>414</v>
      </c>
    </row>
    <row r="45" spans="1:12">
      <c r="A45" s="11" t="s">
        <v>29</v>
      </c>
      <c r="D45" s="11" t="s">
        <v>192</v>
      </c>
      <c r="E45" s="19" t="s">
        <v>227</v>
      </c>
      <c r="F45" s="10">
        <v>39965</v>
      </c>
      <c r="G45" s="10">
        <v>44348</v>
      </c>
      <c r="H45" s="11">
        <v>20</v>
      </c>
      <c r="I45" s="20" t="s">
        <v>191</v>
      </c>
      <c r="J45" s="11" t="s">
        <v>193</v>
      </c>
      <c r="K45" s="11" t="s">
        <v>413</v>
      </c>
      <c r="L45" s="11" t="s">
        <v>414</v>
      </c>
    </row>
    <row r="46" spans="1:12">
      <c r="A46" s="11" t="s">
        <v>30</v>
      </c>
      <c r="D46" s="11" t="s">
        <v>192</v>
      </c>
      <c r="E46" s="19" t="s">
        <v>228</v>
      </c>
      <c r="F46" s="10">
        <v>39965</v>
      </c>
      <c r="G46" s="10">
        <v>44348</v>
      </c>
      <c r="H46" s="11">
        <v>20</v>
      </c>
      <c r="I46" s="20" t="s">
        <v>191</v>
      </c>
      <c r="J46" s="11" t="s">
        <v>193</v>
      </c>
      <c r="K46" s="11" t="s">
        <v>413</v>
      </c>
      <c r="L46" s="11" t="s">
        <v>414</v>
      </c>
    </row>
    <row r="47" spans="1:12">
      <c r="A47" s="11" t="s">
        <v>31</v>
      </c>
      <c r="D47" s="11" t="s">
        <v>192</v>
      </c>
      <c r="E47" s="19" t="s">
        <v>229</v>
      </c>
      <c r="F47" s="10">
        <v>39965</v>
      </c>
      <c r="G47" s="10">
        <v>44348</v>
      </c>
      <c r="H47" s="11">
        <v>20</v>
      </c>
      <c r="I47" s="20" t="s">
        <v>191</v>
      </c>
      <c r="J47" s="11" t="s">
        <v>193</v>
      </c>
      <c r="K47" s="11" t="s">
        <v>413</v>
      </c>
      <c r="L47" s="11" t="s">
        <v>414</v>
      </c>
    </row>
    <row r="48" spans="1:12">
      <c r="A48" s="11" t="s">
        <v>32</v>
      </c>
      <c r="D48" s="11" t="s">
        <v>192</v>
      </c>
      <c r="E48" s="19" t="s">
        <v>230</v>
      </c>
      <c r="F48" s="10">
        <v>39965</v>
      </c>
      <c r="G48" s="10">
        <v>44348</v>
      </c>
      <c r="H48" s="11">
        <v>20</v>
      </c>
      <c r="I48" s="20" t="s">
        <v>191</v>
      </c>
      <c r="J48" s="11" t="s">
        <v>193</v>
      </c>
      <c r="K48" s="11" t="s">
        <v>413</v>
      </c>
      <c r="L48" s="11" t="s">
        <v>414</v>
      </c>
    </row>
    <row r="49" spans="1:12">
      <c r="A49" s="11" t="s">
        <v>33</v>
      </c>
      <c r="D49" s="11" t="s">
        <v>192</v>
      </c>
      <c r="E49" s="19" t="s">
        <v>231</v>
      </c>
      <c r="F49" s="10">
        <v>39965</v>
      </c>
      <c r="G49" s="10">
        <v>44348</v>
      </c>
      <c r="H49" s="11">
        <v>20</v>
      </c>
      <c r="I49" s="20" t="s">
        <v>191</v>
      </c>
      <c r="J49" s="11" t="s">
        <v>193</v>
      </c>
      <c r="K49" s="11" t="s">
        <v>413</v>
      </c>
      <c r="L49" s="11" t="s">
        <v>414</v>
      </c>
    </row>
    <row r="50" spans="1:12">
      <c r="A50" s="11" t="s">
        <v>34</v>
      </c>
      <c r="D50" s="11" t="s">
        <v>192</v>
      </c>
      <c r="E50" s="19" t="s">
        <v>232</v>
      </c>
      <c r="F50" s="10">
        <v>39965</v>
      </c>
      <c r="G50" s="10">
        <v>44348</v>
      </c>
      <c r="H50" s="11">
        <v>20</v>
      </c>
      <c r="I50" s="20" t="s">
        <v>191</v>
      </c>
      <c r="J50" s="11" t="s">
        <v>193</v>
      </c>
      <c r="K50" s="11" t="s">
        <v>413</v>
      </c>
      <c r="L50" s="11" t="s">
        <v>414</v>
      </c>
    </row>
    <row r="51" spans="1:12">
      <c r="A51" s="11" t="s">
        <v>35</v>
      </c>
      <c r="D51" s="11" t="s">
        <v>192</v>
      </c>
      <c r="E51" s="19" t="s">
        <v>233</v>
      </c>
      <c r="F51" s="10">
        <v>39965</v>
      </c>
      <c r="G51" s="10">
        <v>44348</v>
      </c>
      <c r="H51" s="11">
        <v>20</v>
      </c>
      <c r="I51" s="20" t="s">
        <v>191</v>
      </c>
      <c r="J51" s="11" t="s">
        <v>193</v>
      </c>
      <c r="K51" s="11" t="s">
        <v>413</v>
      </c>
      <c r="L51" s="11" t="s">
        <v>414</v>
      </c>
    </row>
    <row r="52" spans="1:12">
      <c r="A52" s="11" t="s">
        <v>36</v>
      </c>
      <c r="D52" s="11" t="s">
        <v>192</v>
      </c>
      <c r="E52" s="19" t="s">
        <v>234</v>
      </c>
      <c r="F52" s="10">
        <v>39965</v>
      </c>
      <c r="G52" s="10">
        <v>44348</v>
      </c>
      <c r="H52" s="11">
        <v>20</v>
      </c>
      <c r="I52" s="20" t="s">
        <v>191</v>
      </c>
      <c r="J52" s="11" t="s">
        <v>193</v>
      </c>
      <c r="K52" s="11" t="s">
        <v>413</v>
      </c>
      <c r="L52" s="11" t="s">
        <v>414</v>
      </c>
    </row>
    <row r="53" spans="1:12">
      <c r="A53" s="11" t="s">
        <v>37</v>
      </c>
      <c r="D53" s="11" t="s">
        <v>192</v>
      </c>
      <c r="E53" s="19" t="s">
        <v>235</v>
      </c>
      <c r="F53" s="10">
        <v>39965</v>
      </c>
      <c r="G53" s="10">
        <v>44348</v>
      </c>
      <c r="H53" s="11">
        <v>20</v>
      </c>
      <c r="I53" s="20" t="s">
        <v>191</v>
      </c>
      <c r="J53" s="11" t="s">
        <v>193</v>
      </c>
      <c r="K53" s="11" t="s">
        <v>413</v>
      </c>
      <c r="L53" s="11" t="s">
        <v>414</v>
      </c>
    </row>
    <row r="54" spans="1:12">
      <c r="A54" s="11" t="s">
        <v>38</v>
      </c>
      <c r="D54" s="11" t="s">
        <v>192</v>
      </c>
      <c r="E54" s="19" t="s">
        <v>236</v>
      </c>
      <c r="F54" s="10">
        <v>39965</v>
      </c>
      <c r="G54" s="10">
        <v>44348</v>
      </c>
      <c r="H54" s="11">
        <v>20</v>
      </c>
      <c r="I54" s="20" t="s">
        <v>191</v>
      </c>
      <c r="J54" s="11" t="s">
        <v>193</v>
      </c>
      <c r="K54" s="11" t="s">
        <v>413</v>
      </c>
      <c r="L54" s="11" t="s">
        <v>414</v>
      </c>
    </row>
    <row r="55" spans="1:12">
      <c r="A55" s="11" t="s">
        <v>39</v>
      </c>
      <c r="D55" s="11" t="s">
        <v>192</v>
      </c>
      <c r="E55" s="19" t="s">
        <v>237</v>
      </c>
      <c r="F55" s="10">
        <v>39965</v>
      </c>
      <c r="G55" s="10">
        <v>44348</v>
      </c>
      <c r="H55" s="11">
        <v>20</v>
      </c>
      <c r="I55" s="20" t="s">
        <v>191</v>
      </c>
      <c r="J55" s="11" t="s">
        <v>193</v>
      </c>
      <c r="K55" s="11" t="s">
        <v>413</v>
      </c>
      <c r="L55" s="11" t="s">
        <v>414</v>
      </c>
    </row>
    <row r="56" spans="1:12">
      <c r="A56" s="11" t="s">
        <v>40</v>
      </c>
      <c r="D56" s="11" t="s">
        <v>192</v>
      </c>
      <c r="E56" s="19" t="s">
        <v>238</v>
      </c>
      <c r="F56" s="10">
        <v>39965</v>
      </c>
      <c r="G56" s="10">
        <v>44348</v>
      </c>
      <c r="H56" s="11">
        <v>20</v>
      </c>
      <c r="I56" s="20" t="s">
        <v>191</v>
      </c>
      <c r="J56" s="11" t="s">
        <v>193</v>
      </c>
      <c r="K56" s="11" t="s">
        <v>413</v>
      </c>
      <c r="L56" s="11" t="s">
        <v>414</v>
      </c>
    </row>
    <row r="57" spans="1:12">
      <c r="A57" s="11" t="s">
        <v>41</v>
      </c>
      <c r="D57" s="11" t="s">
        <v>192</v>
      </c>
      <c r="E57" s="19" t="s">
        <v>239</v>
      </c>
      <c r="F57" s="10">
        <v>39965</v>
      </c>
      <c r="G57" s="10">
        <v>44348</v>
      </c>
      <c r="H57" s="11">
        <v>20</v>
      </c>
      <c r="I57" s="20" t="s">
        <v>191</v>
      </c>
      <c r="J57" s="11" t="s">
        <v>193</v>
      </c>
      <c r="K57" s="11" t="s">
        <v>413</v>
      </c>
      <c r="L57" s="11" t="s">
        <v>414</v>
      </c>
    </row>
    <row r="58" spans="1:12">
      <c r="A58" s="11" t="s">
        <v>42</v>
      </c>
      <c r="D58" s="11" t="s">
        <v>192</v>
      </c>
      <c r="E58" s="19" t="s">
        <v>240</v>
      </c>
      <c r="F58" s="10">
        <v>39965</v>
      </c>
      <c r="G58" s="10">
        <v>44348</v>
      </c>
      <c r="H58" s="11">
        <v>20</v>
      </c>
      <c r="I58" s="20" t="s">
        <v>191</v>
      </c>
      <c r="J58" s="11" t="s">
        <v>193</v>
      </c>
      <c r="K58" s="11" t="s">
        <v>413</v>
      </c>
      <c r="L58" s="11" t="s">
        <v>414</v>
      </c>
    </row>
    <row r="59" spans="1:12">
      <c r="A59" s="11" t="s">
        <v>43</v>
      </c>
      <c r="D59" s="11" t="s">
        <v>192</v>
      </c>
      <c r="E59" s="19" t="s">
        <v>241</v>
      </c>
      <c r="F59" s="10">
        <v>39965</v>
      </c>
      <c r="G59" s="10">
        <v>44348</v>
      </c>
      <c r="H59" s="11">
        <v>20</v>
      </c>
      <c r="I59" s="20" t="s">
        <v>191</v>
      </c>
      <c r="J59" s="11" t="s">
        <v>193</v>
      </c>
      <c r="K59" s="11" t="s">
        <v>413</v>
      </c>
      <c r="L59" s="11" t="s">
        <v>414</v>
      </c>
    </row>
    <row r="60" spans="1:12">
      <c r="A60" s="11" t="s">
        <v>44</v>
      </c>
      <c r="D60" s="11" t="s">
        <v>192</v>
      </c>
      <c r="E60" s="19" t="s">
        <v>242</v>
      </c>
      <c r="F60" s="10">
        <v>39965</v>
      </c>
      <c r="G60" s="10">
        <v>44348</v>
      </c>
      <c r="H60" s="11">
        <v>20</v>
      </c>
      <c r="I60" s="20" t="s">
        <v>191</v>
      </c>
      <c r="J60" s="11" t="s">
        <v>193</v>
      </c>
      <c r="K60" s="11" t="s">
        <v>413</v>
      </c>
      <c r="L60" s="11" t="s">
        <v>414</v>
      </c>
    </row>
    <row r="61" spans="1:12">
      <c r="A61" s="11" t="s">
        <v>42</v>
      </c>
      <c r="D61" s="11" t="s">
        <v>192</v>
      </c>
      <c r="E61" s="19" t="s">
        <v>243</v>
      </c>
      <c r="F61" s="10">
        <v>39965</v>
      </c>
      <c r="G61" s="10">
        <v>44348</v>
      </c>
      <c r="H61" s="11">
        <v>20</v>
      </c>
      <c r="I61" s="20" t="s">
        <v>191</v>
      </c>
      <c r="J61" s="11" t="s">
        <v>193</v>
      </c>
      <c r="K61" s="11" t="s">
        <v>413</v>
      </c>
      <c r="L61" s="11" t="s">
        <v>414</v>
      </c>
    </row>
    <row r="62" spans="1:12">
      <c r="A62" s="11" t="s">
        <v>43</v>
      </c>
      <c r="D62" s="11" t="s">
        <v>192</v>
      </c>
      <c r="E62" s="19" t="s">
        <v>244</v>
      </c>
      <c r="F62" s="10">
        <v>39965</v>
      </c>
      <c r="G62" s="10">
        <v>44348</v>
      </c>
      <c r="H62" s="11">
        <v>20</v>
      </c>
      <c r="I62" s="20" t="s">
        <v>191</v>
      </c>
      <c r="J62" s="11" t="s">
        <v>193</v>
      </c>
      <c r="K62" s="11" t="s">
        <v>413</v>
      </c>
      <c r="L62" s="11" t="s">
        <v>414</v>
      </c>
    </row>
    <row r="63" spans="1:12">
      <c r="A63" s="11" t="s">
        <v>45</v>
      </c>
      <c r="D63" s="11" t="s">
        <v>192</v>
      </c>
      <c r="E63" s="19" t="s">
        <v>245</v>
      </c>
      <c r="F63" s="10">
        <v>39965</v>
      </c>
      <c r="G63" s="10">
        <v>44348</v>
      </c>
      <c r="H63" s="11">
        <v>20</v>
      </c>
      <c r="I63" s="20" t="s">
        <v>191</v>
      </c>
      <c r="J63" s="11" t="s">
        <v>193</v>
      </c>
      <c r="K63" s="11" t="s">
        <v>413</v>
      </c>
      <c r="L63" s="11" t="s">
        <v>414</v>
      </c>
    </row>
    <row r="64" spans="1:12">
      <c r="A64" s="11" t="s">
        <v>42</v>
      </c>
      <c r="D64" s="11" t="s">
        <v>192</v>
      </c>
      <c r="E64" s="19" t="s">
        <v>246</v>
      </c>
      <c r="F64" s="10">
        <v>39965</v>
      </c>
      <c r="G64" s="10">
        <v>44348</v>
      </c>
      <c r="H64" s="11">
        <v>20</v>
      </c>
      <c r="I64" s="20" t="s">
        <v>191</v>
      </c>
      <c r="J64" s="11" t="s">
        <v>193</v>
      </c>
      <c r="K64" s="11" t="s">
        <v>413</v>
      </c>
      <c r="L64" s="11" t="s">
        <v>414</v>
      </c>
    </row>
    <row r="65" spans="1:12">
      <c r="A65" s="11" t="s">
        <v>43</v>
      </c>
      <c r="D65" s="11" t="s">
        <v>192</v>
      </c>
      <c r="E65" s="19" t="s">
        <v>247</v>
      </c>
      <c r="F65" s="10">
        <v>39965</v>
      </c>
      <c r="G65" s="10">
        <v>44348</v>
      </c>
      <c r="H65" s="11">
        <v>20</v>
      </c>
      <c r="I65" s="20" t="s">
        <v>191</v>
      </c>
      <c r="J65" s="11" t="s">
        <v>193</v>
      </c>
      <c r="K65" s="11" t="s">
        <v>413</v>
      </c>
      <c r="L65" s="11" t="s">
        <v>414</v>
      </c>
    </row>
    <row r="66" spans="1:12">
      <c r="A66" s="11" t="s">
        <v>46</v>
      </c>
      <c r="D66" s="11" t="s">
        <v>192</v>
      </c>
      <c r="E66" s="19" t="s">
        <v>248</v>
      </c>
      <c r="F66" s="10">
        <v>39965</v>
      </c>
      <c r="G66" s="10">
        <v>44348</v>
      </c>
      <c r="H66" s="11">
        <v>20</v>
      </c>
      <c r="I66" s="20" t="s">
        <v>191</v>
      </c>
      <c r="J66" s="11" t="s">
        <v>193</v>
      </c>
      <c r="K66" s="11" t="s">
        <v>413</v>
      </c>
      <c r="L66" s="11" t="s">
        <v>414</v>
      </c>
    </row>
    <row r="67" spans="1:12">
      <c r="A67" s="11" t="s">
        <v>47</v>
      </c>
      <c r="D67" s="11" t="s">
        <v>192</v>
      </c>
      <c r="E67" s="19" t="s">
        <v>249</v>
      </c>
      <c r="F67" s="10">
        <v>39965</v>
      </c>
      <c r="G67" s="10">
        <v>44348</v>
      </c>
      <c r="H67" s="11">
        <v>20</v>
      </c>
      <c r="I67" s="20" t="s">
        <v>191</v>
      </c>
      <c r="J67" s="11" t="s">
        <v>193</v>
      </c>
      <c r="K67" s="11" t="s">
        <v>413</v>
      </c>
      <c r="L67" s="11" t="s">
        <v>414</v>
      </c>
    </row>
    <row r="68" spans="1:12">
      <c r="A68" s="11" t="s">
        <v>48</v>
      </c>
      <c r="D68" s="11" t="s">
        <v>192</v>
      </c>
      <c r="E68" s="19" t="s">
        <v>250</v>
      </c>
      <c r="F68" s="10">
        <v>39965</v>
      </c>
      <c r="G68" s="10">
        <v>44348</v>
      </c>
      <c r="H68" s="11">
        <v>20</v>
      </c>
      <c r="I68" s="20" t="s">
        <v>191</v>
      </c>
      <c r="J68" s="11" t="s">
        <v>193</v>
      </c>
      <c r="K68" s="11" t="s">
        <v>413</v>
      </c>
      <c r="L68" s="11" t="s">
        <v>414</v>
      </c>
    </row>
    <row r="69" spans="1:12">
      <c r="A69" s="11" t="s">
        <v>49</v>
      </c>
      <c r="D69" s="11" t="s">
        <v>192</v>
      </c>
      <c r="E69" s="19" t="s">
        <v>251</v>
      </c>
      <c r="F69" s="10">
        <v>39965</v>
      </c>
      <c r="G69" s="10">
        <v>44348</v>
      </c>
      <c r="H69" s="11">
        <v>20</v>
      </c>
      <c r="I69" s="20" t="s">
        <v>191</v>
      </c>
      <c r="J69" s="11" t="s">
        <v>193</v>
      </c>
      <c r="K69" s="11" t="s">
        <v>413</v>
      </c>
      <c r="L69" s="11" t="s">
        <v>414</v>
      </c>
    </row>
    <row r="70" spans="1:12">
      <c r="A70" s="11" t="s">
        <v>50</v>
      </c>
      <c r="D70" s="11" t="s">
        <v>192</v>
      </c>
      <c r="E70" s="19" t="s">
        <v>252</v>
      </c>
      <c r="F70" s="10">
        <v>39965</v>
      </c>
      <c r="G70" s="10">
        <v>44348</v>
      </c>
      <c r="H70" s="11">
        <v>20</v>
      </c>
      <c r="I70" s="20" t="s">
        <v>191</v>
      </c>
      <c r="J70" s="11" t="s">
        <v>193</v>
      </c>
      <c r="K70" s="11" t="s">
        <v>413</v>
      </c>
      <c r="L70" s="11" t="s">
        <v>414</v>
      </c>
    </row>
    <row r="71" spans="1:12">
      <c r="A71" s="11" t="s">
        <v>51</v>
      </c>
      <c r="D71" s="11" t="s">
        <v>192</v>
      </c>
      <c r="E71" s="19" t="s">
        <v>253</v>
      </c>
      <c r="F71" s="10">
        <v>39965</v>
      </c>
      <c r="G71" s="10">
        <v>44348</v>
      </c>
      <c r="H71" s="11">
        <v>20</v>
      </c>
      <c r="I71" s="20" t="s">
        <v>191</v>
      </c>
      <c r="J71" s="11" t="s">
        <v>193</v>
      </c>
      <c r="K71" s="11" t="s">
        <v>413</v>
      </c>
      <c r="L71" s="11" t="s">
        <v>414</v>
      </c>
    </row>
    <row r="72" spans="1:12">
      <c r="A72" s="11" t="s">
        <v>52</v>
      </c>
      <c r="D72" s="11" t="s">
        <v>192</v>
      </c>
      <c r="E72" s="19" t="s">
        <v>254</v>
      </c>
      <c r="F72" s="10">
        <v>39965</v>
      </c>
      <c r="G72" s="10">
        <v>44348</v>
      </c>
      <c r="H72" s="11">
        <v>20</v>
      </c>
      <c r="I72" s="20" t="s">
        <v>191</v>
      </c>
      <c r="J72" s="11" t="s">
        <v>193</v>
      </c>
      <c r="K72" s="11" t="s">
        <v>413</v>
      </c>
      <c r="L72" s="11" t="s">
        <v>414</v>
      </c>
    </row>
    <row r="73" spans="1:12">
      <c r="A73" s="11" t="s">
        <v>53</v>
      </c>
      <c r="D73" s="11" t="s">
        <v>192</v>
      </c>
      <c r="E73" s="19" t="s">
        <v>255</v>
      </c>
      <c r="F73" s="10">
        <v>39965</v>
      </c>
      <c r="G73" s="10">
        <v>44348</v>
      </c>
      <c r="H73" s="11">
        <v>20</v>
      </c>
      <c r="I73" s="20" t="s">
        <v>191</v>
      </c>
      <c r="J73" s="11" t="s">
        <v>193</v>
      </c>
      <c r="K73" s="11" t="s">
        <v>413</v>
      </c>
      <c r="L73" s="11" t="s">
        <v>414</v>
      </c>
    </row>
    <row r="74" spans="1:12">
      <c r="A74" s="11" t="s">
        <v>54</v>
      </c>
      <c r="D74" s="11" t="s">
        <v>192</v>
      </c>
      <c r="E74" s="19" t="s">
        <v>256</v>
      </c>
      <c r="F74" s="10">
        <v>39965</v>
      </c>
      <c r="G74" s="10">
        <v>44348</v>
      </c>
      <c r="H74" s="11">
        <v>20</v>
      </c>
      <c r="I74" s="20" t="s">
        <v>191</v>
      </c>
      <c r="J74" s="11" t="s">
        <v>193</v>
      </c>
      <c r="K74" s="11" t="s">
        <v>413</v>
      </c>
      <c r="L74" s="11" t="s">
        <v>414</v>
      </c>
    </row>
    <row r="75" spans="1:12">
      <c r="A75" s="11" t="s">
        <v>55</v>
      </c>
      <c r="D75" s="11" t="s">
        <v>192</v>
      </c>
      <c r="E75" s="19" t="s">
        <v>257</v>
      </c>
      <c r="F75" s="10">
        <v>39965</v>
      </c>
      <c r="G75" s="10">
        <v>44348</v>
      </c>
      <c r="H75" s="11">
        <v>20</v>
      </c>
      <c r="I75" s="20" t="s">
        <v>191</v>
      </c>
      <c r="J75" s="11" t="s">
        <v>193</v>
      </c>
      <c r="K75" s="11" t="s">
        <v>413</v>
      </c>
      <c r="L75" s="11" t="s">
        <v>414</v>
      </c>
    </row>
    <row r="76" spans="1:12">
      <c r="A76" s="11" t="s">
        <v>56</v>
      </c>
      <c r="D76" s="11" t="s">
        <v>192</v>
      </c>
      <c r="E76" s="19" t="s">
        <v>258</v>
      </c>
      <c r="F76" s="10">
        <v>39965</v>
      </c>
      <c r="G76" s="10">
        <v>44348</v>
      </c>
      <c r="H76" s="11">
        <v>20</v>
      </c>
      <c r="I76" s="20" t="s">
        <v>191</v>
      </c>
      <c r="J76" s="11" t="s">
        <v>193</v>
      </c>
      <c r="K76" s="11" t="s">
        <v>413</v>
      </c>
      <c r="L76" s="11" t="s">
        <v>414</v>
      </c>
    </row>
    <row r="77" spans="1:12">
      <c r="A77" s="11" t="s">
        <v>57</v>
      </c>
      <c r="D77" s="11" t="s">
        <v>192</v>
      </c>
      <c r="E77" s="19" t="s">
        <v>259</v>
      </c>
      <c r="F77" s="10">
        <v>39965</v>
      </c>
      <c r="G77" s="10">
        <v>44348</v>
      </c>
      <c r="H77" s="11">
        <v>20</v>
      </c>
      <c r="I77" s="20" t="s">
        <v>191</v>
      </c>
      <c r="J77" s="11" t="s">
        <v>193</v>
      </c>
      <c r="K77" s="11" t="s">
        <v>413</v>
      </c>
      <c r="L77" s="11" t="s">
        <v>414</v>
      </c>
    </row>
    <row r="78" spans="1:12">
      <c r="A78" s="11" t="s">
        <v>58</v>
      </c>
      <c r="D78" s="11" t="s">
        <v>192</v>
      </c>
      <c r="E78" s="19" t="s">
        <v>260</v>
      </c>
      <c r="F78" s="10">
        <v>39965</v>
      </c>
      <c r="G78" s="10">
        <v>44348</v>
      </c>
      <c r="H78" s="11">
        <v>20</v>
      </c>
      <c r="I78" s="20" t="s">
        <v>191</v>
      </c>
      <c r="J78" s="11" t="s">
        <v>193</v>
      </c>
      <c r="K78" s="11" t="s">
        <v>413</v>
      </c>
      <c r="L78" s="11" t="s">
        <v>414</v>
      </c>
    </row>
    <row r="79" spans="1:12">
      <c r="A79" s="11" t="s">
        <v>59</v>
      </c>
      <c r="D79" s="11" t="s">
        <v>192</v>
      </c>
      <c r="E79" s="19" t="s">
        <v>261</v>
      </c>
      <c r="F79" s="10">
        <v>39965</v>
      </c>
      <c r="G79" s="10">
        <v>44348</v>
      </c>
      <c r="H79" s="11">
        <v>20</v>
      </c>
      <c r="I79" s="20" t="s">
        <v>191</v>
      </c>
      <c r="J79" s="11" t="s">
        <v>193</v>
      </c>
      <c r="K79" s="11" t="s">
        <v>413</v>
      </c>
      <c r="L79" s="11" t="s">
        <v>414</v>
      </c>
    </row>
    <row r="80" spans="1:12">
      <c r="A80" s="11" t="s">
        <v>60</v>
      </c>
      <c r="D80" s="11" t="s">
        <v>192</v>
      </c>
      <c r="E80" s="19" t="s">
        <v>262</v>
      </c>
      <c r="F80" s="10">
        <v>39965</v>
      </c>
      <c r="G80" s="10">
        <v>44348</v>
      </c>
      <c r="H80" s="11">
        <v>20</v>
      </c>
      <c r="I80" s="20" t="s">
        <v>191</v>
      </c>
      <c r="J80" s="11" t="s">
        <v>193</v>
      </c>
      <c r="K80" s="11" t="s">
        <v>413</v>
      </c>
      <c r="L80" s="11" t="s">
        <v>414</v>
      </c>
    </row>
    <row r="81" spans="1:12">
      <c r="A81" s="11" t="s">
        <v>61</v>
      </c>
      <c r="D81" s="11" t="s">
        <v>192</v>
      </c>
      <c r="E81" s="19" t="s">
        <v>263</v>
      </c>
      <c r="F81" s="10">
        <v>39965</v>
      </c>
      <c r="G81" s="10">
        <v>44348</v>
      </c>
      <c r="H81" s="11">
        <v>20</v>
      </c>
      <c r="I81" s="20" t="s">
        <v>191</v>
      </c>
      <c r="J81" s="11" t="s">
        <v>193</v>
      </c>
      <c r="K81" s="11" t="s">
        <v>413</v>
      </c>
      <c r="L81" s="11" t="s">
        <v>414</v>
      </c>
    </row>
    <row r="82" spans="1:12">
      <c r="A82" s="11" t="s">
        <v>62</v>
      </c>
      <c r="D82" s="11" t="s">
        <v>192</v>
      </c>
      <c r="E82" s="19" t="s">
        <v>264</v>
      </c>
      <c r="F82" s="10">
        <v>39965</v>
      </c>
      <c r="G82" s="10">
        <v>44348</v>
      </c>
      <c r="H82" s="11">
        <v>20</v>
      </c>
      <c r="I82" s="20" t="s">
        <v>191</v>
      </c>
      <c r="J82" s="11" t="s">
        <v>193</v>
      </c>
      <c r="K82" s="11" t="s">
        <v>413</v>
      </c>
      <c r="L82" s="11" t="s">
        <v>414</v>
      </c>
    </row>
    <row r="83" spans="1:12">
      <c r="A83" s="11" t="s">
        <v>63</v>
      </c>
      <c r="D83" s="11" t="s">
        <v>192</v>
      </c>
      <c r="E83" s="19" t="s">
        <v>265</v>
      </c>
      <c r="F83" s="10">
        <v>39965</v>
      </c>
      <c r="G83" s="10">
        <v>44348</v>
      </c>
      <c r="H83" s="11">
        <v>20</v>
      </c>
      <c r="I83" s="20" t="s">
        <v>191</v>
      </c>
      <c r="J83" s="11" t="s">
        <v>193</v>
      </c>
      <c r="K83" s="11" t="s">
        <v>413</v>
      </c>
      <c r="L83" s="11" t="s">
        <v>414</v>
      </c>
    </row>
    <row r="84" spans="1:12">
      <c r="A84" s="11" t="s">
        <v>64</v>
      </c>
      <c r="D84" s="11" t="s">
        <v>192</v>
      </c>
      <c r="E84" s="19" t="s">
        <v>266</v>
      </c>
      <c r="F84" s="10">
        <v>39965</v>
      </c>
      <c r="G84" s="10">
        <v>44348</v>
      </c>
      <c r="H84" s="11">
        <v>20</v>
      </c>
      <c r="I84" s="20" t="s">
        <v>191</v>
      </c>
      <c r="J84" s="11" t="s">
        <v>193</v>
      </c>
      <c r="K84" s="11" t="s">
        <v>413</v>
      </c>
      <c r="L84" s="11" t="s">
        <v>414</v>
      </c>
    </row>
    <row r="85" spans="1:12">
      <c r="A85" s="11" t="s">
        <v>65</v>
      </c>
      <c r="D85" s="11" t="s">
        <v>192</v>
      </c>
      <c r="E85" s="19" t="s">
        <v>267</v>
      </c>
      <c r="F85" s="10">
        <v>39965</v>
      </c>
      <c r="G85" s="10">
        <v>44348</v>
      </c>
      <c r="H85" s="11">
        <v>20</v>
      </c>
      <c r="I85" s="20" t="s">
        <v>191</v>
      </c>
      <c r="J85" s="11" t="s">
        <v>193</v>
      </c>
      <c r="K85" s="11" t="s">
        <v>413</v>
      </c>
      <c r="L85" s="11" t="s">
        <v>414</v>
      </c>
    </row>
    <row r="86" spans="1:12">
      <c r="A86" s="11" t="s">
        <v>66</v>
      </c>
      <c r="D86" s="11" t="s">
        <v>192</v>
      </c>
      <c r="E86" s="19" t="s">
        <v>268</v>
      </c>
      <c r="F86" s="10">
        <v>39965</v>
      </c>
      <c r="G86" s="10">
        <v>44348</v>
      </c>
      <c r="H86" s="11">
        <v>20</v>
      </c>
      <c r="I86" s="20" t="s">
        <v>191</v>
      </c>
      <c r="J86" s="11" t="s">
        <v>193</v>
      </c>
      <c r="K86" s="11" t="s">
        <v>413</v>
      </c>
      <c r="L86" s="11" t="s">
        <v>414</v>
      </c>
    </row>
    <row r="87" spans="1:12">
      <c r="A87" s="11" t="s">
        <v>67</v>
      </c>
      <c r="D87" s="11" t="s">
        <v>192</v>
      </c>
      <c r="E87" s="19" t="s">
        <v>269</v>
      </c>
      <c r="F87" s="10">
        <v>39965</v>
      </c>
      <c r="G87" s="10">
        <v>44348</v>
      </c>
      <c r="H87" s="11">
        <v>20</v>
      </c>
      <c r="I87" s="20" t="s">
        <v>191</v>
      </c>
      <c r="J87" s="11" t="s">
        <v>193</v>
      </c>
      <c r="K87" s="11" t="s">
        <v>413</v>
      </c>
      <c r="L87" s="11" t="s">
        <v>414</v>
      </c>
    </row>
    <row r="88" spans="1:12">
      <c r="A88" s="11" t="s">
        <v>68</v>
      </c>
      <c r="D88" s="11" t="s">
        <v>192</v>
      </c>
      <c r="E88" s="19" t="s">
        <v>270</v>
      </c>
      <c r="F88" s="10">
        <v>39965</v>
      </c>
      <c r="G88" s="10">
        <v>44348</v>
      </c>
      <c r="H88" s="11">
        <v>20</v>
      </c>
      <c r="I88" s="20" t="s">
        <v>191</v>
      </c>
      <c r="J88" s="11" t="s">
        <v>193</v>
      </c>
      <c r="K88" s="11" t="s">
        <v>413</v>
      </c>
      <c r="L88" s="11" t="s">
        <v>414</v>
      </c>
    </row>
    <row r="89" spans="1:12">
      <c r="A89" s="11" t="s">
        <v>69</v>
      </c>
      <c r="D89" s="11" t="s">
        <v>192</v>
      </c>
      <c r="E89" s="19" t="s">
        <v>271</v>
      </c>
      <c r="F89" s="10">
        <v>39965</v>
      </c>
      <c r="G89" s="10">
        <v>44348</v>
      </c>
      <c r="H89" s="11">
        <v>20</v>
      </c>
      <c r="I89" s="20" t="s">
        <v>191</v>
      </c>
      <c r="J89" s="11" t="s">
        <v>193</v>
      </c>
      <c r="K89" s="11" t="s">
        <v>413</v>
      </c>
      <c r="L89" s="11" t="s">
        <v>414</v>
      </c>
    </row>
    <row r="90" spans="1:12">
      <c r="A90" s="11" t="s">
        <v>70</v>
      </c>
      <c r="D90" s="11" t="s">
        <v>192</v>
      </c>
      <c r="E90" s="19" t="s">
        <v>272</v>
      </c>
      <c r="F90" s="10">
        <v>39965</v>
      </c>
      <c r="G90" s="10">
        <v>44348</v>
      </c>
      <c r="H90" s="11">
        <v>20</v>
      </c>
      <c r="I90" s="20" t="s">
        <v>191</v>
      </c>
      <c r="J90" s="11" t="s">
        <v>193</v>
      </c>
      <c r="K90" s="11" t="s">
        <v>413</v>
      </c>
      <c r="L90" s="11" t="s">
        <v>414</v>
      </c>
    </row>
    <row r="91" spans="1:12">
      <c r="A91" s="11" t="s">
        <v>68</v>
      </c>
      <c r="D91" s="11" t="s">
        <v>192</v>
      </c>
      <c r="E91" s="19" t="s">
        <v>273</v>
      </c>
      <c r="F91" s="10">
        <v>39965</v>
      </c>
      <c r="G91" s="10">
        <v>44348</v>
      </c>
      <c r="H91" s="11">
        <v>20</v>
      </c>
      <c r="I91" s="20" t="s">
        <v>191</v>
      </c>
      <c r="J91" s="11" t="s">
        <v>193</v>
      </c>
      <c r="K91" s="11" t="s">
        <v>413</v>
      </c>
      <c r="L91" s="11" t="s">
        <v>414</v>
      </c>
    </row>
    <row r="92" spans="1:12">
      <c r="A92" s="11" t="s">
        <v>69</v>
      </c>
      <c r="D92" s="11" t="s">
        <v>192</v>
      </c>
      <c r="E92" s="19" t="s">
        <v>274</v>
      </c>
      <c r="F92" s="10">
        <v>39965</v>
      </c>
      <c r="G92" s="10">
        <v>44348</v>
      </c>
      <c r="H92" s="11">
        <v>20</v>
      </c>
      <c r="I92" s="20" t="s">
        <v>191</v>
      </c>
      <c r="J92" s="11" t="s">
        <v>193</v>
      </c>
      <c r="K92" s="11" t="s">
        <v>413</v>
      </c>
      <c r="L92" s="11" t="s">
        <v>414</v>
      </c>
    </row>
    <row r="93" spans="1:12">
      <c r="A93" s="11" t="s">
        <v>71</v>
      </c>
      <c r="D93" s="11" t="s">
        <v>192</v>
      </c>
      <c r="E93" s="19" t="s">
        <v>275</v>
      </c>
      <c r="F93" s="10">
        <v>39965</v>
      </c>
      <c r="G93" s="10">
        <v>44348</v>
      </c>
      <c r="H93" s="11">
        <v>20</v>
      </c>
      <c r="I93" s="20" t="s">
        <v>191</v>
      </c>
      <c r="J93" s="11" t="s">
        <v>193</v>
      </c>
      <c r="K93" s="11" t="s">
        <v>413</v>
      </c>
      <c r="L93" s="11" t="s">
        <v>414</v>
      </c>
    </row>
    <row r="94" spans="1:12">
      <c r="A94" s="11" t="s">
        <v>68</v>
      </c>
      <c r="D94" s="11" t="s">
        <v>192</v>
      </c>
      <c r="E94" s="19" t="s">
        <v>276</v>
      </c>
      <c r="F94" s="10">
        <v>39965</v>
      </c>
      <c r="G94" s="10">
        <v>44348</v>
      </c>
      <c r="H94" s="11">
        <v>20</v>
      </c>
      <c r="I94" s="20" t="s">
        <v>191</v>
      </c>
      <c r="J94" s="11" t="s">
        <v>193</v>
      </c>
      <c r="K94" s="11" t="s">
        <v>413</v>
      </c>
      <c r="L94" s="11" t="s">
        <v>414</v>
      </c>
    </row>
    <row r="95" spans="1:12">
      <c r="A95" s="11" t="s">
        <v>69</v>
      </c>
      <c r="D95" s="11" t="s">
        <v>192</v>
      </c>
      <c r="E95" s="19" t="s">
        <v>277</v>
      </c>
      <c r="F95" s="10">
        <v>39965</v>
      </c>
      <c r="G95" s="10">
        <v>44348</v>
      </c>
      <c r="H95" s="11">
        <v>20</v>
      </c>
      <c r="I95" s="20" t="s">
        <v>191</v>
      </c>
      <c r="J95" s="11" t="s">
        <v>193</v>
      </c>
      <c r="K95" s="11" t="s">
        <v>413</v>
      </c>
      <c r="L95" s="11" t="s">
        <v>414</v>
      </c>
    </row>
    <row r="96" spans="1:12">
      <c r="A96" s="11" t="s">
        <v>72</v>
      </c>
      <c r="D96" s="11" t="s">
        <v>192</v>
      </c>
      <c r="E96" s="19" t="s">
        <v>278</v>
      </c>
      <c r="F96" s="10">
        <v>39965</v>
      </c>
      <c r="G96" s="10">
        <v>44348</v>
      </c>
      <c r="H96" s="11">
        <v>20</v>
      </c>
      <c r="I96" s="20" t="s">
        <v>191</v>
      </c>
      <c r="J96" s="11" t="s">
        <v>193</v>
      </c>
      <c r="K96" s="11" t="s">
        <v>413</v>
      </c>
      <c r="L96" s="11" t="s">
        <v>414</v>
      </c>
    </row>
    <row r="97" spans="1:12">
      <c r="A97" s="11" t="s">
        <v>73</v>
      </c>
      <c r="D97" s="11" t="s">
        <v>192</v>
      </c>
      <c r="E97" s="19" t="s">
        <v>279</v>
      </c>
      <c r="F97" s="10">
        <v>39965</v>
      </c>
      <c r="G97" s="10">
        <v>44348</v>
      </c>
      <c r="H97" s="11">
        <v>20</v>
      </c>
      <c r="I97" s="20" t="s">
        <v>191</v>
      </c>
      <c r="J97" s="11" t="s">
        <v>193</v>
      </c>
      <c r="K97" s="11" t="s">
        <v>413</v>
      </c>
      <c r="L97" s="11" t="s">
        <v>414</v>
      </c>
    </row>
    <row r="98" spans="1:12">
      <c r="A98" s="11" t="s">
        <v>74</v>
      </c>
      <c r="D98" s="11" t="s">
        <v>192</v>
      </c>
      <c r="E98" s="19" t="s">
        <v>280</v>
      </c>
      <c r="F98" s="10">
        <v>39965</v>
      </c>
      <c r="G98" s="10">
        <v>44348</v>
      </c>
      <c r="H98" s="11">
        <v>20</v>
      </c>
      <c r="I98" s="20" t="s">
        <v>191</v>
      </c>
      <c r="J98" s="11" t="s">
        <v>193</v>
      </c>
      <c r="K98" s="11" t="s">
        <v>413</v>
      </c>
      <c r="L98" s="11" t="s">
        <v>414</v>
      </c>
    </row>
    <row r="99" spans="1:12">
      <c r="A99" s="11" t="s">
        <v>75</v>
      </c>
      <c r="D99" s="11" t="s">
        <v>192</v>
      </c>
      <c r="E99" s="19" t="s">
        <v>281</v>
      </c>
      <c r="F99" s="10">
        <v>39965</v>
      </c>
      <c r="G99" s="10">
        <v>44348</v>
      </c>
      <c r="H99" s="11">
        <v>20</v>
      </c>
      <c r="I99" s="20" t="s">
        <v>191</v>
      </c>
      <c r="J99" s="11" t="s">
        <v>193</v>
      </c>
      <c r="K99" s="11" t="s">
        <v>413</v>
      </c>
      <c r="L99" s="11" t="s">
        <v>414</v>
      </c>
    </row>
    <row r="100" spans="1:12">
      <c r="A100" s="11" t="s">
        <v>76</v>
      </c>
      <c r="D100" s="11" t="s">
        <v>192</v>
      </c>
      <c r="E100" s="19" t="s">
        <v>282</v>
      </c>
      <c r="F100" s="10">
        <v>39965</v>
      </c>
      <c r="G100" s="10">
        <v>44348</v>
      </c>
      <c r="H100" s="11">
        <v>20</v>
      </c>
      <c r="I100" s="20" t="s">
        <v>191</v>
      </c>
      <c r="J100" s="11" t="s">
        <v>193</v>
      </c>
      <c r="K100" s="11" t="s">
        <v>413</v>
      </c>
      <c r="L100" s="11" t="s">
        <v>414</v>
      </c>
    </row>
    <row r="101" spans="1:12">
      <c r="A101" s="11" t="s">
        <v>77</v>
      </c>
      <c r="D101" s="11" t="s">
        <v>192</v>
      </c>
      <c r="E101" s="19" t="s">
        <v>283</v>
      </c>
      <c r="F101" s="10">
        <v>39965</v>
      </c>
      <c r="G101" s="10">
        <v>44348</v>
      </c>
      <c r="H101" s="11">
        <v>20</v>
      </c>
      <c r="I101" s="20" t="s">
        <v>191</v>
      </c>
      <c r="J101" s="11" t="s">
        <v>193</v>
      </c>
      <c r="K101" s="11" t="s">
        <v>413</v>
      </c>
      <c r="L101" s="11" t="s">
        <v>414</v>
      </c>
    </row>
    <row r="102" spans="1:12">
      <c r="A102" s="11" t="s">
        <v>78</v>
      </c>
      <c r="D102" s="11" t="s">
        <v>192</v>
      </c>
      <c r="E102" s="19" t="s">
        <v>284</v>
      </c>
      <c r="F102" s="10">
        <v>39965</v>
      </c>
      <c r="G102" s="10">
        <v>44348</v>
      </c>
      <c r="H102" s="11">
        <v>20</v>
      </c>
      <c r="I102" s="20" t="s">
        <v>191</v>
      </c>
      <c r="J102" s="11" t="s">
        <v>193</v>
      </c>
      <c r="K102" s="11" t="s">
        <v>413</v>
      </c>
      <c r="L102" s="11" t="s">
        <v>414</v>
      </c>
    </row>
    <row r="103" spans="1:12">
      <c r="A103" s="11" t="s">
        <v>79</v>
      </c>
      <c r="D103" s="11" t="s">
        <v>192</v>
      </c>
      <c r="E103" s="19" t="s">
        <v>285</v>
      </c>
      <c r="F103" s="10">
        <v>39965</v>
      </c>
      <c r="G103" s="10">
        <v>44348</v>
      </c>
      <c r="H103" s="11">
        <v>20</v>
      </c>
      <c r="I103" s="20" t="s">
        <v>191</v>
      </c>
      <c r="J103" s="11" t="s">
        <v>193</v>
      </c>
      <c r="K103" s="11" t="s">
        <v>413</v>
      </c>
      <c r="L103" s="11" t="s">
        <v>414</v>
      </c>
    </row>
    <row r="104" spans="1:12">
      <c r="A104" s="11" t="s">
        <v>80</v>
      </c>
      <c r="D104" s="11" t="s">
        <v>192</v>
      </c>
      <c r="E104" s="19" t="s">
        <v>286</v>
      </c>
      <c r="F104" s="10">
        <v>39965</v>
      </c>
      <c r="G104" s="10">
        <v>44348</v>
      </c>
      <c r="H104" s="11">
        <v>20</v>
      </c>
      <c r="I104" s="20" t="s">
        <v>191</v>
      </c>
      <c r="J104" s="11" t="s">
        <v>193</v>
      </c>
      <c r="K104" s="11" t="s">
        <v>413</v>
      </c>
      <c r="L104" s="11" t="s">
        <v>414</v>
      </c>
    </row>
    <row r="105" spans="1:12">
      <c r="A105" s="11" t="s">
        <v>81</v>
      </c>
      <c r="D105" s="11" t="s">
        <v>192</v>
      </c>
      <c r="E105" s="19" t="s">
        <v>287</v>
      </c>
      <c r="F105" s="10">
        <v>39965</v>
      </c>
      <c r="G105" s="10">
        <v>44348</v>
      </c>
      <c r="H105" s="11">
        <v>20</v>
      </c>
      <c r="I105" s="20" t="s">
        <v>191</v>
      </c>
      <c r="J105" s="11" t="s">
        <v>193</v>
      </c>
      <c r="K105" s="11" t="s">
        <v>413</v>
      </c>
      <c r="L105" s="11" t="s">
        <v>414</v>
      </c>
    </row>
    <row r="106" spans="1:12">
      <c r="A106" s="11" t="s">
        <v>82</v>
      </c>
      <c r="D106" s="11" t="s">
        <v>192</v>
      </c>
      <c r="E106" s="19" t="s">
        <v>288</v>
      </c>
      <c r="F106" s="10">
        <v>39965</v>
      </c>
      <c r="G106" s="10">
        <v>44348</v>
      </c>
      <c r="H106" s="11">
        <v>20</v>
      </c>
      <c r="I106" s="20" t="s">
        <v>191</v>
      </c>
      <c r="J106" s="11" t="s">
        <v>193</v>
      </c>
      <c r="K106" s="11" t="s">
        <v>413</v>
      </c>
      <c r="L106" s="11" t="s">
        <v>414</v>
      </c>
    </row>
    <row r="107" spans="1:12">
      <c r="A107" s="11" t="s">
        <v>83</v>
      </c>
      <c r="D107" s="11" t="s">
        <v>192</v>
      </c>
      <c r="E107" s="19" t="s">
        <v>289</v>
      </c>
      <c r="F107" s="10">
        <v>39965</v>
      </c>
      <c r="G107" s="10">
        <v>44348</v>
      </c>
      <c r="H107" s="11">
        <v>20</v>
      </c>
      <c r="I107" s="20" t="s">
        <v>191</v>
      </c>
      <c r="J107" s="11" t="s">
        <v>193</v>
      </c>
      <c r="K107" s="11" t="s">
        <v>413</v>
      </c>
      <c r="L107" s="11" t="s">
        <v>414</v>
      </c>
    </row>
    <row r="108" spans="1:12">
      <c r="A108" s="11" t="s">
        <v>84</v>
      </c>
      <c r="D108" s="11" t="s">
        <v>192</v>
      </c>
      <c r="E108" s="19" t="s">
        <v>290</v>
      </c>
      <c r="F108" s="10">
        <v>39965</v>
      </c>
      <c r="G108" s="10">
        <v>44348</v>
      </c>
      <c r="H108" s="11">
        <v>20</v>
      </c>
      <c r="I108" s="20" t="s">
        <v>191</v>
      </c>
      <c r="J108" s="11" t="s">
        <v>193</v>
      </c>
      <c r="K108" s="11" t="s">
        <v>413</v>
      </c>
      <c r="L108" s="11" t="s">
        <v>414</v>
      </c>
    </row>
    <row r="109" spans="1:12">
      <c r="A109" s="11" t="s">
        <v>85</v>
      </c>
      <c r="D109" s="11" t="s">
        <v>192</v>
      </c>
      <c r="E109" s="19" t="s">
        <v>291</v>
      </c>
      <c r="F109" s="10">
        <v>39965</v>
      </c>
      <c r="G109" s="10">
        <v>44348</v>
      </c>
      <c r="H109" s="11">
        <v>20</v>
      </c>
      <c r="I109" s="20" t="s">
        <v>191</v>
      </c>
      <c r="J109" s="11" t="s">
        <v>193</v>
      </c>
      <c r="K109" s="11" t="s">
        <v>413</v>
      </c>
      <c r="L109" s="11" t="s">
        <v>414</v>
      </c>
    </row>
    <row r="110" spans="1:12">
      <c r="A110" s="11" t="s">
        <v>86</v>
      </c>
      <c r="D110" s="11" t="s">
        <v>192</v>
      </c>
      <c r="E110" s="19" t="s">
        <v>292</v>
      </c>
      <c r="F110" s="10">
        <v>39965</v>
      </c>
      <c r="G110" s="10">
        <v>44348</v>
      </c>
      <c r="H110" s="11">
        <v>20</v>
      </c>
      <c r="I110" s="20" t="s">
        <v>191</v>
      </c>
      <c r="J110" s="11" t="s">
        <v>193</v>
      </c>
      <c r="K110" s="11" t="s">
        <v>413</v>
      </c>
      <c r="L110" s="11" t="s">
        <v>414</v>
      </c>
    </row>
    <row r="111" spans="1:12">
      <c r="A111" s="11" t="s">
        <v>87</v>
      </c>
      <c r="D111" s="11" t="s">
        <v>192</v>
      </c>
      <c r="E111" s="19" t="s">
        <v>293</v>
      </c>
      <c r="F111" s="10">
        <v>39965</v>
      </c>
      <c r="G111" s="10">
        <v>44348</v>
      </c>
      <c r="H111" s="11">
        <v>20</v>
      </c>
      <c r="I111" s="20" t="s">
        <v>191</v>
      </c>
      <c r="J111" s="11" t="s">
        <v>193</v>
      </c>
      <c r="K111" s="11" t="s">
        <v>413</v>
      </c>
      <c r="L111" s="11" t="s">
        <v>414</v>
      </c>
    </row>
    <row r="112" spans="1:12">
      <c r="A112" s="11" t="s">
        <v>88</v>
      </c>
      <c r="D112" s="11" t="s">
        <v>192</v>
      </c>
      <c r="E112" s="19" t="s">
        <v>294</v>
      </c>
      <c r="F112" s="10">
        <v>39965</v>
      </c>
      <c r="G112" s="10">
        <v>44348</v>
      </c>
      <c r="H112" s="11">
        <v>20</v>
      </c>
      <c r="I112" s="20" t="s">
        <v>191</v>
      </c>
      <c r="J112" s="11" t="s">
        <v>193</v>
      </c>
      <c r="K112" s="11" t="s">
        <v>413</v>
      </c>
      <c r="L112" s="11" t="s">
        <v>414</v>
      </c>
    </row>
    <row r="113" spans="1:12">
      <c r="A113" s="11" t="s">
        <v>89</v>
      </c>
      <c r="D113" s="11" t="s">
        <v>192</v>
      </c>
      <c r="E113" s="19" t="s">
        <v>295</v>
      </c>
      <c r="F113" s="10">
        <v>39965</v>
      </c>
      <c r="G113" s="10">
        <v>44348</v>
      </c>
      <c r="H113" s="11">
        <v>20</v>
      </c>
      <c r="I113" s="20" t="s">
        <v>191</v>
      </c>
      <c r="J113" s="11" t="s">
        <v>193</v>
      </c>
      <c r="K113" s="11" t="s">
        <v>413</v>
      </c>
      <c r="L113" s="11" t="s">
        <v>414</v>
      </c>
    </row>
    <row r="114" spans="1:12">
      <c r="A114" s="11" t="s">
        <v>90</v>
      </c>
      <c r="D114" s="11" t="s">
        <v>192</v>
      </c>
      <c r="E114" s="19" t="s">
        <v>296</v>
      </c>
      <c r="F114" s="10">
        <v>39965</v>
      </c>
      <c r="G114" s="10">
        <v>44348</v>
      </c>
      <c r="H114" s="11">
        <v>20</v>
      </c>
      <c r="I114" s="20" t="s">
        <v>191</v>
      </c>
      <c r="J114" s="11" t="s">
        <v>193</v>
      </c>
      <c r="K114" s="11" t="s">
        <v>413</v>
      </c>
      <c r="L114" s="11" t="s">
        <v>414</v>
      </c>
    </row>
    <row r="115" spans="1:12">
      <c r="A115" s="11" t="s">
        <v>91</v>
      </c>
      <c r="D115" s="11" t="s">
        <v>192</v>
      </c>
      <c r="E115" s="19" t="s">
        <v>297</v>
      </c>
      <c r="F115" s="10">
        <v>39965</v>
      </c>
      <c r="G115" s="10">
        <v>44348</v>
      </c>
      <c r="H115" s="11">
        <v>20</v>
      </c>
      <c r="I115" s="20" t="s">
        <v>191</v>
      </c>
      <c r="J115" s="11" t="s">
        <v>193</v>
      </c>
      <c r="K115" s="11" t="s">
        <v>413</v>
      </c>
      <c r="L115" s="11" t="s">
        <v>414</v>
      </c>
    </row>
    <row r="116" spans="1:12">
      <c r="A116" s="11" t="s">
        <v>92</v>
      </c>
      <c r="D116" s="11" t="s">
        <v>192</v>
      </c>
      <c r="E116" s="19" t="s">
        <v>298</v>
      </c>
      <c r="F116" s="10">
        <v>39965</v>
      </c>
      <c r="G116" s="10">
        <v>44348</v>
      </c>
      <c r="H116" s="11">
        <v>20</v>
      </c>
      <c r="I116" s="20" t="s">
        <v>191</v>
      </c>
      <c r="J116" s="11" t="s">
        <v>193</v>
      </c>
      <c r="K116" s="11" t="s">
        <v>413</v>
      </c>
      <c r="L116" s="11" t="s">
        <v>414</v>
      </c>
    </row>
    <row r="117" spans="1:12">
      <c r="A117" s="11" t="s">
        <v>93</v>
      </c>
      <c r="D117" s="11" t="s">
        <v>192</v>
      </c>
      <c r="E117" s="19" t="s">
        <v>299</v>
      </c>
      <c r="F117" s="10">
        <v>39965</v>
      </c>
      <c r="G117" s="10">
        <v>44348</v>
      </c>
      <c r="H117" s="11">
        <v>20</v>
      </c>
      <c r="I117" s="20" t="s">
        <v>191</v>
      </c>
      <c r="J117" s="11" t="s">
        <v>193</v>
      </c>
      <c r="K117" s="11" t="s">
        <v>413</v>
      </c>
      <c r="L117" s="11" t="s">
        <v>414</v>
      </c>
    </row>
    <row r="118" spans="1:12">
      <c r="A118" s="11" t="s">
        <v>94</v>
      </c>
      <c r="D118" s="11" t="s">
        <v>192</v>
      </c>
      <c r="E118" s="19" t="s">
        <v>300</v>
      </c>
      <c r="F118" s="10">
        <v>39965</v>
      </c>
      <c r="G118" s="10">
        <v>44348</v>
      </c>
      <c r="H118" s="11">
        <v>20</v>
      </c>
      <c r="I118" s="20" t="s">
        <v>191</v>
      </c>
      <c r="J118" s="11" t="s">
        <v>193</v>
      </c>
      <c r="K118" s="11" t="s">
        <v>413</v>
      </c>
      <c r="L118" s="11" t="s">
        <v>414</v>
      </c>
    </row>
    <row r="119" spans="1:12">
      <c r="A119" s="11" t="s">
        <v>95</v>
      </c>
      <c r="D119" s="11" t="s">
        <v>192</v>
      </c>
      <c r="E119" s="19" t="s">
        <v>301</v>
      </c>
      <c r="F119" s="10">
        <v>39965</v>
      </c>
      <c r="G119" s="10">
        <v>44348</v>
      </c>
      <c r="H119" s="11">
        <v>20</v>
      </c>
      <c r="I119" s="20" t="s">
        <v>191</v>
      </c>
      <c r="J119" s="11" t="s">
        <v>193</v>
      </c>
      <c r="K119" s="11" t="s">
        <v>413</v>
      </c>
      <c r="L119" s="11" t="s">
        <v>414</v>
      </c>
    </row>
    <row r="120" spans="1:12">
      <c r="A120" s="11" t="s">
        <v>96</v>
      </c>
      <c r="D120" s="11" t="s">
        <v>192</v>
      </c>
      <c r="E120" s="19" t="s">
        <v>302</v>
      </c>
      <c r="F120" s="10">
        <v>39965</v>
      </c>
      <c r="G120" s="10">
        <v>44348</v>
      </c>
      <c r="H120" s="11">
        <v>20</v>
      </c>
      <c r="I120" s="20" t="s">
        <v>191</v>
      </c>
      <c r="J120" s="11" t="s">
        <v>193</v>
      </c>
      <c r="K120" s="11" t="s">
        <v>413</v>
      </c>
      <c r="L120" s="11" t="s">
        <v>414</v>
      </c>
    </row>
    <row r="121" spans="1:12">
      <c r="A121" s="11" t="s">
        <v>94</v>
      </c>
      <c r="D121" s="11" t="s">
        <v>192</v>
      </c>
      <c r="E121" s="19" t="s">
        <v>303</v>
      </c>
      <c r="F121" s="10">
        <v>39965</v>
      </c>
      <c r="G121" s="10">
        <v>44348</v>
      </c>
      <c r="H121" s="11">
        <v>20</v>
      </c>
      <c r="I121" s="20" t="s">
        <v>191</v>
      </c>
      <c r="J121" s="11" t="s">
        <v>193</v>
      </c>
      <c r="K121" s="11" t="s">
        <v>413</v>
      </c>
      <c r="L121" s="11" t="s">
        <v>414</v>
      </c>
    </row>
    <row r="122" spans="1:12">
      <c r="A122" s="11" t="s">
        <v>95</v>
      </c>
      <c r="D122" s="11" t="s">
        <v>192</v>
      </c>
      <c r="E122" s="19" t="s">
        <v>304</v>
      </c>
      <c r="F122" s="10">
        <v>39965</v>
      </c>
      <c r="G122" s="10">
        <v>44348</v>
      </c>
      <c r="H122" s="11">
        <v>20</v>
      </c>
      <c r="I122" s="20" t="s">
        <v>191</v>
      </c>
      <c r="J122" s="11" t="s">
        <v>193</v>
      </c>
      <c r="K122" s="11" t="s">
        <v>413</v>
      </c>
      <c r="L122" s="11" t="s">
        <v>414</v>
      </c>
    </row>
    <row r="123" spans="1:12">
      <c r="A123" s="11" t="s">
        <v>97</v>
      </c>
      <c r="D123" s="11" t="s">
        <v>192</v>
      </c>
      <c r="E123" s="19" t="s">
        <v>305</v>
      </c>
      <c r="F123" s="10">
        <v>39965</v>
      </c>
      <c r="G123" s="10">
        <v>44348</v>
      </c>
      <c r="H123" s="11">
        <v>20</v>
      </c>
      <c r="I123" s="20" t="s">
        <v>191</v>
      </c>
      <c r="J123" s="11" t="s">
        <v>193</v>
      </c>
      <c r="K123" s="11" t="s">
        <v>413</v>
      </c>
      <c r="L123" s="11" t="s">
        <v>414</v>
      </c>
    </row>
    <row r="124" spans="1:12">
      <c r="A124" s="11" t="s">
        <v>94</v>
      </c>
      <c r="D124" s="11" t="s">
        <v>192</v>
      </c>
      <c r="E124" s="19" t="s">
        <v>306</v>
      </c>
      <c r="F124" s="10">
        <v>39965</v>
      </c>
      <c r="G124" s="10">
        <v>44348</v>
      </c>
      <c r="H124" s="11">
        <v>20</v>
      </c>
      <c r="I124" s="20" t="s">
        <v>191</v>
      </c>
      <c r="J124" s="11" t="s">
        <v>193</v>
      </c>
      <c r="K124" s="11" t="s">
        <v>413</v>
      </c>
      <c r="L124" s="11" t="s">
        <v>414</v>
      </c>
    </row>
    <row r="125" spans="1:12">
      <c r="A125" s="11" t="s">
        <v>95</v>
      </c>
      <c r="D125" s="11" t="s">
        <v>192</v>
      </c>
      <c r="E125" s="19" t="s">
        <v>307</v>
      </c>
      <c r="F125" s="10">
        <v>39965</v>
      </c>
      <c r="G125" s="10">
        <v>44348</v>
      </c>
      <c r="H125" s="11">
        <v>20</v>
      </c>
      <c r="I125" s="20" t="s">
        <v>191</v>
      </c>
      <c r="J125" s="11" t="s">
        <v>193</v>
      </c>
      <c r="K125" s="11" t="s">
        <v>413</v>
      </c>
      <c r="L125" s="11" t="s">
        <v>414</v>
      </c>
    </row>
    <row r="126" spans="1:12">
      <c r="A126" s="11" t="s">
        <v>98</v>
      </c>
      <c r="D126" s="11" t="s">
        <v>192</v>
      </c>
      <c r="E126" s="19" t="s">
        <v>308</v>
      </c>
      <c r="F126" s="10">
        <v>39965</v>
      </c>
      <c r="G126" s="10">
        <v>44348</v>
      </c>
      <c r="H126" s="11">
        <v>20</v>
      </c>
      <c r="I126" s="20" t="s">
        <v>191</v>
      </c>
      <c r="J126" s="11" t="s">
        <v>193</v>
      </c>
      <c r="K126" s="11" t="s">
        <v>413</v>
      </c>
      <c r="L126" s="11" t="s">
        <v>414</v>
      </c>
    </row>
    <row r="127" spans="1:12">
      <c r="A127" s="11" t="s">
        <v>99</v>
      </c>
      <c r="D127" s="11" t="s">
        <v>192</v>
      </c>
      <c r="E127" s="19" t="s">
        <v>309</v>
      </c>
      <c r="F127" s="10">
        <v>39965</v>
      </c>
      <c r="G127" s="10">
        <v>44348</v>
      </c>
      <c r="H127" s="11">
        <v>20</v>
      </c>
      <c r="I127" s="20" t="s">
        <v>191</v>
      </c>
      <c r="J127" s="11" t="s">
        <v>193</v>
      </c>
      <c r="K127" s="11" t="s">
        <v>413</v>
      </c>
      <c r="L127" s="11" t="s">
        <v>414</v>
      </c>
    </row>
    <row r="128" spans="1:12">
      <c r="A128" s="11" t="s">
        <v>100</v>
      </c>
      <c r="D128" s="11" t="s">
        <v>192</v>
      </c>
      <c r="E128" s="19" t="s">
        <v>310</v>
      </c>
      <c r="F128" s="10">
        <v>39965</v>
      </c>
      <c r="G128" s="10">
        <v>44348</v>
      </c>
      <c r="H128" s="11">
        <v>20</v>
      </c>
      <c r="I128" s="20" t="s">
        <v>191</v>
      </c>
      <c r="J128" s="11" t="s">
        <v>193</v>
      </c>
      <c r="K128" s="11" t="s">
        <v>413</v>
      </c>
      <c r="L128" s="11" t="s">
        <v>414</v>
      </c>
    </row>
    <row r="129" spans="1:12">
      <c r="A129" s="11" t="s">
        <v>101</v>
      </c>
      <c r="D129" s="11" t="s">
        <v>192</v>
      </c>
      <c r="E129" s="19" t="s">
        <v>311</v>
      </c>
      <c r="F129" s="10">
        <v>39965</v>
      </c>
      <c r="G129" s="10">
        <v>44348</v>
      </c>
      <c r="H129" s="11">
        <v>20</v>
      </c>
      <c r="I129" s="20" t="s">
        <v>191</v>
      </c>
      <c r="J129" s="11" t="s">
        <v>193</v>
      </c>
      <c r="K129" s="11" t="s">
        <v>413</v>
      </c>
      <c r="L129" s="11" t="s">
        <v>414</v>
      </c>
    </row>
    <row r="130" spans="1:12">
      <c r="A130" s="11" t="s">
        <v>102</v>
      </c>
      <c r="D130" s="11" t="s">
        <v>192</v>
      </c>
      <c r="E130" s="19" t="s">
        <v>312</v>
      </c>
      <c r="F130" s="10">
        <v>39965</v>
      </c>
      <c r="G130" s="10">
        <v>44348</v>
      </c>
      <c r="H130" s="11">
        <v>20</v>
      </c>
      <c r="I130" s="20" t="s">
        <v>191</v>
      </c>
      <c r="J130" s="11" t="s">
        <v>193</v>
      </c>
      <c r="K130" s="11" t="s">
        <v>413</v>
      </c>
      <c r="L130" s="11" t="s">
        <v>414</v>
      </c>
    </row>
    <row r="131" spans="1:12">
      <c r="A131" s="11" t="s">
        <v>103</v>
      </c>
      <c r="D131" s="11" t="s">
        <v>192</v>
      </c>
      <c r="E131" s="19" t="s">
        <v>313</v>
      </c>
      <c r="F131" s="10">
        <v>39965</v>
      </c>
      <c r="G131" s="10">
        <v>44348</v>
      </c>
      <c r="H131" s="11">
        <v>20</v>
      </c>
      <c r="I131" s="20" t="s">
        <v>191</v>
      </c>
      <c r="J131" s="11" t="s">
        <v>193</v>
      </c>
      <c r="K131" s="11" t="s">
        <v>413</v>
      </c>
      <c r="L131" s="11" t="s">
        <v>414</v>
      </c>
    </row>
    <row r="132" spans="1:12">
      <c r="A132" s="11" t="s">
        <v>104</v>
      </c>
      <c r="D132" s="11" t="s">
        <v>192</v>
      </c>
      <c r="E132" s="19" t="s">
        <v>314</v>
      </c>
      <c r="F132" s="10">
        <v>39965</v>
      </c>
      <c r="G132" s="10">
        <v>44348</v>
      </c>
      <c r="H132" s="11">
        <v>20</v>
      </c>
      <c r="I132" s="20" t="s">
        <v>191</v>
      </c>
      <c r="J132" s="11" t="s">
        <v>193</v>
      </c>
      <c r="K132" s="11" t="s">
        <v>413</v>
      </c>
      <c r="L132" s="11" t="s">
        <v>414</v>
      </c>
    </row>
    <row r="133" spans="1:12">
      <c r="A133" s="11" t="s">
        <v>105</v>
      </c>
      <c r="D133" s="11" t="s">
        <v>192</v>
      </c>
      <c r="E133" s="19" t="s">
        <v>315</v>
      </c>
      <c r="F133" s="10">
        <v>39965</v>
      </c>
      <c r="G133" s="10">
        <v>44348</v>
      </c>
      <c r="H133" s="11">
        <v>20</v>
      </c>
      <c r="I133" s="20" t="s">
        <v>191</v>
      </c>
      <c r="J133" s="11" t="s">
        <v>193</v>
      </c>
      <c r="K133" s="11" t="s">
        <v>413</v>
      </c>
      <c r="L133" s="11" t="s">
        <v>414</v>
      </c>
    </row>
    <row r="134" spans="1:12">
      <c r="A134" s="11" t="s">
        <v>106</v>
      </c>
      <c r="D134" s="11" t="s">
        <v>192</v>
      </c>
      <c r="E134" s="19" t="s">
        <v>316</v>
      </c>
      <c r="F134" s="10">
        <v>39965</v>
      </c>
      <c r="G134" s="10">
        <v>44348</v>
      </c>
      <c r="H134" s="11">
        <v>20</v>
      </c>
      <c r="I134" s="20" t="s">
        <v>191</v>
      </c>
      <c r="J134" s="11" t="s">
        <v>193</v>
      </c>
      <c r="K134" s="11" t="s">
        <v>413</v>
      </c>
      <c r="L134" s="11" t="s">
        <v>414</v>
      </c>
    </row>
    <row r="135" spans="1:12">
      <c r="A135" s="11" t="s">
        <v>107</v>
      </c>
      <c r="D135" s="11" t="s">
        <v>192</v>
      </c>
      <c r="E135" s="19" t="s">
        <v>317</v>
      </c>
      <c r="F135" s="10">
        <v>39965</v>
      </c>
      <c r="G135" s="10">
        <v>44348</v>
      </c>
      <c r="H135" s="11">
        <v>20</v>
      </c>
      <c r="I135" s="20" t="s">
        <v>191</v>
      </c>
      <c r="J135" s="11" t="s">
        <v>193</v>
      </c>
      <c r="K135" s="11" t="s">
        <v>413</v>
      </c>
      <c r="L135" s="11" t="s">
        <v>414</v>
      </c>
    </row>
    <row r="136" spans="1:12">
      <c r="A136" s="11" t="s">
        <v>108</v>
      </c>
      <c r="D136" s="11" t="s">
        <v>192</v>
      </c>
      <c r="E136" s="19" t="s">
        <v>318</v>
      </c>
      <c r="F136" s="10">
        <v>39965</v>
      </c>
      <c r="G136" s="10">
        <v>44348</v>
      </c>
      <c r="H136" s="11">
        <v>20</v>
      </c>
      <c r="I136" s="20" t="s">
        <v>191</v>
      </c>
      <c r="J136" s="11" t="s">
        <v>193</v>
      </c>
      <c r="K136" s="11" t="s">
        <v>413</v>
      </c>
      <c r="L136" s="11" t="s">
        <v>414</v>
      </c>
    </row>
    <row r="137" spans="1:12">
      <c r="A137" s="11" t="s">
        <v>109</v>
      </c>
      <c r="D137" s="11" t="s">
        <v>192</v>
      </c>
      <c r="E137" s="19" t="s">
        <v>319</v>
      </c>
      <c r="F137" s="10">
        <v>39965</v>
      </c>
      <c r="G137" s="10">
        <v>44348</v>
      </c>
      <c r="H137" s="11">
        <v>20</v>
      </c>
      <c r="I137" s="20" t="s">
        <v>191</v>
      </c>
      <c r="J137" s="11" t="s">
        <v>193</v>
      </c>
      <c r="K137" s="11" t="s">
        <v>413</v>
      </c>
      <c r="L137" s="11" t="s">
        <v>414</v>
      </c>
    </row>
    <row r="138" spans="1:12">
      <c r="A138" s="11" t="s">
        <v>110</v>
      </c>
      <c r="D138" s="11" t="s">
        <v>192</v>
      </c>
      <c r="E138" s="19" t="s">
        <v>320</v>
      </c>
      <c r="F138" s="10">
        <v>39965</v>
      </c>
      <c r="G138" s="10">
        <v>44348</v>
      </c>
      <c r="H138" s="11">
        <v>20</v>
      </c>
      <c r="I138" s="20" t="s">
        <v>191</v>
      </c>
      <c r="J138" s="11" t="s">
        <v>193</v>
      </c>
      <c r="K138" s="11" t="s">
        <v>413</v>
      </c>
      <c r="L138" s="11" t="s">
        <v>414</v>
      </c>
    </row>
    <row r="139" spans="1:12">
      <c r="A139" s="11" t="s">
        <v>111</v>
      </c>
      <c r="D139" s="11" t="s">
        <v>192</v>
      </c>
      <c r="E139" s="19" t="s">
        <v>321</v>
      </c>
      <c r="F139" s="10">
        <v>39965</v>
      </c>
      <c r="G139" s="10">
        <v>44348</v>
      </c>
      <c r="H139" s="11">
        <v>20</v>
      </c>
      <c r="I139" s="20" t="s">
        <v>191</v>
      </c>
      <c r="J139" s="11" t="s">
        <v>193</v>
      </c>
      <c r="K139" s="11" t="s">
        <v>413</v>
      </c>
      <c r="L139" s="11" t="s">
        <v>414</v>
      </c>
    </row>
    <row r="140" spans="1:12">
      <c r="A140" s="11" t="s">
        <v>112</v>
      </c>
      <c r="D140" s="11" t="s">
        <v>192</v>
      </c>
      <c r="E140" s="19" t="s">
        <v>322</v>
      </c>
      <c r="F140" s="10">
        <v>39965</v>
      </c>
      <c r="G140" s="10">
        <v>44348</v>
      </c>
      <c r="H140" s="11">
        <v>20</v>
      </c>
      <c r="I140" s="20" t="s">
        <v>191</v>
      </c>
      <c r="J140" s="11" t="s">
        <v>193</v>
      </c>
      <c r="K140" s="11" t="s">
        <v>413</v>
      </c>
      <c r="L140" s="11" t="s">
        <v>414</v>
      </c>
    </row>
    <row r="141" spans="1:12">
      <c r="A141" s="11" t="s">
        <v>113</v>
      </c>
      <c r="D141" s="11" t="s">
        <v>192</v>
      </c>
      <c r="E141" s="19" t="s">
        <v>323</v>
      </c>
      <c r="F141" s="10">
        <v>39965</v>
      </c>
      <c r="G141" s="10">
        <v>44348</v>
      </c>
      <c r="H141" s="11">
        <v>20</v>
      </c>
      <c r="I141" s="20" t="s">
        <v>191</v>
      </c>
      <c r="J141" s="11" t="s">
        <v>193</v>
      </c>
      <c r="K141" s="11" t="s">
        <v>413</v>
      </c>
      <c r="L141" s="11" t="s">
        <v>414</v>
      </c>
    </row>
    <row r="142" spans="1:12">
      <c r="A142" s="11" t="s">
        <v>114</v>
      </c>
      <c r="D142" s="11" t="s">
        <v>192</v>
      </c>
      <c r="E142" s="19" t="s">
        <v>324</v>
      </c>
      <c r="F142" s="10">
        <v>39965</v>
      </c>
      <c r="G142" s="10">
        <v>44348</v>
      </c>
      <c r="H142" s="11">
        <v>20</v>
      </c>
      <c r="I142" s="20" t="s">
        <v>191</v>
      </c>
      <c r="J142" s="11" t="s">
        <v>193</v>
      </c>
      <c r="K142" s="11" t="s">
        <v>413</v>
      </c>
      <c r="L142" s="11" t="s">
        <v>414</v>
      </c>
    </row>
    <row r="143" spans="1:12">
      <c r="A143" s="11" t="s">
        <v>115</v>
      </c>
      <c r="D143" s="11" t="s">
        <v>192</v>
      </c>
      <c r="E143" s="19" t="s">
        <v>325</v>
      </c>
      <c r="F143" s="10">
        <v>39965</v>
      </c>
      <c r="G143" s="10">
        <v>44348</v>
      </c>
      <c r="H143" s="11">
        <v>20</v>
      </c>
      <c r="I143" s="20" t="s">
        <v>191</v>
      </c>
      <c r="J143" s="11" t="s">
        <v>193</v>
      </c>
      <c r="K143" s="11" t="s">
        <v>413</v>
      </c>
      <c r="L143" s="11" t="s">
        <v>414</v>
      </c>
    </row>
    <row r="144" spans="1:12">
      <c r="A144" s="11" t="s">
        <v>116</v>
      </c>
      <c r="D144" s="11" t="s">
        <v>192</v>
      </c>
      <c r="E144" s="19" t="s">
        <v>326</v>
      </c>
      <c r="F144" s="10">
        <v>39965</v>
      </c>
      <c r="G144" s="10">
        <v>44348</v>
      </c>
      <c r="H144" s="11">
        <v>20</v>
      </c>
      <c r="I144" s="20" t="s">
        <v>191</v>
      </c>
      <c r="J144" s="11" t="s">
        <v>193</v>
      </c>
      <c r="K144" s="11" t="s">
        <v>413</v>
      </c>
      <c r="L144" s="11" t="s">
        <v>414</v>
      </c>
    </row>
    <row r="145" spans="1:12">
      <c r="A145" s="11" t="s">
        <v>117</v>
      </c>
      <c r="D145" s="11" t="s">
        <v>192</v>
      </c>
      <c r="E145" s="19" t="s">
        <v>327</v>
      </c>
      <c r="F145" s="10">
        <v>39965</v>
      </c>
      <c r="G145" s="10">
        <v>44348</v>
      </c>
      <c r="H145" s="11">
        <v>20</v>
      </c>
      <c r="I145" s="20" t="s">
        <v>191</v>
      </c>
      <c r="J145" s="11" t="s">
        <v>193</v>
      </c>
      <c r="K145" s="11" t="s">
        <v>413</v>
      </c>
      <c r="L145" s="11" t="s">
        <v>414</v>
      </c>
    </row>
    <row r="146" spans="1:12">
      <c r="A146" s="11" t="s">
        <v>118</v>
      </c>
      <c r="D146" s="11" t="s">
        <v>192</v>
      </c>
      <c r="E146" s="19" t="s">
        <v>328</v>
      </c>
      <c r="F146" s="10">
        <v>39965</v>
      </c>
      <c r="G146" s="10">
        <v>44348</v>
      </c>
      <c r="H146" s="11">
        <v>20</v>
      </c>
      <c r="I146" s="20" t="s">
        <v>191</v>
      </c>
      <c r="J146" s="11" t="s">
        <v>193</v>
      </c>
      <c r="K146" s="11" t="s">
        <v>413</v>
      </c>
      <c r="L146" s="11" t="s">
        <v>414</v>
      </c>
    </row>
    <row r="147" spans="1:12">
      <c r="A147" s="11" t="s">
        <v>119</v>
      </c>
      <c r="D147" s="11" t="s">
        <v>192</v>
      </c>
      <c r="E147" s="19" t="s">
        <v>329</v>
      </c>
      <c r="F147" s="10">
        <v>39965</v>
      </c>
      <c r="G147" s="10">
        <v>44348</v>
      </c>
      <c r="H147" s="11">
        <v>20</v>
      </c>
      <c r="I147" s="20" t="s">
        <v>191</v>
      </c>
      <c r="J147" s="11" t="s">
        <v>193</v>
      </c>
      <c r="K147" s="11" t="s">
        <v>413</v>
      </c>
      <c r="L147" s="11" t="s">
        <v>414</v>
      </c>
    </row>
    <row r="148" spans="1:12">
      <c r="A148" s="11" t="s">
        <v>120</v>
      </c>
      <c r="D148" s="11" t="s">
        <v>192</v>
      </c>
      <c r="E148" s="19" t="s">
        <v>330</v>
      </c>
      <c r="F148" s="10">
        <v>39965</v>
      </c>
      <c r="G148" s="10">
        <v>44348</v>
      </c>
      <c r="H148" s="11">
        <v>20</v>
      </c>
      <c r="I148" s="20" t="s">
        <v>191</v>
      </c>
      <c r="J148" s="11" t="s">
        <v>193</v>
      </c>
      <c r="K148" s="11" t="s">
        <v>413</v>
      </c>
      <c r="L148" s="11" t="s">
        <v>414</v>
      </c>
    </row>
    <row r="149" spans="1:12">
      <c r="A149" s="11" t="s">
        <v>121</v>
      </c>
      <c r="D149" s="11" t="s">
        <v>192</v>
      </c>
      <c r="E149" s="19" t="s">
        <v>331</v>
      </c>
      <c r="F149" s="10">
        <v>39965</v>
      </c>
      <c r="G149" s="10">
        <v>44348</v>
      </c>
      <c r="H149" s="11">
        <v>20</v>
      </c>
      <c r="I149" s="20" t="s">
        <v>191</v>
      </c>
      <c r="J149" s="11" t="s">
        <v>193</v>
      </c>
      <c r="K149" s="11" t="s">
        <v>413</v>
      </c>
      <c r="L149" s="11" t="s">
        <v>414</v>
      </c>
    </row>
    <row r="150" spans="1:12">
      <c r="A150" s="11" t="s">
        <v>122</v>
      </c>
      <c r="D150" s="11" t="s">
        <v>192</v>
      </c>
      <c r="E150" s="19" t="s">
        <v>332</v>
      </c>
      <c r="F150" s="10">
        <v>39965</v>
      </c>
      <c r="G150" s="10">
        <v>44348</v>
      </c>
      <c r="H150" s="11">
        <v>20</v>
      </c>
      <c r="I150" s="20" t="s">
        <v>191</v>
      </c>
      <c r="J150" s="11" t="s">
        <v>193</v>
      </c>
      <c r="K150" s="11" t="s">
        <v>413</v>
      </c>
      <c r="L150" s="11" t="s">
        <v>414</v>
      </c>
    </row>
    <row r="151" spans="1:12">
      <c r="A151" s="11" t="s">
        <v>120</v>
      </c>
      <c r="D151" s="11" t="s">
        <v>192</v>
      </c>
      <c r="E151" s="19" t="s">
        <v>333</v>
      </c>
      <c r="F151" s="10">
        <v>39965</v>
      </c>
      <c r="G151" s="10">
        <v>44348</v>
      </c>
      <c r="H151" s="11">
        <v>20</v>
      </c>
      <c r="I151" s="20" t="s">
        <v>191</v>
      </c>
      <c r="J151" s="11" t="s">
        <v>193</v>
      </c>
      <c r="K151" s="11" t="s">
        <v>413</v>
      </c>
      <c r="L151" s="11" t="s">
        <v>414</v>
      </c>
    </row>
    <row r="152" spans="1:12">
      <c r="A152" s="11" t="s">
        <v>121</v>
      </c>
      <c r="D152" s="11" t="s">
        <v>192</v>
      </c>
      <c r="E152" s="19" t="s">
        <v>334</v>
      </c>
      <c r="F152" s="10">
        <v>39965</v>
      </c>
      <c r="G152" s="10">
        <v>44348</v>
      </c>
      <c r="H152" s="11">
        <v>20</v>
      </c>
      <c r="I152" s="20" t="s">
        <v>191</v>
      </c>
      <c r="J152" s="11" t="s">
        <v>193</v>
      </c>
      <c r="K152" s="11" t="s">
        <v>413</v>
      </c>
      <c r="L152" s="11" t="s">
        <v>414</v>
      </c>
    </row>
    <row r="153" spans="1:12">
      <c r="A153" s="11" t="s">
        <v>123</v>
      </c>
      <c r="D153" s="11" t="s">
        <v>192</v>
      </c>
      <c r="E153" s="19" t="s">
        <v>335</v>
      </c>
      <c r="F153" s="10">
        <v>39965</v>
      </c>
      <c r="G153" s="10">
        <v>44348</v>
      </c>
      <c r="H153" s="11">
        <v>20</v>
      </c>
      <c r="I153" s="20" t="s">
        <v>191</v>
      </c>
      <c r="J153" s="11" t="s">
        <v>193</v>
      </c>
      <c r="K153" s="11" t="s">
        <v>413</v>
      </c>
      <c r="L153" s="11" t="s">
        <v>414</v>
      </c>
    </row>
    <row r="154" spans="1:12">
      <c r="A154" s="11" t="s">
        <v>120</v>
      </c>
      <c r="D154" s="11" t="s">
        <v>192</v>
      </c>
      <c r="E154" s="19" t="s">
        <v>336</v>
      </c>
      <c r="F154" s="10">
        <v>39965</v>
      </c>
      <c r="G154" s="10">
        <v>44348</v>
      </c>
      <c r="H154" s="11">
        <v>20</v>
      </c>
      <c r="I154" s="20" t="s">
        <v>191</v>
      </c>
      <c r="J154" s="11" t="s">
        <v>193</v>
      </c>
      <c r="K154" s="11" t="s">
        <v>413</v>
      </c>
      <c r="L154" s="11" t="s">
        <v>414</v>
      </c>
    </row>
    <row r="155" spans="1:12">
      <c r="A155" s="11" t="s">
        <v>121</v>
      </c>
      <c r="D155" s="11" t="s">
        <v>192</v>
      </c>
      <c r="E155" s="19" t="s">
        <v>337</v>
      </c>
      <c r="F155" s="10">
        <v>39965</v>
      </c>
      <c r="G155" s="10">
        <v>44348</v>
      </c>
      <c r="H155" s="11">
        <v>20</v>
      </c>
      <c r="I155" s="20" t="s">
        <v>191</v>
      </c>
      <c r="J155" s="11" t="s">
        <v>193</v>
      </c>
      <c r="K155" s="11" t="s">
        <v>413</v>
      </c>
      <c r="L155" s="11" t="s">
        <v>414</v>
      </c>
    </row>
    <row r="156" spans="1:12">
      <c r="A156" s="11" t="s">
        <v>124</v>
      </c>
      <c r="D156" s="11" t="s">
        <v>192</v>
      </c>
      <c r="E156" s="19" t="s">
        <v>338</v>
      </c>
      <c r="F156" s="10">
        <v>39965</v>
      </c>
      <c r="G156" s="10">
        <v>44348</v>
      </c>
      <c r="H156" s="11">
        <v>20</v>
      </c>
      <c r="I156" s="20" t="s">
        <v>191</v>
      </c>
      <c r="J156" s="11" t="s">
        <v>193</v>
      </c>
      <c r="K156" s="11" t="s">
        <v>413</v>
      </c>
      <c r="L156" s="11" t="s">
        <v>414</v>
      </c>
    </row>
    <row r="157" spans="1:12">
      <c r="A157" s="11" t="s">
        <v>125</v>
      </c>
      <c r="D157" s="11" t="s">
        <v>192</v>
      </c>
      <c r="E157" s="19" t="s">
        <v>339</v>
      </c>
      <c r="F157" s="10">
        <v>39965</v>
      </c>
      <c r="G157" s="10">
        <v>44348</v>
      </c>
      <c r="H157" s="11">
        <v>20</v>
      </c>
      <c r="I157" s="20" t="s">
        <v>191</v>
      </c>
      <c r="J157" s="11" t="s">
        <v>193</v>
      </c>
      <c r="K157" s="11" t="s">
        <v>413</v>
      </c>
      <c r="L157" s="11" t="s">
        <v>414</v>
      </c>
    </row>
    <row r="158" spans="1:12">
      <c r="A158" s="11" t="s">
        <v>126</v>
      </c>
      <c r="D158" s="11" t="s">
        <v>192</v>
      </c>
      <c r="E158" s="19" t="s">
        <v>340</v>
      </c>
      <c r="F158" s="10">
        <v>39965</v>
      </c>
      <c r="G158" s="10">
        <v>44348</v>
      </c>
      <c r="H158" s="11">
        <v>20</v>
      </c>
      <c r="I158" s="20" t="s">
        <v>191</v>
      </c>
      <c r="J158" s="11" t="s">
        <v>193</v>
      </c>
      <c r="K158" s="11" t="s">
        <v>413</v>
      </c>
      <c r="L158" s="11" t="s">
        <v>414</v>
      </c>
    </row>
    <row r="159" spans="1:12">
      <c r="A159" s="11" t="s">
        <v>127</v>
      </c>
      <c r="D159" s="11" t="s">
        <v>192</v>
      </c>
      <c r="E159" s="19" t="s">
        <v>341</v>
      </c>
      <c r="F159" s="10">
        <v>39965</v>
      </c>
      <c r="G159" s="10">
        <v>44348</v>
      </c>
      <c r="H159" s="11">
        <v>20</v>
      </c>
      <c r="I159" s="20" t="s">
        <v>191</v>
      </c>
      <c r="J159" s="11" t="s">
        <v>193</v>
      </c>
      <c r="K159" s="11" t="s">
        <v>413</v>
      </c>
      <c r="L159" s="11" t="s">
        <v>414</v>
      </c>
    </row>
    <row r="160" spans="1:12">
      <c r="A160" s="11" t="s">
        <v>128</v>
      </c>
      <c r="D160" s="11" t="s">
        <v>192</v>
      </c>
      <c r="E160" s="19" t="s">
        <v>342</v>
      </c>
      <c r="F160" s="10">
        <v>39965</v>
      </c>
      <c r="G160" s="10">
        <v>44348</v>
      </c>
      <c r="H160" s="11">
        <v>20</v>
      </c>
      <c r="I160" s="20" t="s">
        <v>191</v>
      </c>
      <c r="J160" s="11" t="s">
        <v>193</v>
      </c>
      <c r="K160" s="11" t="s">
        <v>413</v>
      </c>
      <c r="L160" s="11" t="s">
        <v>414</v>
      </c>
    </row>
    <row r="161" spans="1:12">
      <c r="A161" s="11" t="s">
        <v>129</v>
      </c>
      <c r="D161" s="11" t="s">
        <v>192</v>
      </c>
      <c r="E161" s="19" t="s">
        <v>343</v>
      </c>
      <c r="F161" s="10">
        <v>39965</v>
      </c>
      <c r="G161" s="10">
        <v>44348</v>
      </c>
      <c r="H161" s="11">
        <v>20</v>
      </c>
      <c r="I161" s="20" t="s">
        <v>191</v>
      </c>
      <c r="J161" s="11" t="s">
        <v>193</v>
      </c>
      <c r="K161" s="11" t="s">
        <v>413</v>
      </c>
      <c r="L161" s="11" t="s">
        <v>414</v>
      </c>
    </row>
    <row r="162" spans="1:12">
      <c r="A162" s="11" t="s">
        <v>130</v>
      </c>
      <c r="D162" s="11" t="s">
        <v>192</v>
      </c>
      <c r="E162" s="19" t="s">
        <v>344</v>
      </c>
      <c r="F162" s="10">
        <v>39965</v>
      </c>
      <c r="G162" s="10">
        <v>44348</v>
      </c>
      <c r="H162" s="11">
        <v>20</v>
      </c>
      <c r="I162" s="20" t="s">
        <v>191</v>
      </c>
      <c r="J162" s="11" t="s">
        <v>193</v>
      </c>
      <c r="K162" s="11" t="s">
        <v>413</v>
      </c>
      <c r="L162" s="11" t="s">
        <v>414</v>
      </c>
    </row>
    <row r="163" spans="1:12">
      <c r="A163" s="11" t="s">
        <v>131</v>
      </c>
      <c r="D163" s="11" t="s">
        <v>192</v>
      </c>
      <c r="E163" s="19" t="s">
        <v>345</v>
      </c>
      <c r="F163" s="10">
        <v>39965</v>
      </c>
      <c r="G163" s="10">
        <v>44348</v>
      </c>
      <c r="H163" s="11">
        <v>20</v>
      </c>
      <c r="I163" s="20" t="s">
        <v>191</v>
      </c>
      <c r="J163" s="11" t="s">
        <v>193</v>
      </c>
      <c r="K163" s="11" t="s">
        <v>413</v>
      </c>
      <c r="L163" s="11" t="s">
        <v>414</v>
      </c>
    </row>
    <row r="164" spans="1:12">
      <c r="A164" s="11" t="s">
        <v>132</v>
      </c>
      <c r="D164" s="11" t="s">
        <v>192</v>
      </c>
      <c r="E164" s="19" t="s">
        <v>346</v>
      </c>
      <c r="F164" s="10">
        <v>39965</v>
      </c>
      <c r="G164" s="10">
        <v>44348</v>
      </c>
      <c r="H164" s="11">
        <v>20</v>
      </c>
      <c r="I164" s="20" t="s">
        <v>191</v>
      </c>
      <c r="J164" s="11" t="s">
        <v>193</v>
      </c>
      <c r="K164" s="11" t="s">
        <v>413</v>
      </c>
      <c r="L164" s="11" t="s">
        <v>414</v>
      </c>
    </row>
    <row r="165" spans="1:12">
      <c r="A165" s="11" t="s">
        <v>133</v>
      </c>
      <c r="D165" s="11" t="s">
        <v>192</v>
      </c>
      <c r="E165" s="19" t="s">
        <v>347</v>
      </c>
      <c r="F165" s="10">
        <v>39965</v>
      </c>
      <c r="G165" s="10">
        <v>44348</v>
      </c>
      <c r="H165" s="11">
        <v>20</v>
      </c>
      <c r="I165" s="20" t="s">
        <v>191</v>
      </c>
      <c r="J165" s="11" t="s">
        <v>193</v>
      </c>
      <c r="K165" s="11" t="s">
        <v>413</v>
      </c>
      <c r="L165" s="11" t="s">
        <v>414</v>
      </c>
    </row>
    <row r="166" spans="1:12">
      <c r="A166" s="11" t="s">
        <v>134</v>
      </c>
      <c r="D166" s="11" t="s">
        <v>192</v>
      </c>
      <c r="E166" s="19" t="s">
        <v>348</v>
      </c>
      <c r="F166" s="10">
        <v>39965</v>
      </c>
      <c r="G166" s="10">
        <v>44348</v>
      </c>
      <c r="H166" s="11">
        <v>20</v>
      </c>
      <c r="I166" s="20" t="s">
        <v>191</v>
      </c>
      <c r="J166" s="11" t="s">
        <v>193</v>
      </c>
      <c r="K166" s="11" t="s">
        <v>413</v>
      </c>
      <c r="L166" s="11" t="s">
        <v>414</v>
      </c>
    </row>
    <row r="167" spans="1:12">
      <c r="A167" s="11" t="s">
        <v>135</v>
      </c>
      <c r="D167" s="11" t="s">
        <v>192</v>
      </c>
      <c r="E167" s="19" t="s">
        <v>349</v>
      </c>
      <c r="F167" s="10">
        <v>39965</v>
      </c>
      <c r="G167" s="10">
        <v>44348</v>
      </c>
      <c r="H167" s="11">
        <v>20</v>
      </c>
      <c r="I167" s="20" t="s">
        <v>191</v>
      </c>
      <c r="J167" s="11" t="s">
        <v>193</v>
      </c>
      <c r="K167" s="11" t="s">
        <v>413</v>
      </c>
      <c r="L167" s="11" t="s">
        <v>414</v>
      </c>
    </row>
    <row r="168" spans="1:12">
      <c r="A168" s="11" t="s">
        <v>136</v>
      </c>
      <c r="D168" s="11" t="s">
        <v>192</v>
      </c>
      <c r="E168" s="19" t="s">
        <v>350</v>
      </c>
      <c r="F168" s="10">
        <v>39965</v>
      </c>
      <c r="G168" s="10">
        <v>44348</v>
      </c>
      <c r="H168" s="11">
        <v>20</v>
      </c>
      <c r="I168" s="20" t="s">
        <v>191</v>
      </c>
      <c r="J168" s="11" t="s">
        <v>193</v>
      </c>
      <c r="K168" s="11" t="s">
        <v>413</v>
      </c>
      <c r="L168" s="11" t="s">
        <v>414</v>
      </c>
    </row>
    <row r="169" spans="1:12">
      <c r="A169" s="11" t="s">
        <v>137</v>
      </c>
      <c r="D169" s="11" t="s">
        <v>192</v>
      </c>
      <c r="E169" s="19" t="s">
        <v>351</v>
      </c>
      <c r="F169" s="10">
        <v>39965</v>
      </c>
      <c r="G169" s="10">
        <v>44348</v>
      </c>
      <c r="H169" s="11">
        <v>20</v>
      </c>
      <c r="I169" s="20" t="s">
        <v>191</v>
      </c>
      <c r="J169" s="11" t="s">
        <v>193</v>
      </c>
      <c r="K169" s="11" t="s">
        <v>413</v>
      </c>
      <c r="L169" s="11" t="s">
        <v>414</v>
      </c>
    </row>
    <row r="170" spans="1:12">
      <c r="A170" s="11" t="s">
        <v>138</v>
      </c>
      <c r="D170" s="11" t="s">
        <v>192</v>
      </c>
      <c r="E170" s="19" t="s">
        <v>352</v>
      </c>
      <c r="F170" s="10">
        <v>39965</v>
      </c>
      <c r="G170" s="10">
        <v>44348</v>
      </c>
      <c r="H170" s="11">
        <v>20</v>
      </c>
      <c r="I170" s="20" t="s">
        <v>191</v>
      </c>
      <c r="J170" s="11" t="s">
        <v>193</v>
      </c>
      <c r="K170" s="11" t="s">
        <v>413</v>
      </c>
      <c r="L170" s="11" t="s">
        <v>414</v>
      </c>
    </row>
    <row r="171" spans="1:12">
      <c r="A171" s="11" t="s">
        <v>139</v>
      </c>
      <c r="D171" s="11" t="s">
        <v>192</v>
      </c>
      <c r="E171" s="19" t="s">
        <v>353</v>
      </c>
      <c r="F171" s="10">
        <v>39965</v>
      </c>
      <c r="G171" s="10">
        <v>44348</v>
      </c>
      <c r="H171" s="11">
        <v>20</v>
      </c>
      <c r="I171" s="20" t="s">
        <v>191</v>
      </c>
      <c r="J171" s="11" t="s">
        <v>193</v>
      </c>
      <c r="K171" s="11" t="s">
        <v>413</v>
      </c>
      <c r="L171" s="11" t="s">
        <v>414</v>
      </c>
    </row>
    <row r="172" spans="1:12">
      <c r="A172" s="11" t="s">
        <v>140</v>
      </c>
      <c r="D172" s="11" t="s">
        <v>192</v>
      </c>
      <c r="E172" s="19" t="s">
        <v>354</v>
      </c>
      <c r="F172" s="10">
        <v>39965</v>
      </c>
      <c r="G172" s="10">
        <v>44348</v>
      </c>
      <c r="H172" s="11">
        <v>20</v>
      </c>
      <c r="I172" s="20" t="s">
        <v>191</v>
      </c>
      <c r="J172" s="11" t="s">
        <v>193</v>
      </c>
      <c r="K172" s="11" t="s">
        <v>413</v>
      </c>
      <c r="L172" s="11" t="s">
        <v>414</v>
      </c>
    </row>
    <row r="173" spans="1:12">
      <c r="A173" s="11" t="s">
        <v>141</v>
      </c>
      <c r="D173" s="11" t="s">
        <v>192</v>
      </c>
      <c r="E173" s="19" t="s">
        <v>355</v>
      </c>
      <c r="F173" s="10">
        <v>39965</v>
      </c>
      <c r="G173" s="10">
        <v>44348</v>
      </c>
      <c r="H173" s="11">
        <v>20</v>
      </c>
      <c r="I173" s="20" t="s">
        <v>191</v>
      </c>
      <c r="J173" s="11" t="s">
        <v>193</v>
      </c>
      <c r="K173" s="11" t="s">
        <v>413</v>
      </c>
      <c r="L173" s="11" t="s">
        <v>414</v>
      </c>
    </row>
    <row r="174" spans="1:12">
      <c r="A174" s="11" t="s">
        <v>142</v>
      </c>
      <c r="D174" s="11" t="s">
        <v>192</v>
      </c>
      <c r="E174" s="19" t="s">
        <v>356</v>
      </c>
      <c r="F174" s="10">
        <v>39965</v>
      </c>
      <c r="G174" s="10">
        <v>44348</v>
      </c>
      <c r="H174" s="11">
        <v>20</v>
      </c>
      <c r="I174" s="20" t="s">
        <v>191</v>
      </c>
      <c r="J174" s="11" t="s">
        <v>193</v>
      </c>
      <c r="K174" s="11" t="s">
        <v>413</v>
      </c>
      <c r="L174" s="11" t="s">
        <v>414</v>
      </c>
    </row>
    <row r="175" spans="1:12">
      <c r="A175" s="11" t="s">
        <v>143</v>
      </c>
      <c r="D175" s="11" t="s">
        <v>192</v>
      </c>
      <c r="E175" s="19" t="s">
        <v>357</v>
      </c>
      <c r="F175" s="10">
        <v>39965</v>
      </c>
      <c r="G175" s="10">
        <v>44348</v>
      </c>
      <c r="H175" s="11">
        <v>20</v>
      </c>
      <c r="I175" s="20" t="s">
        <v>191</v>
      </c>
      <c r="J175" s="11" t="s">
        <v>193</v>
      </c>
      <c r="K175" s="11" t="s">
        <v>413</v>
      </c>
      <c r="L175" s="11" t="s">
        <v>414</v>
      </c>
    </row>
    <row r="176" spans="1:12">
      <c r="A176" s="11" t="s">
        <v>144</v>
      </c>
      <c r="D176" s="11" t="s">
        <v>192</v>
      </c>
      <c r="E176" s="19" t="s">
        <v>358</v>
      </c>
      <c r="F176" s="10">
        <v>39965</v>
      </c>
      <c r="G176" s="10">
        <v>44348</v>
      </c>
      <c r="H176" s="11">
        <v>20</v>
      </c>
      <c r="I176" s="20" t="s">
        <v>191</v>
      </c>
      <c r="J176" s="11" t="s">
        <v>193</v>
      </c>
      <c r="K176" s="11" t="s">
        <v>413</v>
      </c>
      <c r="L176" s="11" t="s">
        <v>414</v>
      </c>
    </row>
    <row r="177" spans="1:12">
      <c r="A177" s="11" t="s">
        <v>145</v>
      </c>
      <c r="D177" s="11" t="s">
        <v>192</v>
      </c>
      <c r="E177" s="19" t="s">
        <v>359</v>
      </c>
      <c r="F177" s="10">
        <v>39965</v>
      </c>
      <c r="G177" s="10">
        <v>44348</v>
      </c>
      <c r="H177" s="11">
        <v>20</v>
      </c>
      <c r="I177" s="20" t="s">
        <v>191</v>
      </c>
      <c r="J177" s="11" t="s">
        <v>193</v>
      </c>
      <c r="K177" s="11" t="s">
        <v>413</v>
      </c>
      <c r="L177" s="11" t="s">
        <v>414</v>
      </c>
    </row>
    <row r="178" spans="1:12">
      <c r="A178" s="11" t="s">
        <v>146</v>
      </c>
      <c r="D178" s="11" t="s">
        <v>192</v>
      </c>
      <c r="E178" s="19" t="s">
        <v>360</v>
      </c>
      <c r="F178" s="10">
        <v>39965</v>
      </c>
      <c r="G178" s="10">
        <v>44348</v>
      </c>
      <c r="H178" s="11">
        <v>20</v>
      </c>
      <c r="I178" s="20" t="s">
        <v>191</v>
      </c>
      <c r="J178" s="11" t="s">
        <v>193</v>
      </c>
      <c r="K178" s="11" t="s">
        <v>413</v>
      </c>
      <c r="L178" s="11" t="s">
        <v>414</v>
      </c>
    </row>
    <row r="179" spans="1:12">
      <c r="A179" s="11" t="s">
        <v>147</v>
      </c>
      <c r="D179" s="11" t="s">
        <v>192</v>
      </c>
      <c r="E179" s="19" t="s">
        <v>361</v>
      </c>
      <c r="F179" s="10">
        <v>39965</v>
      </c>
      <c r="G179" s="10">
        <v>44348</v>
      </c>
      <c r="H179" s="11">
        <v>20</v>
      </c>
      <c r="I179" s="20" t="s">
        <v>191</v>
      </c>
      <c r="J179" s="11" t="s">
        <v>193</v>
      </c>
      <c r="K179" s="11" t="s">
        <v>413</v>
      </c>
      <c r="L179" s="11" t="s">
        <v>414</v>
      </c>
    </row>
    <row r="180" spans="1:12">
      <c r="A180" s="11" t="s">
        <v>148</v>
      </c>
      <c r="D180" s="11" t="s">
        <v>192</v>
      </c>
      <c r="E180" s="19" t="s">
        <v>362</v>
      </c>
      <c r="F180" s="10">
        <v>39965</v>
      </c>
      <c r="G180" s="10">
        <v>44348</v>
      </c>
      <c r="H180" s="11">
        <v>20</v>
      </c>
      <c r="I180" s="20" t="s">
        <v>191</v>
      </c>
      <c r="J180" s="11" t="s">
        <v>193</v>
      </c>
      <c r="K180" s="11" t="s">
        <v>413</v>
      </c>
      <c r="L180" s="11" t="s">
        <v>414</v>
      </c>
    </row>
    <row r="181" spans="1:12">
      <c r="A181" s="11" t="s">
        <v>146</v>
      </c>
      <c r="D181" s="11" t="s">
        <v>192</v>
      </c>
      <c r="E181" s="19" t="s">
        <v>363</v>
      </c>
      <c r="F181" s="10">
        <v>39965</v>
      </c>
      <c r="G181" s="10">
        <v>44348</v>
      </c>
      <c r="H181" s="11">
        <v>20</v>
      </c>
      <c r="I181" s="20" t="s">
        <v>191</v>
      </c>
      <c r="J181" s="11" t="s">
        <v>193</v>
      </c>
      <c r="K181" s="11" t="s">
        <v>413</v>
      </c>
      <c r="L181" s="11" t="s">
        <v>414</v>
      </c>
    </row>
    <row r="182" spans="1:12">
      <c r="A182" s="11" t="s">
        <v>147</v>
      </c>
      <c r="D182" s="11" t="s">
        <v>192</v>
      </c>
      <c r="E182" s="19" t="s">
        <v>364</v>
      </c>
      <c r="F182" s="10">
        <v>39965</v>
      </c>
      <c r="G182" s="10">
        <v>44348</v>
      </c>
      <c r="H182" s="11">
        <v>20</v>
      </c>
      <c r="I182" s="20" t="s">
        <v>191</v>
      </c>
      <c r="J182" s="11" t="s">
        <v>193</v>
      </c>
      <c r="K182" s="11" t="s">
        <v>413</v>
      </c>
      <c r="L182" s="11" t="s">
        <v>414</v>
      </c>
    </row>
    <row r="183" spans="1:12">
      <c r="A183" s="11" t="s">
        <v>149</v>
      </c>
      <c r="D183" s="11" t="s">
        <v>192</v>
      </c>
      <c r="E183" s="19" t="s">
        <v>365</v>
      </c>
      <c r="F183" s="10">
        <v>39965</v>
      </c>
      <c r="G183" s="10">
        <v>44348</v>
      </c>
      <c r="H183" s="11">
        <v>20</v>
      </c>
      <c r="I183" s="20" t="s">
        <v>191</v>
      </c>
      <c r="J183" s="11" t="s">
        <v>193</v>
      </c>
      <c r="K183" s="11" t="s">
        <v>413</v>
      </c>
      <c r="L183" s="11" t="s">
        <v>414</v>
      </c>
    </row>
    <row r="184" spans="1:12">
      <c r="A184" s="11" t="s">
        <v>146</v>
      </c>
      <c r="D184" s="11" t="s">
        <v>192</v>
      </c>
      <c r="E184" s="19" t="s">
        <v>366</v>
      </c>
      <c r="F184" s="10">
        <v>39965</v>
      </c>
      <c r="G184" s="10">
        <v>44348</v>
      </c>
      <c r="H184" s="11">
        <v>20</v>
      </c>
      <c r="I184" s="20" t="s">
        <v>191</v>
      </c>
      <c r="J184" s="11" t="s">
        <v>193</v>
      </c>
      <c r="K184" s="11" t="s">
        <v>413</v>
      </c>
      <c r="L184" s="11" t="s">
        <v>414</v>
      </c>
    </row>
    <row r="185" spans="1:12">
      <c r="A185" s="11" t="s">
        <v>147</v>
      </c>
      <c r="D185" s="11" t="s">
        <v>192</v>
      </c>
      <c r="E185" s="19" t="s">
        <v>367</v>
      </c>
      <c r="F185" s="10">
        <v>39965</v>
      </c>
      <c r="G185" s="10">
        <v>44348</v>
      </c>
      <c r="H185" s="11">
        <v>20</v>
      </c>
      <c r="I185" s="20" t="s">
        <v>191</v>
      </c>
      <c r="J185" s="11" t="s">
        <v>193</v>
      </c>
      <c r="K185" s="11" t="s">
        <v>413</v>
      </c>
      <c r="L185" s="11" t="s">
        <v>414</v>
      </c>
    </row>
    <row r="186" spans="1:12">
      <c r="A186" s="11" t="s">
        <v>150</v>
      </c>
      <c r="D186" s="11" t="s">
        <v>192</v>
      </c>
      <c r="E186" s="19" t="s">
        <v>368</v>
      </c>
      <c r="F186" s="10">
        <v>39965</v>
      </c>
      <c r="G186" s="10">
        <v>44348</v>
      </c>
      <c r="H186" s="11">
        <v>20</v>
      </c>
      <c r="I186" s="20" t="s">
        <v>191</v>
      </c>
      <c r="J186" s="11" t="s">
        <v>193</v>
      </c>
      <c r="K186" s="11" t="s">
        <v>413</v>
      </c>
      <c r="L186" s="11" t="s">
        <v>414</v>
      </c>
    </row>
    <row r="187" spans="1:12">
      <c r="A187" s="11" t="s">
        <v>151</v>
      </c>
      <c r="D187" s="11" t="s">
        <v>192</v>
      </c>
      <c r="E187" s="19" t="s">
        <v>369</v>
      </c>
      <c r="F187" s="10">
        <v>39965</v>
      </c>
      <c r="G187" s="10">
        <v>44348</v>
      </c>
      <c r="H187" s="11">
        <v>20</v>
      </c>
      <c r="I187" s="20" t="s">
        <v>191</v>
      </c>
      <c r="J187" s="11" t="s">
        <v>193</v>
      </c>
      <c r="K187" s="11" t="s">
        <v>413</v>
      </c>
      <c r="L187" s="11" t="s">
        <v>414</v>
      </c>
    </row>
    <row r="188" spans="1:12">
      <c r="A188" s="11" t="s">
        <v>152</v>
      </c>
      <c r="D188" s="11" t="s">
        <v>192</v>
      </c>
      <c r="E188" s="19" t="s">
        <v>370</v>
      </c>
      <c r="F188" s="10">
        <v>39965</v>
      </c>
      <c r="G188" s="10">
        <v>44348</v>
      </c>
      <c r="H188" s="11">
        <v>20</v>
      </c>
      <c r="I188" s="20" t="s">
        <v>191</v>
      </c>
      <c r="J188" s="11" t="s">
        <v>193</v>
      </c>
      <c r="K188" s="11" t="s">
        <v>413</v>
      </c>
      <c r="L188" s="11" t="s">
        <v>414</v>
      </c>
    </row>
    <row r="189" spans="1:12">
      <c r="A189" s="11" t="s">
        <v>153</v>
      </c>
      <c r="D189" s="11" t="s">
        <v>192</v>
      </c>
      <c r="E189" s="19" t="s">
        <v>371</v>
      </c>
      <c r="F189" s="10">
        <v>39965</v>
      </c>
      <c r="G189" s="10">
        <v>44348</v>
      </c>
      <c r="H189" s="11">
        <v>20</v>
      </c>
      <c r="I189" s="20" t="s">
        <v>191</v>
      </c>
      <c r="J189" s="11" t="s">
        <v>193</v>
      </c>
      <c r="K189" s="11" t="s">
        <v>413</v>
      </c>
      <c r="L189" s="11" t="s">
        <v>414</v>
      </c>
    </row>
    <row r="190" spans="1:12">
      <c r="A190" s="11" t="s">
        <v>154</v>
      </c>
      <c r="D190" s="11" t="s">
        <v>192</v>
      </c>
      <c r="E190" s="19" t="s">
        <v>372</v>
      </c>
      <c r="F190" s="10">
        <v>39965</v>
      </c>
      <c r="G190" s="10">
        <v>44348</v>
      </c>
      <c r="H190" s="11">
        <v>20</v>
      </c>
      <c r="I190" s="20" t="s">
        <v>191</v>
      </c>
      <c r="J190" s="11" t="s">
        <v>193</v>
      </c>
      <c r="K190" s="11" t="s">
        <v>413</v>
      </c>
      <c r="L190" s="11" t="s">
        <v>414</v>
      </c>
    </row>
    <row r="191" spans="1:12">
      <c r="A191" s="11" t="s">
        <v>155</v>
      </c>
      <c r="D191" s="11" t="s">
        <v>192</v>
      </c>
      <c r="E191" s="19" t="s">
        <v>373</v>
      </c>
      <c r="F191" s="10">
        <v>39965</v>
      </c>
      <c r="G191" s="10">
        <v>44348</v>
      </c>
      <c r="H191" s="11">
        <v>20</v>
      </c>
      <c r="I191" s="20" t="s">
        <v>191</v>
      </c>
      <c r="J191" s="11" t="s">
        <v>193</v>
      </c>
      <c r="K191" s="11" t="s">
        <v>413</v>
      </c>
      <c r="L191" s="11" t="s">
        <v>414</v>
      </c>
    </row>
    <row r="192" spans="1:12">
      <c r="A192" s="11" t="s">
        <v>156</v>
      </c>
      <c r="D192" s="11" t="s">
        <v>192</v>
      </c>
      <c r="E192" s="19" t="s">
        <v>374</v>
      </c>
      <c r="F192" s="10">
        <v>39965</v>
      </c>
      <c r="G192" s="10">
        <v>44348</v>
      </c>
      <c r="H192" s="11">
        <v>20</v>
      </c>
      <c r="I192" s="20" t="s">
        <v>191</v>
      </c>
      <c r="J192" s="11" t="s">
        <v>193</v>
      </c>
      <c r="K192" s="11" t="s">
        <v>413</v>
      </c>
      <c r="L192" s="11" t="s">
        <v>414</v>
      </c>
    </row>
    <row r="193" spans="1:12">
      <c r="A193" s="11" t="s">
        <v>157</v>
      </c>
      <c r="D193" s="11" t="s">
        <v>192</v>
      </c>
      <c r="E193" s="19" t="s">
        <v>375</v>
      </c>
      <c r="F193" s="10">
        <v>39965</v>
      </c>
      <c r="G193" s="10">
        <v>44348</v>
      </c>
      <c r="H193" s="11">
        <v>20</v>
      </c>
      <c r="I193" s="20" t="s">
        <v>191</v>
      </c>
      <c r="J193" s="11" t="s">
        <v>193</v>
      </c>
      <c r="K193" s="11" t="s">
        <v>413</v>
      </c>
      <c r="L193" s="11" t="s">
        <v>414</v>
      </c>
    </row>
    <row r="194" spans="1:12">
      <c r="A194" s="11" t="s">
        <v>158</v>
      </c>
      <c r="D194" s="11" t="s">
        <v>192</v>
      </c>
      <c r="E194" s="19" t="s">
        <v>376</v>
      </c>
      <c r="F194" s="10">
        <v>39965</v>
      </c>
      <c r="G194" s="10">
        <v>44348</v>
      </c>
      <c r="H194" s="11">
        <v>20</v>
      </c>
      <c r="I194" s="20" t="s">
        <v>191</v>
      </c>
      <c r="J194" s="11" t="s">
        <v>193</v>
      </c>
      <c r="K194" s="11" t="s">
        <v>413</v>
      </c>
      <c r="L194" s="11" t="s">
        <v>414</v>
      </c>
    </row>
    <row r="195" spans="1:12">
      <c r="A195" s="11" t="s">
        <v>159</v>
      </c>
      <c r="D195" s="11" t="s">
        <v>192</v>
      </c>
      <c r="E195" s="19" t="s">
        <v>377</v>
      </c>
      <c r="F195" s="10">
        <v>39965</v>
      </c>
      <c r="G195" s="10">
        <v>44348</v>
      </c>
      <c r="H195" s="11">
        <v>20</v>
      </c>
      <c r="I195" s="20" t="s">
        <v>191</v>
      </c>
      <c r="J195" s="11" t="s">
        <v>193</v>
      </c>
      <c r="K195" s="11" t="s">
        <v>413</v>
      </c>
      <c r="L195" s="11" t="s">
        <v>414</v>
      </c>
    </row>
    <row r="196" spans="1:12">
      <c r="A196" s="11" t="s">
        <v>160</v>
      </c>
      <c r="D196" s="11" t="s">
        <v>192</v>
      </c>
      <c r="E196" s="19" t="s">
        <v>378</v>
      </c>
      <c r="F196" s="10">
        <v>39965</v>
      </c>
      <c r="G196" s="10">
        <v>44348</v>
      </c>
      <c r="H196" s="11">
        <v>20</v>
      </c>
      <c r="I196" s="20" t="s">
        <v>191</v>
      </c>
      <c r="J196" s="11" t="s">
        <v>193</v>
      </c>
      <c r="K196" s="11" t="s">
        <v>413</v>
      </c>
      <c r="L196" s="11" t="s">
        <v>414</v>
      </c>
    </row>
    <row r="197" spans="1:12">
      <c r="A197" s="11" t="s">
        <v>161</v>
      </c>
      <c r="D197" s="11" t="s">
        <v>192</v>
      </c>
      <c r="E197" s="19" t="s">
        <v>379</v>
      </c>
      <c r="F197" s="10">
        <v>39965</v>
      </c>
      <c r="G197" s="10">
        <v>44348</v>
      </c>
      <c r="H197" s="11">
        <v>20</v>
      </c>
      <c r="I197" s="20" t="s">
        <v>191</v>
      </c>
      <c r="J197" s="11" t="s">
        <v>193</v>
      </c>
      <c r="K197" s="11" t="s">
        <v>413</v>
      </c>
      <c r="L197" s="11" t="s">
        <v>414</v>
      </c>
    </row>
    <row r="198" spans="1:12">
      <c r="A198" s="11" t="s">
        <v>162</v>
      </c>
      <c r="D198" s="11" t="s">
        <v>192</v>
      </c>
      <c r="E198" s="19" t="s">
        <v>380</v>
      </c>
      <c r="F198" s="10">
        <v>39965</v>
      </c>
      <c r="G198" s="10">
        <v>44348</v>
      </c>
      <c r="H198" s="11">
        <v>20</v>
      </c>
      <c r="I198" s="20" t="s">
        <v>191</v>
      </c>
      <c r="J198" s="11" t="s">
        <v>193</v>
      </c>
      <c r="K198" s="11" t="s">
        <v>413</v>
      </c>
      <c r="L198" s="11" t="s">
        <v>414</v>
      </c>
    </row>
    <row r="199" spans="1:12">
      <c r="A199" s="11" t="s">
        <v>163</v>
      </c>
      <c r="D199" s="11" t="s">
        <v>192</v>
      </c>
      <c r="E199" s="19" t="s">
        <v>381</v>
      </c>
      <c r="F199" s="10">
        <v>39965</v>
      </c>
      <c r="G199" s="10">
        <v>44348</v>
      </c>
      <c r="H199" s="11">
        <v>20</v>
      </c>
      <c r="I199" s="20" t="s">
        <v>191</v>
      </c>
      <c r="J199" s="11" t="s">
        <v>193</v>
      </c>
      <c r="K199" s="11" t="s">
        <v>413</v>
      </c>
      <c r="L199" s="11" t="s">
        <v>414</v>
      </c>
    </row>
    <row r="200" spans="1:12">
      <c r="A200" s="11" t="s">
        <v>164</v>
      </c>
      <c r="D200" s="11" t="s">
        <v>192</v>
      </c>
      <c r="E200" s="19" t="s">
        <v>382</v>
      </c>
      <c r="F200" s="10">
        <v>39965</v>
      </c>
      <c r="G200" s="10">
        <v>44348</v>
      </c>
      <c r="H200" s="11">
        <v>20</v>
      </c>
      <c r="I200" s="20" t="s">
        <v>191</v>
      </c>
      <c r="J200" s="11" t="s">
        <v>193</v>
      </c>
      <c r="K200" s="11" t="s">
        <v>413</v>
      </c>
      <c r="L200" s="11" t="s">
        <v>414</v>
      </c>
    </row>
    <row r="201" spans="1:12">
      <c r="A201" s="11" t="s">
        <v>165</v>
      </c>
      <c r="D201" s="11" t="s">
        <v>192</v>
      </c>
      <c r="E201" s="19" t="s">
        <v>383</v>
      </c>
      <c r="F201" s="10">
        <v>39965</v>
      </c>
      <c r="G201" s="10">
        <v>44348</v>
      </c>
      <c r="H201" s="11">
        <v>20</v>
      </c>
      <c r="I201" s="20" t="s">
        <v>191</v>
      </c>
      <c r="J201" s="11" t="s">
        <v>193</v>
      </c>
      <c r="K201" s="11" t="s">
        <v>413</v>
      </c>
      <c r="L201" s="11" t="s">
        <v>414</v>
      </c>
    </row>
    <row r="202" spans="1:12">
      <c r="A202" s="11" t="s">
        <v>166</v>
      </c>
      <c r="D202" s="11" t="s">
        <v>192</v>
      </c>
      <c r="E202" s="19" t="s">
        <v>384</v>
      </c>
      <c r="F202" s="10">
        <v>39965</v>
      </c>
      <c r="G202" s="10">
        <v>44348</v>
      </c>
      <c r="H202" s="11">
        <v>20</v>
      </c>
      <c r="I202" s="20" t="s">
        <v>191</v>
      </c>
      <c r="J202" s="11" t="s">
        <v>193</v>
      </c>
      <c r="K202" s="11" t="s">
        <v>413</v>
      </c>
      <c r="L202" s="11" t="s">
        <v>414</v>
      </c>
    </row>
    <row r="203" spans="1:12">
      <c r="A203" s="11" t="s">
        <v>167</v>
      </c>
      <c r="D203" s="11" t="s">
        <v>192</v>
      </c>
      <c r="E203" s="19" t="s">
        <v>385</v>
      </c>
      <c r="F203" s="10">
        <v>39965</v>
      </c>
      <c r="G203" s="10">
        <v>44348</v>
      </c>
      <c r="H203" s="11">
        <v>20</v>
      </c>
      <c r="I203" s="20" t="s">
        <v>191</v>
      </c>
      <c r="J203" s="11" t="s">
        <v>193</v>
      </c>
      <c r="K203" s="11" t="s">
        <v>413</v>
      </c>
      <c r="L203" s="11" t="s">
        <v>414</v>
      </c>
    </row>
    <row r="204" spans="1:12">
      <c r="A204" s="11" t="s">
        <v>168</v>
      </c>
      <c r="D204" s="11" t="s">
        <v>192</v>
      </c>
      <c r="E204" s="19" t="s">
        <v>386</v>
      </c>
      <c r="F204" s="10">
        <v>39965</v>
      </c>
      <c r="G204" s="10">
        <v>44348</v>
      </c>
      <c r="H204" s="11">
        <v>20</v>
      </c>
      <c r="I204" s="20" t="s">
        <v>191</v>
      </c>
      <c r="J204" s="11" t="s">
        <v>193</v>
      </c>
      <c r="K204" s="11" t="s">
        <v>413</v>
      </c>
      <c r="L204" s="11" t="s">
        <v>414</v>
      </c>
    </row>
    <row r="205" spans="1:12">
      <c r="A205" s="11" t="s">
        <v>169</v>
      </c>
      <c r="D205" s="11" t="s">
        <v>192</v>
      </c>
      <c r="E205" s="19" t="s">
        <v>387</v>
      </c>
      <c r="F205" s="10">
        <v>39965</v>
      </c>
      <c r="G205" s="10">
        <v>44348</v>
      </c>
      <c r="H205" s="11">
        <v>20</v>
      </c>
      <c r="I205" s="20" t="s">
        <v>191</v>
      </c>
      <c r="J205" s="11" t="s">
        <v>193</v>
      </c>
      <c r="K205" s="11" t="s">
        <v>413</v>
      </c>
      <c r="L205" s="11" t="s">
        <v>414</v>
      </c>
    </row>
    <row r="206" spans="1:12">
      <c r="A206" s="11" t="s">
        <v>170</v>
      </c>
      <c r="D206" s="11" t="s">
        <v>192</v>
      </c>
      <c r="E206" s="19" t="s">
        <v>388</v>
      </c>
      <c r="F206" s="10">
        <v>39965</v>
      </c>
      <c r="G206" s="10">
        <v>44348</v>
      </c>
      <c r="H206" s="11">
        <v>20</v>
      </c>
      <c r="I206" s="20" t="s">
        <v>191</v>
      </c>
      <c r="J206" s="11" t="s">
        <v>193</v>
      </c>
      <c r="K206" s="11" t="s">
        <v>413</v>
      </c>
      <c r="L206" s="11" t="s">
        <v>414</v>
      </c>
    </row>
    <row r="207" spans="1:12">
      <c r="A207" s="11" t="s">
        <v>171</v>
      </c>
      <c r="D207" s="11" t="s">
        <v>192</v>
      </c>
      <c r="E207" s="19" t="s">
        <v>389</v>
      </c>
      <c r="F207" s="10">
        <v>39965</v>
      </c>
      <c r="G207" s="10">
        <v>44348</v>
      </c>
      <c r="H207" s="11">
        <v>20</v>
      </c>
      <c r="I207" s="20" t="s">
        <v>191</v>
      </c>
      <c r="J207" s="11" t="s">
        <v>193</v>
      </c>
      <c r="K207" s="11" t="s">
        <v>413</v>
      </c>
      <c r="L207" s="11" t="s">
        <v>414</v>
      </c>
    </row>
    <row r="208" spans="1:12">
      <c r="A208" s="11" t="s">
        <v>172</v>
      </c>
      <c r="D208" s="11" t="s">
        <v>192</v>
      </c>
      <c r="E208" s="19" t="s">
        <v>390</v>
      </c>
      <c r="F208" s="10">
        <v>39965</v>
      </c>
      <c r="G208" s="10">
        <v>44348</v>
      </c>
      <c r="H208" s="11">
        <v>20</v>
      </c>
      <c r="I208" s="20" t="s">
        <v>191</v>
      </c>
      <c r="J208" s="11" t="s">
        <v>193</v>
      </c>
      <c r="K208" s="11" t="s">
        <v>413</v>
      </c>
      <c r="L208" s="11" t="s">
        <v>414</v>
      </c>
    </row>
    <row r="209" spans="1:12">
      <c r="A209" s="11" t="s">
        <v>173</v>
      </c>
      <c r="D209" s="11" t="s">
        <v>192</v>
      </c>
      <c r="E209" s="19" t="s">
        <v>391</v>
      </c>
      <c r="F209" s="10">
        <v>39965</v>
      </c>
      <c r="G209" s="10">
        <v>44348</v>
      </c>
      <c r="H209" s="11">
        <v>20</v>
      </c>
      <c r="I209" s="20" t="s">
        <v>191</v>
      </c>
      <c r="J209" s="11" t="s">
        <v>193</v>
      </c>
      <c r="K209" s="11" t="s">
        <v>413</v>
      </c>
      <c r="L209" s="11" t="s">
        <v>414</v>
      </c>
    </row>
    <row r="210" spans="1:12">
      <c r="A210" s="11" t="s">
        <v>174</v>
      </c>
      <c r="D210" s="11" t="s">
        <v>192</v>
      </c>
      <c r="E210" s="19" t="s">
        <v>392</v>
      </c>
      <c r="F210" s="10">
        <v>39965</v>
      </c>
      <c r="G210" s="10">
        <v>44348</v>
      </c>
      <c r="H210" s="11">
        <v>20</v>
      </c>
      <c r="I210" s="20" t="s">
        <v>191</v>
      </c>
      <c r="J210" s="11" t="s">
        <v>193</v>
      </c>
      <c r="K210" s="11" t="s">
        <v>413</v>
      </c>
      <c r="L210" s="11" t="s">
        <v>414</v>
      </c>
    </row>
    <row r="211" spans="1:12">
      <c r="A211" s="11" t="s">
        <v>172</v>
      </c>
      <c r="D211" s="11" t="s">
        <v>192</v>
      </c>
      <c r="E211" s="19" t="s">
        <v>393</v>
      </c>
      <c r="F211" s="10">
        <v>39965</v>
      </c>
      <c r="G211" s="10">
        <v>44348</v>
      </c>
      <c r="H211" s="11">
        <v>20</v>
      </c>
      <c r="I211" s="20" t="s">
        <v>191</v>
      </c>
      <c r="J211" s="11" t="s">
        <v>193</v>
      </c>
      <c r="K211" s="11" t="s">
        <v>413</v>
      </c>
      <c r="L211" s="11" t="s">
        <v>414</v>
      </c>
    </row>
    <row r="212" spans="1:12">
      <c r="A212" s="11" t="s">
        <v>173</v>
      </c>
      <c r="D212" s="11" t="s">
        <v>192</v>
      </c>
      <c r="E212" s="19" t="s">
        <v>394</v>
      </c>
      <c r="F212" s="10">
        <v>39965</v>
      </c>
      <c r="G212" s="10">
        <v>44348</v>
      </c>
      <c r="H212" s="11">
        <v>20</v>
      </c>
      <c r="I212" s="20" t="s">
        <v>191</v>
      </c>
      <c r="J212" s="11" t="s">
        <v>193</v>
      </c>
      <c r="K212" s="11" t="s">
        <v>413</v>
      </c>
      <c r="L212" s="11" t="s">
        <v>414</v>
      </c>
    </row>
    <row r="213" spans="1:12">
      <c r="A213" s="11" t="s">
        <v>175</v>
      </c>
      <c r="D213" s="11" t="s">
        <v>192</v>
      </c>
      <c r="E213" s="19" t="s">
        <v>395</v>
      </c>
      <c r="F213" s="10">
        <v>39965</v>
      </c>
      <c r="G213" s="10">
        <v>44348</v>
      </c>
      <c r="H213" s="11">
        <v>20</v>
      </c>
      <c r="I213" s="20" t="s">
        <v>191</v>
      </c>
      <c r="J213" s="11" t="s">
        <v>193</v>
      </c>
      <c r="K213" s="11" t="s">
        <v>413</v>
      </c>
      <c r="L213" s="11" t="s">
        <v>414</v>
      </c>
    </row>
    <row r="214" spans="1:12">
      <c r="A214" s="11" t="s">
        <v>172</v>
      </c>
      <c r="D214" s="11" t="s">
        <v>192</v>
      </c>
      <c r="E214" s="19" t="s">
        <v>396</v>
      </c>
      <c r="F214" s="10">
        <v>39965</v>
      </c>
      <c r="G214" s="10">
        <v>44348</v>
      </c>
      <c r="H214" s="11">
        <v>20</v>
      </c>
      <c r="I214" s="20" t="s">
        <v>191</v>
      </c>
      <c r="J214" s="11" t="s">
        <v>193</v>
      </c>
      <c r="K214" s="11" t="s">
        <v>413</v>
      </c>
      <c r="L214" s="11" t="s">
        <v>414</v>
      </c>
    </row>
    <row r="215" spans="1:12">
      <c r="A215" s="11" t="s">
        <v>173</v>
      </c>
      <c r="D215" s="11" t="s">
        <v>192</v>
      </c>
      <c r="E215" s="19" t="s">
        <v>397</v>
      </c>
      <c r="F215" s="10">
        <v>39965</v>
      </c>
      <c r="G215" s="10">
        <v>44348</v>
      </c>
      <c r="H215" s="11">
        <v>20</v>
      </c>
      <c r="I215" s="20" t="s">
        <v>191</v>
      </c>
      <c r="J215" s="11" t="s">
        <v>193</v>
      </c>
      <c r="K215" s="11" t="s">
        <v>413</v>
      </c>
      <c r="L215" s="11" t="s">
        <v>414</v>
      </c>
    </row>
    <row r="216" spans="1:12">
      <c r="A216" s="11" t="s">
        <v>176</v>
      </c>
      <c r="D216" s="11" t="s">
        <v>192</v>
      </c>
      <c r="E216" s="19" t="s">
        <v>398</v>
      </c>
      <c r="F216" s="10">
        <v>39965</v>
      </c>
      <c r="G216" s="10">
        <v>44348</v>
      </c>
      <c r="H216" s="11">
        <v>20</v>
      </c>
      <c r="I216" s="20" t="s">
        <v>191</v>
      </c>
      <c r="J216" s="11" t="s">
        <v>193</v>
      </c>
      <c r="K216" s="11" t="s">
        <v>413</v>
      </c>
      <c r="L216" s="11" t="s">
        <v>414</v>
      </c>
    </row>
    <row r="217" spans="1:12">
      <c r="A217" s="11" t="s">
        <v>177</v>
      </c>
      <c r="D217" s="11" t="s">
        <v>192</v>
      </c>
      <c r="E217" s="19" t="s">
        <v>399</v>
      </c>
      <c r="F217" s="10">
        <v>39965</v>
      </c>
      <c r="G217" s="10">
        <v>44348</v>
      </c>
      <c r="H217" s="11">
        <v>20</v>
      </c>
      <c r="I217" s="20" t="s">
        <v>191</v>
      </c>
      <c r="J217" s="11" t="s">
        <v>193</v>
      </c>
      <c r="K217" s="11" t="s">
        <v>413</v>
      </c>
      <c r="L217" s="11" t="s">
        <v>414</v>
      </c>
    </row>
    <row r="218" spans="1:12">
      <c r="A218" s="11" t="s">
        <v>178</v>
      </c>
      <c r="D218" s="11" t="s">
        <v>192</v>
      </c>
      <c r="E218" s="19" t="s">
        <v>400</v>
      </c>
      <c r="F218" s="10">
        <v>39965</v>
      </c>
      <c r="G218" s="10">
        <v>44348</v>
      </c>
      <c r="H218" s="11">
        <v>20</v>
      </c>
      <c r="I218" s="20" t="s">
        <v>191</v>
      </c>
      <c r="J218" s="11" t="s">
        <v>193</v>
      </c>
      <c r="K218" s="11" t="s">
        <v>413</v>
      </c>
      <c r="L218" s="11" t="s">
        <v>414</v>
      </c>
    </row>
    <row r="219" spans="1:12">
      <c r="A219" s="11" t="s">
        <v>179</v>
      </c>
      <c r="D219" s="11" t="s">
        <v>192</v>
      </c>
      <c r="E219" s="19" t="s">
        <v>401</v>
      </c>
      <c r="F219" s="10">
        <v>39965</v>
      </c>
      <c r="G219" s="10">
        <v>44348</v>
      </c>
      <c r="H219" s="11">
        <v>20</v>
      </c>
      <c r="I219" s="20" t="s">
        <v>191</v>
      </c>
      <c r="J219" s="11" t="s">
        <v>193</v>
      </c>
      <c r="K219" s="11" t="s">
        <v>413</v>
      </c>
      <c r="L219" s="11" t="s">
        <v>414</v>
      </c>
    </row>
    <row r="220" spans="1:12">
      <c r="A220" s="11" t="s">
        <v>180</v>
      </c>
      <c r="D220" s="11" t="s">
        <v>192</v>
      </c>
      <c r="E220" s="19" t="s">
        <v>402</v>
      </c>
      <c r="F220" s="10">
        <v>39965</v>
      </c>
      <c r="G220" s="10">
        <v>44348</v>
      </c>
      <c r="H220" s="11">
        <v>20</v>
      </c>
      <c r="I220" s="20" t="s">
        <v>191</v>
      </c>
      <c r="J220" s="11" t="s">
        <v>193</v>
      </c>
      <c r="K220" s="11" t="s">
        <v>413</v>
      </c>
      <c r="L220" s="11" t="s">
        <v>414</v>
      </c>
    </row>
    <row r="221" spans="1:12">
      <c r="A221" s="11" t="s">
        <v>181</v>
      </c>
      <c r="D221" s="11" t="s">
        <v>192</v>
      </c>
      <c r="E221" s="19" t="s">
        <v>403</v>
      </c>
      <c r="F221" s="10">
        <v>39965</v>
      </c>
      <c r="G221" s="10">
        <v>44348</v>
      </c>
      <c r="H221" s="11">
        <v>20</v>
      </c>
      <c r="I221" s="20" t="s">
        <v>191</v>
      </c>
      <c r="J221" s="11" t="s">
        <v>193</v>
      </c>
      <c r="K221" s="11" t="s">
        <v>413</v>
      </c>
      <c r="L221" s="11" t="s">
        <v>414</v>
      </c>
    </row>
    <row r="223" spans="1:12">
      <c r="A223" s="11" t="s">
        <v>412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67282J" display="A124867282J" xr:uid="{00000000-0004-0000-0000-000001000000}"/>
    <hyperlink ref="E13" location="A124867238X" display="A124867238X" xr:uid="{00000000-0004-0000-0000-000002000000}"/>
    <hyperlink ref="E14" location="A124867286T" display="A124867286T" xr:uid="{00000000-0004-0000-0000-000003000000}"/>
    <hyperlink ref="E15" location="A124867290J" display="A124867290J" xr:uid="{00000000-0004-0000-0000-000004000000}"/>
    <hyperlink ref="E16" location="A124867242R" display="A124867242R" xr:uid="{00000000-0004-0000-0000-000005000000}"/>
    <hyperlink ref="E17" location="A124867246X" display="A124867246X" xr:uid="{00000000-0004-0000-0000-000006000000}"/>
    <hyperlink ref="E18" location="A124867266J" display="A124867266J" xr:uid="{00000000-0004-0000-0000-000007000000}"/>
    <hyperlink ref="E19" location="A124867226R" display="A124867226R" xr:uid="{00000000-0004-0000-0000-000008000000}"/>
    <hyperlink ref="E20" location="A124867294T" display="A124867294T" xr:uid="{00000000-0004-0000-0000-000009000000}"/>
    <hyperlink ref="E21" location="A124867270X" display="A124867270X" xr:uid="{00000000-0004-0000-0000-00000A000000}"/>
    <hyperlink ref="E22" location="A124867306R" display="A124867306R" xr:uid="{00000000-0004-0000-0000-00000B000000}"/>
    <hyperlink ref="E23" location="A124867230F" display="A124867230F" xr:uid="{00000000-0004-0000-0000-00000C000000}"/>
    <hyperlink ref="E24" location="A124867198T" display="A124867198T" xr:uid="{00000000-0004-0000-0000-00000D000000}"/>
    <hyperlink ref="E25" location="A124867214F" display="A124867214F" xr:uid="{00000000-0004-0000-0000-00000E000000}"/>
    <hyperlink ref="E26" location="A124867250R" display="A124867250R" xr:uid="{00000000-0004-0000-0000-00000F000000}"/>
    <hyperlink ref="E27" location="A124867218R" display="A124867218R" xr:uid="{00000000-0004-0000-0000-000010000000}"/>
    <hyperlink ref="E28" location="A124867254X" display="A124867254X" xr:uid="{00000000-0004-0000-0000-000011000000}"/>
    <hyperlink ref="E29" location="A124867258J" display="A124867258J" xr:uid="{00000000-0004-0000-0000-000012000000}"/>
    <hyperlink ref="E30" location="A124867310F" display="A124867310F" xr:uid="{00000000-0004-0000-0000-000013000000}"/>
    <hyperlink ref="E31" location="A124867202W" display="A124867202W" xr:uid="{00000000-0004-0000-0000-000014000000}"/>
    <hyperlink ref="E32" location="A124867298A" display="A124867298A" xr:uid="{00000000-0004-0000-0000-000015000000}"/>
    <hyperlink ref="E33" location="A124867302F" display="A124867302F" xr:uid="{00000000-0004-0000-0000-000016000000}"/>
    <hyperlink ref="E34" location="A124867206F" display="A124867206F" xr:uid="{00000000-0004-0000-0000-000017000000}"/>
    <hyperlink ref="E35" location="A124867234R" display="A124867234R" xr:uid="{00000000-0004-0000-0000-000018000000}"/>
    <hyperlink ref="E36" location="A124867262X" display="A124867262X" xr:uid="{00000000-0004-0000-0000-000019000000}"/>
    <hyperlink ref="E37" location="A124867314R" display="A124867314R" xr:uid="{00000000-0004-0000-0000-00001A000000}"/>
    <hyperlink ref="E38" location="A124867210W" display="A124867210W" xr:uid="{00000000-0004-0000-0000-00001B000000}"/>
    <hyperlink ref="E39" location="A124867274J" display="A124867274J" xr:uid="{00000000-0004-0000-0000-00001C000000}"/>
    <hyperlink ref="E40" location="A124867278T" display="A124867278T" xr:uid="{00000000-0004-0000-0000-00001D000000}"/>
    <hyperlink ref="E41" location="A124867222F" display="A124867222F" xr:uid="{00000000-0004-0000-0000-00001E000000}"/>
    <hyperlink ref="E42" location="A124866802J" display="A124866802J" xr:uid="{00000000-0004-0000-0000-00001F000000}"/>
    <hyperlink ref="E43" location="A124866758K" display="A124866758K" xr:uid="{00000000-0004-0000-0000-000020000000}"/>
    <hyperlink ref="E44" location="A124866806T" display="A124866806T" xr:uid="{00000000-0004-0000-0000-000021000000}"/>
    <hyperlink ref="E45" location="A124866810J" display="A124866810J" xr:uid="{00000000-0004-0000-0000-000022000000}"/>
    <hyperlink ref="E46" location="A124866762A" display="A124866762A" xr:uid="{00000000-0004-0000-0000-000023000000}"/>
    <hyperlink ref="E47" location="A124866766K" display="A124866766K" xr:uid="{00000000-0004-0000-0000-000024000000}"/>
    <hyperlink ref="E48" location="A124866786V" display="A124866786V" xr:uid="{00000000-0004-0000-0000-000025000000}"/>
    <hyperlink ref="E49" location="A124866746A" display="A124866746A" xr:uid="{00000000-0004-0000-0000-000026000000}"/>
    <hyperlink ref="E50" location="A124866814T" display="A124866814T" xr:uid="{00000000-0004-0000-0000-000027000000}"/>
    <hyperlink ref="E51" location="A124866790K" display="A124866790K" xr:uid="{00000000-0004-0000-0000-000028000000}"/>
    <hyperlink ref="E52" location="A124866826A" display="A124866826A" xr:uid="{00000000-0004-0000-0000-000029000000}"/>
    <hyperlink ref="E53" location="A124866750T" display="A124866750T" xr:uid="{00000000-0004-0000-0000-00002A000000}"/>
    <hyperlink ref="E54" location="A124866718T" display="A124866718T" xr:uid="{00000000-0004-0000-0000-00002B000000}"/>
    <hyperlink ref="E55" location="A124866734T" display="A124866734T" xr:uid="{00000000-0004-0000-0000-00002C000000}"/>
    <hyperlink ref="E56" location="A124866770A" display="A124866770A" xr:uid="{00000000-0004-0000-0000-00002D000000}"/>
    <hyperlink ref="E57" location="A124866738A" display="A124866738A" xr:uid="{00000000-0004-0000-0000-00002E000000}"/>
    <hyperlink ref="E58" location="A124866774K" display="A124866774K" xr:uid="{00000000-0004-0000-0000-00002F000000}"/>
    <hyperlink ref="E59" location="A124866778V" display="A124866778V" xr:uid="{00000000-0004-0000-0000-000030000000}"/>
    <hyperlink ref="E60" location="A124866830T" display="A124866830T" xr:uid="{00000000-0004-0000-0000-000031000000}"/>
    <hyperlink ref="E61" location="A124866722J" display="A124866722J" xr:uid="{00000000-0004-0000-0000-000032000000}"/>
    <hyperlink ref="E62" location="A124866818A" display="A124866818A" xr:uid="{00000000-0004-0000-0000-000033000000}"/>
    <hyperlink ref="E63" location="A124866822T" display="A124866822T" xr:uid="{00000000-0004-0000-0000-000034000000}"/>
    <hyperlink ref="E64" location="A124866726T" display="A124866726T" xr:uid="{00000000-0004-0000-0000-000035000000}"/>
    <hyperlink ref="E65" location="A124866754A" display="A124866754A" xr:uid="{00000000-0004-0000-0000-000036000000}"/>
    <hyperlink ref="E66" location="A124866782K" display="A124866782K" xr:uid="{00000000-0004-0000-0000-000037000000}"/>
    <hyperlink ref="E67" location="A124866834A" display="A124866834A" xr:uid="{00000000-0004-0000-0000-000038000000}"/>
    <hyperlink ref="E68" location="A124866730J" display="A124866730J" xr:uid="{00000000-0004-0000-0000-000039000000}"/>
    <hyperlink ref="E69" location="A124866794V" display="A124866794V" xr:uid="{00000000-0004-0000-0000-00003A000000}"/>
    <hyperlink ref="E70" location="A124866798C" display="A124866798C" xr:uid="{00000000-0004-0000-0000-00003B000000}"/>
    <hyperlink ref="E71" location="A124866742T" display="A124866742T" xr:uid="{00000000-0004-0000-0000-00003C000000}"/>
    <hyperlink ref="E72" location="A124867402R" display="A124867402R" xr:uid="{00000000-0004-0000-0000-00003D000000}"/>
    <hyperlink ref="E73" location="A124867358T" display="A124867358T" xr:uid="{00000000-0004-0000-0000-00003E000000}"/>
    <hyperlink ref="E74" location="A124867406X" display="A124867406X" xr:uid="{00000000-0004-0000-0000-00003F000000}"/>
    <hyperlink ref="E75" location="A124867410R" display="A124867410R" xr:uid="{00000000-0004-0000-0000-000040000000}"/>
    <hyperlink ref="E76" location="A124867362J" display="A124867362J" xr:uid="{00000000-0004-0000-0000-000041000000}"/>
    <hyperlink ref="E77" location="A124867366T" display="A124867366T" xr:uid="{00000000-0004-0000-0000-000042000000}"/>
    <hyperlink ref="E78" location="A124867386A" display="A124867386A" xr:uid="{00000000-0004-0000-0000-000043000000}"/>
    <hyperlink ref="E79" location="A124867346J" display="A124867346J" xr:uid="{00000000-0004-0000-0000-000044000000}"/>
    <hyperlink ref="E80" location="A124867414X" display="A124867414X" xr:uid="{00000000-0004-0000-0000-000045000000}"/>
    <hyperlink ref="E81" location="A124867390T" display="A124867390T" xr:uid="{00000000-0004-0000-0000-000046000000}"/>
    <hyperlink ref="E82" location="A124867426J" display="A124867426J" xr:uid="{00000000-0004-0000-0000-000047000000}"/>
    <hyperlink ref="E83" location="A124867350X" display="A124867350X" xr:uid="{00000000-0004-0000-0000-000048000000}"/>
    <hyperlink ref="E84" location="A124867318X" display="A124867318X" xr:uid="{00000000-0004-0000-0000-000049000000}"/>
    <hyperlink ref="E85" location="A124867334X" display="A124867334X" xr:uid="{00000000-0004-0000-0000-00004A000000}"/>
    <hyperlink ref="E86" location="A124867370J" display="A124867370J" xr:uid="{00000000-0004-0000-0000-00004B000000}"/>
    <hyperlink ref="E87" location="A124867338J" display="A124867338J" xr:uid="{00000000-0004-0000-0000-00004C000000}"/>
    <hyperlink ref="E88" location="A124867374T" display="A124867374T" xr:uid="{00000000-0004-0000-0000-00004D000000}"/>
    <hyperlink ref="E89" location="A124867378A" display="A124867378A" xr:uid="{00000000-0004-0000-0000-00004E000000}"/>
    <hyperlink ref="E90" location="A124867430X" display="A124867430X" xr:uid="{00000000-0004-0000-0000-00004F000000}"/>
    <hyperlink ref="E91" location="A124867322R" display="A124867322R" xr:uid="{00000000-0004-0000-0000-000050000000}"/>
    <hyperlink ref="E92" location="A124867418J" display="A124867418J" xr:uid="{00000000-0004-0000-0000-000051000000}"/>
    <hyperlink ref="E93" location="A124867422X" display="A124867422X" xr:uid="{00000000-0004-0000-0000-000052000000}"/>
    <hyperlink ref="E94" location="A124867326X" display="A124867326X" xr:uid="{00000000-0004-0000-0000-000053000000}"/>
    <hyperlink ref="E95" location="A124867354J" display="A124867354J" xr:uid="{00000000-0004-0000-0000-000054000000}"/>
    <hyperlink ref="E96" location="A124867382T" display="A124867382T" xr:uid="{00000000-0004-0000-0000-000055000000}"/>
    <hyperlink ref="E97" location="A124867434J" display="A124867434J" xr:uid="{00000000-0004-0000-0000-000056000000}"/>
    <hyperlink ref="E98" location="A124867330R" display="A124867330R" xr:uid="{00000000-0004-0000-0000-000057000000}"/>
    <hyperlink ref="E99" location="A124867394A" display="A124867394A" xr:uid="{00000000-0004-0000-0000-000058000000}"/>
    <hyperlink ref="E100" location="A124867398K" display="A124867398K" xr:uid="{00000000-0004-0000-0000-000059000000}"/>
    <hyperlink ref="E101" location="A124867342X" display="A124867342X" xr:uid="{00000000-0004-0000-0000-00005A000000}"/>
    <hyperlink ref="E102" location="A124867522J" display="A124867522J" xr:uid="{00000000-0004-0000-0000-00005B000000}"/>
    <hyperlink ref="E103" location="A124867478K" display="A124867478K" xr:uid="{00000000-0004-0000-0000-00005C000000}"/>
    <hyperlink ref="E104" location="A124867526T" display="A124867526T" xr:uid="{00000000-0004-0000-0000-00005D000000}"/>
    <hyperlink ref="E105" location="A124867530J" display="A124867530J" xr:uid="{00000000-0004-0000-0000-00005E000000}"/>
    <hyperlink ref="E106" location="A124867482A" display="A124867482A" xr:uid="{00000000-0004-0000-0000-00005F000000}"/>
    <hyperlink ref="E107" location="A124867486K" display="A124867486K" xr:uid="{00000000-0004-0000-0000-000060000000}"/>
    <hyperlink ref="E108" location="A124867506J" display="A124867506J" xr:uid="{00000000-0004-0000-0000-000061000000}"/>
    <hyperlink ref="E109" location="A124867466A" display="A124867466A" xr:uid="{00000000-0004-0000-0000-000062000000}"/>
    <hyperlink ref="E110" location="A124867534T" display="A124867534T" xr:uid="{00000000-0004-0000-0000-000063000000}"/>
    <hyperlink ref="E111" location="A124867510X" display="A124867510X" xr:uid="{00000000-0004-0000-0000-000064000000}"/>
    <hyperlink ref="E112" location="A124867546A" display="A124867546A" xr:uid="{00000000-0004-0000-0000-000065000000}"/>
    <hyperlink ref="E113" location="A124867470T" display="A124867470T" xr:uid="{00000000-0004-0000-0000-000066000000}"/>
    <hyperlink ref="E114" location="A124867438T" display="A124867438T" xr:uid="{00000000-0004-0000-0000-000067000000}"/>
    <hyperlink ref="E115" location="A124867454T" display="A124867454T" xr:uid="{00000000-0004-0000-0000-000068000000}"/>
    <hyperlink ref="E116" location="A124867490A" display="A124867490A" xr:uid="{00000000-0004-0000-0000-000069000000}"/>
    <hyperlink ref="E117" location="A124867458A" display="A124867458A" xr:uid="{00000000-0004-0000-0000-00006A000000}"/>
    <hyperlink ref="E118" location="A124867494K" display="A124867494K" xr:uid="{00000000-0004-0000-0000-00006B000000}"/>
    <hyperlink ref="E119" location="A124867498V" display="A124867498V" xr:uid="{00000000-0004-0000-0000-00006C000000}"/>
    <hyperlink ref="E120" location="A124867550T" display="A124867550T" xr:uid="{00000000-0004-0000-0000-00006D000000}"/>
    <hyperlink ref="E121" location="A124867442J" display="A124867442J" xr:uid="{00000000-0004-0000-0000-00006E000000}"/>
    <hyperlink ref="E122" location="A124867538A" display="A124867538A" xr:uid="{00000000-0004-0000-0000-00006F000000}"/>
    <hyperlink ref="E123" location="A124867542T" display="A124867542T" xr:uid="{00000000-0004-0000-0000-000070000000}"/>
    <hyperlink ref="E124" location="A124867446T" display="A124867446T" xr:uid="{00000000-0004-0000-0000-000071000000}"/>
    <hyperlink ref="E125" location="A124867474A" display="A124867474A" xr:uid="{00000000-0004-0000-0000-000072000000}"/>
    <hyperlink ref="E126" location="A124867502X" display="A124867502X" xr:uid="{00000000-0004-0000-0000-000073000000}"/>
    <hyperlink ref="E127" location="A124867554A" display="A124867554A" xr:uid="{00000000-0004-0000-0000-000074000000}"/>
    <hyperlink ref="E128" location="A124867450J" display="A124867450J" xr:uid="{00000000-0004-0000-0000-000075000000}"/>
    <hyperlink ref="E129" location="A124867514J" display="A124867514J" xr:uid="{00000000-0004-0000-0000-000076000000}"/>
    <hyperlink ref="E130" location="A124867518T" display="A124867518T" xr:uid="{00000000-0004-0000-0000-000077000000}"/>
    <hyperlink ref="E131" location="A124867462T" display="A124867462T" xr:uid="{00000000-0004-0000-0000-000078000000}"/>
    <hyperlink ref="E132" location="A124866922A" display="A124866922A" xr:uid="{00000000-0004-0000-0000-000079000000}"/>
    <hyperlink ref="E133" location="A124866878C" display="A124866878C" xr:uid="{00000000-0004-0000-0000-00007A000000}"/>
    <hyperlink ref="E134" location="A124866926K" display="A124866926K" xr:uid="{00000000-0004-0000-0000-00007B000000}"/>
    <hyperlink ref="E135" location="A124866930A" display="A124866930A" xr:uid="{00000000-0004-0000-0000-00007C000000}"/>
    <hyperlink ref="E136" location="A124866882V" display="A124866882V" xr:uid="{00000000-0004-0000-0000-00007D000000}"/>
    <hyperlink ref="E137" location="A124866886C" display="A124866886C" xr:uid="{00000000-0004-0000-0000-00007E000000}"/>
    <hyperlink ref="E138" location="A124866906A" display="A124866906A" xr:uid="{00000000-0004-0000-0000-00007F000000}"/>
    <hyperlink ref="E139" location="A124866866V" display="A124866866V" xr:uid="{00000000-0004-0000-0000-000080000000}"/>
    <hyperlink ref="E140" location="A124866934K" display="A124866934K" xr:uid="{00000000-0004-0000-0000-000081000000}"/>
    <hyperlink ref="E141" location="A124866910T" display="A124866910T" xr:uid="{00000000-0004-0000-0000-000082000000}"/>
    <hyperlink ref="E142" location="A124866946V" display="A124866946V" xr:uid="{00000000-0004-0000-0000-000083000000}"/>
    <hyperlink ref="E143" location="A124866870K" display="A124866870K" xr:uid="{00000000-0004-0000-0000-000084000000}"/>
    <hyperlink ref="E144" location="A124866838K" display="A124866838K" xr:uid="{00000000-0004-0000-0000-000085000000}"/>
    <hyperlink ref="E145" location="A124866854K" display="A124866854K" xr:uid="{00000000-0004-0000-0000-000086000000}"/>
    <hyperlink ref="E146" location="A124866890V" display="A124866890V" xr:uid="{00000000-0004-0000-0000-000087000000}"/>
    <hyperlink ref="E147" location="A124866858V" display="A124866858V" xr:uid="{00000000-0004-0000-0000-000088000000}"/>
    <hyperlink ref="E148" location="A124866894C" display="A124866894C" xr:uid="{00000000-0004-0000-0000-000089000000}"/>
    <hyperlink ref="E149" location="A124866898L" display="A124866898L" xr:uid="{00000000-0004-0000-0000-00008A000000}"/>
    <hyperlink ref="E150" location="A124866950K" display="A124866950K" xr:uid="{00000000-0004-0000-0000-00008B000000}"/>
    <hyperlink ref="E151" location="A124866842A" display="A124866842A" xr:uid="{00000000-0004-0000-0000-00008C000000}"/>
    <hyperlink ref="E152" location="A124866938V" display="A124866938V" xr:uid="{00000000-0004-0000-0000-00008D000000}"/>
    <hyperlink ref="E153" location="A124866942K" display="A124866942K" xr:uid="{00000000-0004-0000-0000-00008E000000}"/>
    <hyperlink ref="E154" location="A124866846K" display="A124866846K" xr:uid="{00000000-0004-0000-0000-00008F000000}"/>
    <hyperlink ref="E155" location="A124866874V" display="A124866874V" xr:uid="{00000000-0004-0000-0000-000090000000}"/>
    <hyperlink ref="E156" location="A124866902T" display="A124866902T" xr:uid="{00000000-0004-0000-0000-000091000000}"/>
    <hyperlink ref="E157" location="A124866954V" display="A124866954V" xr:uid="{00000000-0004-0000-0000-000092000000}"/>
    <hyperlink ref="E158" location="A124866850A" display="A124866850A" xr:uid="{00000000-0004-0000-0000-000093000000}"/>
    <hyperlink ref="E159" location="A124866914A" display="A124866914A" xr:uid="{00000000-0004-0000-0000-000094000000}"/>
    <hyperlink ref="E160" location="A124866918K" display="A124866918K" xr:uid="{00000000-0004-0000-0000-000095000000}"/>
    <hyperlink ref="E161" location="A124866862K" display="A124866862K" xr:uid="{00000000-0004-0000-0000-000096000000}"/>
    <hyperlink ref="E162" location="A124867042W" display="A124867042W" xr:uid="{00000000-0004-0000-0000-000097000000}"/>
    <hyperlink ref="E163" location="A124866998W" display="A124866998W" xr:uid="{00000000-0004-0000-0000-000098000000}"/>
    <hyperlink ref="E164" location="A124867046F" display="A124867046F" xr:uid="{00000000-0004-0000-0000-000099000000}"/>
    <hyperlink ref="E165" location="A124867050W" display="A124867050W" xr:uid="{00000000-0004-0000-0000-00009A000000}"/>
    <hyperlink ref="E166" location="A124867002C" display="A124867002C" xr:uid="{00000000-0004-0000-0000-00009B000000}"/>
    <hyperlink ref="E167" location="A124867006L" display="A124867006L" xr:uid="{00000000-0004-0000-0000-00009C000000}"/>
    <hyperlink ref="E168" location="A124867026W" display="A124867026W" xr:uid="{00000000-0004-0000-0000-00009D000000}"/>
    <hyperlink ref="E169" location="A124866986L" display="A124866986L" xr:uid="{00000000-0004-0000-0000-00009E000000}"/>
    <hyperlink ref="E170" location="A124867054F" display="A124867054F" xr:uid="{00000000-0004-0000-0000-00009F000000}"/>
    <hyperlink ref="E171" location="A124867030L" display="A124867030L" xr:uid="{00000000-0004-0000-0000-0000A0000000}"/>
    <hyperlink ref="E172" location="A124867066R" display="A124867066R" xr:uid="{00000000-0004-0000-0000-0000A1000000}"/>
    <hyperlink ref="E173" location="A124866990C" display="A124866990C" xr:uid="{00000000-0004-0000-0000-0000A2000000}"/>
    <hyperlink ref="E174" location="A124866958C" display="A124866958C" xr:uid="{00000000-0004-0000-0000-0000A3000000}"/>
    <hyperlink ref="E175" location="A124866974C" display="A124866974C" xr:uid="{00000000-0004-0000-0000-0000A4000000}"/>
    <hyperlink ref="E176" location="A124867010C" display="A124867010C" xr:uid="{00000000-0004-0000-0000-0000A5000000}"/>
    <hyperlink ref="E177" location="A124866978L" display="A124866978L" xr:uid="{00000000-0004-0000-0000-0000A6000000}"/>
    <hyperlink ref="E178" location="A124867014L" display="A124867014L" xr:uid="{00000000-0004-0000-0000-0000A7000000}"/>
    <hyperlink ref="E179" location="A124867018W" display="A124867018W" xr:uid="{00000000-0004-0000-0000-0000A8000000}"/>
    <hyperlink ref="E180" location="A124867070F" display="A124867070F" xr:uid="{00000000-0004-0000-0000-0000A9000000}"/>
    <hyperlink ref="E181" location="A124866962V" display="A124866962V" xr:uid="{00000000-0004-0000-0000-0000AA000000}"/>
    <hyperlink ref="E182" location="A124867058R" display="A124867058R" xr:uid="{00000000-0004-0000-0000-0000AB000000}"/>
    <hyperlink ref="E183" location="A124867062F" display="A124867062F" xr:uid="{00000000-0004-0000-0000-0000AC000000}"/>
    <hyperlink ref="E184" location="A124866966C" display="A124866966C" xr:uid="{00000000-0004-0000-0000-0000AD000000}"/>
    <hyperlink ref="E185" location="A124866994L" display="A124866994L" xr:uid="{00000000-0004-0000-0000-0000AE000000}"/>
    <hyperlink ref="E186" location="A124867022L" display="A124867022L" xr:uid="{00000000-0004-0000-0000-0000AF000000}"/>
    <hyperlink ref="E187" location="A124867074R" display="A124867074R" xr:uid="{00000000-0004-0000-0000-0000B0000000}"/>
    <hyperlink ref="E188" location="A124866970V" display="A124866970V" xr:uid="{00000000-0004-0000-0000-0000B1000000}"/>
    <hyperlink ref="E189" location="A124867034W" display="A124867034W" xr:uid="{00000000-0004-0000-0000-0000B2000000}"/>
    <hyperlink ref="E190" location="A124867038F" display="A124867038F" xr:uid="{00000000-0004-0000-0000-0000B3000000}"/>
    <hyperlink ref="E191" location="A124866982C" display="A124866982C" xr:uid="{00000000-0004-0000-0000-0000B4000000}"/>
    <hyperlink ref="E192" location="A124867162R" display="A124867162R" xr:uid="{00000000-0004-0000-0000-0000B5000000}"/>
    <hyperlink ref="E193" location="A124867118F" display="A124867118F" xr:uid="{00000000-0004-0000-0000-0000B6000000}"/>
    <hyperlink ref="E194" location="A124867166X" display="A124867166X" xr:uid="{00000000-0004-0000-0000-0000B7000000}"/>
    <hyperlink ref="E195" location="A124867170R" display="A124867170R" xr:uid="{00000000-0004-0000-0000-0000B8000000}"/>
    <hyperlink ref="E196" location="A124867122W" display="A124867122W" xr:uid="{00000000-0004-0000-0000-0000B9000000}"/>
    <hyperlink ref="E197" location="A124867126F" display="A124867126F" xr:uid="{00000000-0004-0000-0000-0000BA000000}"/>
    <hyperlink ref="E198" location="A124867146R" display="A124867146R" xr:uid="{00000000-0004-0000-0000-0000BB000000}"/>
    <hyperlink ref="E199" location="A124867106W" display="A124867106W" xr:uid="{00000000-0004-0000-0000-0000BC000000}"/>
    <hyperlink ref="E200" location="A124867174X" display="A124867174X" xr:uid="{00000000-0004-0000-0000-0000BD000000}"/>
    <hyperlink ref="E201" location="A124867150F" display="A124867150F" xr:uid="{00000000-0004-0000-0000-0000BE000000}"/>
    <hyperlink ref="E202" location="A124867186J" display="A124867186J" xr:uid="{00000000-0004-0000-0000-0000BF000000}"/>
    <hyperlink ref="E203" location="A124867110L" display="A124867110L" xr:uid="{00000000-0004-0000-0000-0000C0000000}"/>
    <hyperlink ref="E204" location="A124867078X" display="A124867078X" xr:uid="{00000000-0004-0000-0000-0000C1000000}"/>
    <hyperlink ref="E205" location="A124867094X" display="A124867094X" xr:uid="{00000000-0004-0000-0000-0000C2000000}"/>
    <hyperlink ref="E206" location="A124867130W" display="A124867130W" xr:uid="{00000000-0004-0000-0000-0000C3000000}"/>
    <hyperlink ref="E207" location="A124867098J" display="A124867098J" xr:uid="{00000000-0004-0000-0000-0000C4000000}"/>
    <hyperlink ref="E208" location="A124867134F" display="A124867134F" xr:uid="{00000000-0004-0000-0000-0000C5000000}"/>
    <hyperlink ref="E209" location="A124867138R" display="A124867138R" xr:uid="{00000000-0004-0000-0000-0000C6000000}"/>
    <hyperlink ref="E210" location="A124867190X" display="A124867190X" xr:uid="{00000000-0004-0000-0000-0000C7000000}"/>
    <hyperlink ref="E211" location="A124867082R" display="A124867082R" xr:uid="{00000000-0004-0000-0000-0000C8000000}"/>
    <hyperlink ref="E212" location="A124867178J" display="A124867178J" xr:uid="{00000000-0004-0000-0000-0000C9000000}"/>
    <hyperlink ref="E213" location="A124867182X" display="A124867182X" xr:uid="{00000000-0004-0000-0000-0000CA000000}"/>
    <hyperlink ref="E214" location="A124867086X" display="A124867086X" xr:uid="{00000000-0004-0000-0000-0000CB000000}"/>
    <hyperlink ref="E215" location="A124867114W" display="A124867114W" xr:uid="{00000000-0004-0000-0000-0000CC000000}"/>
    <hyperlink ref="E216" location="A124867142F" display="A124867142F" xr:uid="{00000000-0004-0000-0000-0000CD000000}"/>
    <hyperlink ref="E217" location="A124867194J" display="A124867194J" xr:uid="{00000000-0004-0000-0000-0000CE000000}"/>
    <hyperlink ref="E218" location="A124867090R" display="A124867090R" xr:uid="{00000000-0004-0000-0000-0000CF000000}"/>
    <hyperlink ref="E219" location="A124867154R" display="A124867154R" xr:uid="{00000000-0004-0000-0000-0000D0000000}"/>
    <hyperlink ref="E220" location="A124867158X" display="A124867158X" xr:uid="{00000000-0004-0000-0000-0000D1000000}"/>
    <hyperlink ref="E221" location="A124867102L" display="A124867102L" xr:uid="{00000000-0004-0000-0000-0000D2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C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1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16</v>
      </c>
      <c r="V1" s="3" t="s">
        <v>17</v>
      </c>
      <c r="W1" s="3" t="s">
        <v>19</v>
      </c>
      <c r="X1" s="3" t="s">
        <v>16</v>
      </c>
      <c r="Y1" s="3" t="s">
        <v>17</v>
      </c>
      <c r="Z1" s="3" t="s">
        <v>20</v>
      </c>
      <c r="AA1" s="3" t="s">
        <v>21</v>
      </c>
      <c r="AB1" s="3" t="s">
        <v>22</v>
      </c>
      <c r="AC1" s="3" t="s">
        <v>23</v>
      </c>
      <c r="AD1" s="3" t="s">
        <v>24</v>
      </c>
      <c r="AE1" s="3" t="s">
        <v>25</v>
      </c>
      <c r="AF1" s="3" t="s">
        <v>26</v>
      </c>
      <c r="AG1" s="3" t="s">
        <v>27</v>
      </c>
      <c r="AH1" s="3" t="s">
        <v>28</v>
      </c>
      <c r="AI1" s="3" t="s">
        <v>29</v>
      </c>
      <c r="AJ1" s="3" t="s">
        <v>30</v>
      </c>
      <c r="AK1" s="3" t="s">
        <v>31</v>
      </c>
      <c r="AL1" s="3" t="s">
        <v>32</v>
      </c>
      <c r="AM1" s="3" t="s">
        <v>33</v>
      </c>
      <c r="AN1" s="3" t="s">
        <v>34</v>
      </c>
      <c r="AO1" s="3" t="s">
        <v>35</v>
      </c>
      <c r="AP1" s="3" t="s">
        <v>36</v>
      </c>
      <c r="AQ1" s="3" t="s">
        <v>37</v>
      </c>
      <c r="AR1" s="3" t="s">
        <v>38</v>
      </c>
      <c r="AS1" s="3" t="s">
        <v>39</v>
      </c>
      <c r="AT1" s="3" t="s">
        <v>40</v>
      </c>
      <c r="AU1" s="3" t="s">
        <v>41</v>
      </c>
      <c r="AV1" s="3" t="s">
        <v>42</v>
      </c>
      <c r="AW1" s="3" t="s">
        <v>43</v>
      </c>
      <c r="AX1" s="3" t="s">
        <v>44</v>
      </c>
      <c r="AY1" s="3" t="s">
        <v>42</v>
      </c>
      <c r="AZ1" s="3" t="s">
        <v>43</v>
      </c>
      <c r="BA1" s="3" t="s">
        <v>45</v>
      </c>
      <c r="BB1" s="3" t="s">
        <v>42</v>
      </c>
      <c r="BC1" s="3" t="s">
        <v>43</v>
      </c>
      <c r="BD1" s="3" t="s">
        <v>46</v>
      </c>
      <c r="BE1" s="3" t="s">
        <v>47</v>
      </c>
      <c r="BF1" s="3" t="s">
        <v>48</v>
      </c>
      <c r="BG1" s="3" t="s">
        <v>49</v>
      </c>
      <c r="BH1" s="3" t="s">
        <v>50</v>
      </c>
      <c r="BI1" s="3" t="s">
        <v>51</v>
      </c>
      <c r="BJ1" s="3" t="s">
        <v>52</v>
      </c>
      <c r="BK1" s="3" t="s">
        <v>53</v>
      </c>
      <c r="BL1" s="3" t="s">
        <v>54</v>
      </c>
      <c r="BM1" s="3" t="s">
        <v>55</v>
      </c>
      <c r="BN1" s="3" t="s">
        <v>56</v>
      </c>
      <c r="BO1" s="3" t="s">
        <v>57</v>
      </c>
      <c r="BP1" s="3" t="s">
        <v>58</v>
      </c>
      <c r="BQ1" s="3" t="s">
        <v>59</v>
      </c>
      <c r="BR1" s="3" t="s">
        <v>60</v>
      </c>
      <c r="BS1" s="3" t="s">
        <v>61</v>
      </c>
      <c r="BT1" s="3" t="s">
        <v>62</v>
      </c>
      <c r="BU1" s="3" t="s">
        <v>63</v>
      </c>
      <c r="BV1" s="3" t="s">
        <v>64</v>
      </c>
      <c r="BW1" s="3" t="s">
        <v>65</v>
      </c>
      <c r="BX1" s="3" t="s">
        <v>66</v>
      </c>
      <c r="BY1" s="3" t="s">
        <v>67</v>
      </c>
      <c r="BZ1" s="3" t="s">
        <v>68</v>
      </c>
      <c r="CA1" s="3" t="s">
        <v>69</v>
      </c>
      <c r="CB1" s="3" t="s">
        <v>70</v>
      </c>
      <c r="CC1" s="3" t="s">
        <v>68</v>
      </c>
      <c r="CD1" s="3" t="s">
        <v>69</v>
      </c>
      <c r="CE1" s="3" t="s">
        <v>71</v>
      </c>
      <c r="CF1" s="3" t="s">
        <v>68</v>
      </c>
      <c r="CG1" s="3" t="s">
        <v>69</v>
      </c>
      <c r="CH1" s="3" t="s">
        <v>72</v>
      </c>
      <c r="CI1" s="3" t="s">
        <v>73</v>
      </c>
      <c r="CJ1" s="3" t="s">
        <v>74</v>
      </c>
      <c r="CK1" s="3" t="s">
        <v>75</v>
      </c>
      <c r="CL1" s="3" t="s">
        <v>76</v>
      </c>
      <c r="CM1" s="3" t="s">
        <v>77</v>
      </c>
      <c r="CN1" s="3" t="s">
        <v>78</v>
      </c>
      <c r="CO1" s="3" t="s">
        <v>79</v>
      </c>
      <c r="CP1" s="3" t="s">
        <v>80</v>
      </c>
      <c r="CQ1" s="3" t="s">
        <v>81</v>
      </c>
      <c r="CR1" s="3" t="s">
        <v>82</v>
      </c>
      <c r="CS1" s="3" t="s">
        <v>83</v>
      </c>
      <c r="CT1" s="3" t="s">
        <v>84</v>
      </c>
      <c r="CU1" s="3" t="s">
        <v>85</v>
      </c>
      <c r="CV1" s="3" t="s">
        <v>86</v>
      </c>
      <c r="CW1" s="3" t="s">
        <v>87</v>
      </c>
      <c r="CX1" s="3" t="s">
        <v>88</v>
      </c>
      <c r="CY1" s="3" t="s">
        <v>89</v>
      </c>
      <c r="CZ1" s="3" t="s">
        <v>90</v>
      </c>
      <c r="DA1" s="3" t="s">
        <v>91</v>
      </c>
      <c r="DB1" s="3" t="s">
        <v>92</v>
      </c>
      <c r="DC1" s="3" t="s">
        <v>93</v>
      </c>
      <c r="DD1" s="3" t="s">
        <v>94</v>
      </c>
      <c r="DE1" s="3" t="s">
        <v>95</v>
      </c>
      <c r="DF1" s="3" t="s">
        <v>96</v>
      </c>
      <c r="DG1" s="3" t="s">
        <v>94</v>
      </c>
      <c r="DH1" s="3" t="s">
        <v>95</v>
      </c>
      <c r="DI1" s="3" t="s">
        <v>97</v>
      </c>
      <c r="DJ1" s="3" t="s">
        <v>94</v>
      </c>
      <c r="DK1" s="3" t="s">
        <v>95</v>
      </c>
      <c r="DL1" s="3" t="s">
        <v>98</v>
      </c>
      <c r="DM1" s="3" t="s">
        <v>99</v>
      </c>
      <c r="DN1" s="3" t="s">
        <v>100</v>
      </c>
      <c r="DO1" s="3" t="s">
        <v>101</v>
      </c>
      <c r="DP1" s="3" t="s">
        <v>102</v>
      </c>
      <c r="DQ1" s="3" t="s">
        <v>103</v>
      </c>
      <c r="DR1" s="3" t="s">
        <v>104</v>
      </c>
      <c r="DS1" s="3" t="s">
        <v>105</v>
      </c>
      <c r="DT1" s="3" t="s">
        <v>106</v>
      </c>
      <c r="DU1" s="3" t="s">
        <v>107</v>
      </c>
      <c r="DV1" s="3" t="s">
        <v>108</v>
      </c>
      <c r="DW1" s="3" t="s">
        <v>109</v>
      </c>
      <c r="DX1" s="3" t="s">
        <v>110</v>
      </c>
      <c r="DY1" s="3" t="s">
        <v>111</v>
      </c>
      <c r="DZ1" s="3" t="s">
        <v>112</v>
      </c>
      <c r="EA1" s="3" t="s">
        <v>113</v>
      </c>
      <c r="EB1" s="3" t="s">
        <v>114</v>
      </c>
      <c r="EC1" s="3" t="s">
        <v>115</v>
      </c>
      <c r="ED1" s="3" t="s">
        <v>116</v>
      </c>
      <c r="EE1" s="3" t="s">
        <v>117</v>
      </c>
      <c r="EF1" s="3" t="s">
        <v>118</v>
      </c>
      <c r="EG1" s="3" t="s">
        <v>119</v>
      </c>
      <c r="EH1" s="3" t="s">
        <v>120</v>
      </c>
      <c r="EI1" s="3" t="s">
        <v>121</v>
      </c>
      <c r="EJ1" s="3" t="s">
        <v>122</v>
      </c>
      <c r="EK1" s="3" t="s">
        <v>120</v>
      </c>
      <c r="EL1" s="3" t="s">
        <v>121</v>
      </c>
      <c r="EM1" s="3" t="s">
        <v>123</v>
      </c>
      <c r="EN1" s="3" t="s">
        <v>120</v>
      </c>
      <c r="EO1" s="3" t="s">
        <v>121</v>
      </c>
      <c r="EP1" s="3" t="s">
        <v>124</v>
      </c>
      <c r="EQ1" s="3" t="s">
        <v>125</v>
      </c>
      <c r="ER1" s="3" t="s">
        <v>126</v>
      </c>
      <c r="ES1" s="3" t="s">
        <v>127</v>
      </c>
      <c r="ET1" s="3" t="s">
        <v>128</v>
      </c>
      <c r="EU1" s="3" t="s">
        <v>129</v>
      </c>
      <c r="EV1" s="3" t="s">
        <v>130</v>
      </c>
      <c r="EW1" s="3" t="s">
        <v>131</v>
      </c>
      <c r="EX1" s="3" t="s">
        <v>132</v>
      </c>
      <c r="EY1" s="3" t="s">
        <v>133</v>
      </c>
      <c r="EZ1" s="3" t="s">
        <v>134</v>
      </c>
      <c r="FA1" s="3" t="s">
        <v>135</v>
      </c>
      <c r="FB1" s="3" t="s">
        <v>136</v>
      </c>
      <c r="FC1" s="3" t="s">
        <v>137</v>
      </c>
      <c r="FD1" s="3" t="s">
        <v>138</v>
      </c>
      <c r="FE1" s="3" t="s">
        <v>139</v>
      </c>
      <c r="FF1" s="3" t="s">
        <v>140</v>
      </c>
      <c r="FG1" s="3" t="s">
        <v>141</v>
      </c>
      <c r="FH1" s="3" t="s">
        <v>142</v>
      </c>
      <c r="FI1" s="3" t="s">
        <v>143</v>
      </c>
      <c r="FJ1" s="3" t="s">
        <v>144</v>
      </c>
      <c r="FK1" s="3" t="s">
        <v>145</v>
      </c>
      <c r="FL1" s="3" t="s">
        <v>146</v>
      </c>
      <c r="FM1" s="3" t="s">
        <v>147</v>
      </c>
      <c r="FN1" s="3" t="s">
        <v>148</v>
      </c>
      <c r="FO1" s="3" t="s">
        <v>146</v>
      </c>
      <c r="FP1" s="3" t="s">
        <v>147</v>
      </c>
      <c r="FQ1" s="3" t="s">
        <v>149</v>
      </c>
      <c r="FR1" s="3" t="s">
        <v>146</v>
      </c>
      <c r="FS1" s="3" t="s">
        <v>147</v>
      </c>
      <c r="FT1" s="3" t="s">
        <v>150</v>
      </c>
      <c r="FU1" s="3" t="s">
        <v>151</v>
      </c>
      <c r="FV1" s="3" t="s">
        <v>152</v>
      </c>
      <c r="FW1" s="3" t="s">
        <v>153</v>
      </c>
      <c r="FX1" s="3" t="s">
        <v>154</v>
      </c>
      <c r="FY1" s="3" t="s">
        <v>155</v>
      </c>
      <c r="FZ1" s="3" t="s">
        <v>156</v>
      </c>
      <c r="GA1" s="3" t="s">
        <v>157</v>
      </c>
      <c r="GB1" s="3" t="s">
        <v>158</v>
      </c>
      <c r="GC1" s="3" t="s">
        <v>159</v>
      </c>
      <c r="GD1" s="3" t="s">
        <v>160</v>
      </c>
      <c r="GE1" s="3" t="s">
        <v>161</v>
      </c>
      <c r="GF1" s="3" t="s">
        <v>162</v>
      </c>
      <c r="GG1" s="3" t="s">
        <v>163</v>
      </c>
      <c r="GH1" s="3" t="s">
        <v>164</v>
      </c>
      <c r="GI1" s="3" t="s">
        <v>165</v>
      </c>
      <c r="GJ1" s="3" t="s">
        <v>166</v>
      </c>
      <c r="GK1" s="3" t="s">
        <v>167</v>
      </c>
      <c r="GL1" s="3" t="s">
        <v>168</v>
      </c>
      <c r="GM1" s="3" t="s">
        <v>169</v>
      </c>
      <c r="GN1" s="3" t="s">
        <v>170</v>
      </c>
      <c r="GO1" s="3" t="s">
        <v>171</v>
      </c>
      <c r="GP1" s="3" t="s">
        <v>172</v>
      </c>
      <c r="GQ1" s="3" t="s">
        <v>173</v>
      </c>
      <c r="GR1" s="3" t="s">
        <v>174</v>
      </c>
      <c r="GS1" s="3" t="s">
        <v>172</v>
      </c>
      <c r="GT1" s="3" t="s">
        <v>173</v>
      </c>
      <c r="GU1" s="3" t="s">
        <v>175</v>
      </c>
      <c r="GV1" s="3" t="s">
        <v>172</v>
      </c>
      <c r="GW1" s="3" t="s">
        <v>173</v>
      </c>
      <c r="GX1" s="3" t="s">
        <v>176</v>
      </c>
      <c r="GY1" s="3" t="s">
        <v>177</v>
      </c>
      <c r="GZ1" s="3" t="s">
        <v>178</v>
      </c>
      <c r="HA1" s="3" t="s">
        <v>179</v>
      </c>
      <c r="HB1" s="3" t="s">
        <v>180</v>
      </c>
      <c r="HC1" s="3" t="s">
        <v>181</v>
      </c>
    </row>
    <row r="2" spans="1:211">
      <c r="A2" s="4" t="s">
        <v>182</v>
      </c>
      <c r="B2" s="7" t="s">
        <v>191</v>
      </c>
      <c r="C2" s="7" t="s">
        <v>191</v>
      </c>
      <c r="D2" s="7" t="s">
        <v>191</v>
      </c>
      <c r="E2" s="7" t="s">
        <v>191</v>
      </c>
      <c r="F2" s="7" t="s">
        <v>191</v>
      </c>
      <c r="G2" s="7" t="s">
        <v>191</v>
      </c>
      <c r="H2" s="7" t="s">
        <v>191</v>
      </c>
      <c r="I2" s="7" t="s">
        <v>191</v>
      </c>
      <c r="J2" s="7" t="s">
        <v>191</v>
      </c>
      <c r="K2" s="7" t="s">
        <v>191</v>
      </c>
      <c r="L2" s="7" t="s">
        <v>191</v>
      </c>
      <c r="M2" s="7" t="s">
        <v>191</v>
      </c>
      <c r="N2" s="7" t="s">
        <v>191</v>
      </c>
      <c r="O2" s="7" t="s">
        <v>191</v>
      </c>
      <c r="P2" s="7" t="s">
        <v>191</v>
      </c>
      <c r="Q2" s="7" t="s">
        <v>191</v>
      </c>
      <c r="R2" s="7" t="s">
        <v>191</v>
      </c>
      <c r="S2" s="7" t="s">
        <v>191</v>
      </c>
      <c r="T2" s="7" t="s">
        <v>191</v>
      </c>
      <c r="U2" s="7" t="s">
        <v>191</v>
      </c>
      <c r="V2" s="7" t="s">
        <v>191</v>
      </c>
      <c r="W2" s="7" t="s">
        <v>191</v>
      </c>
      <c r="X2" s="7" t="s">
        <v>191</v>
      </c>
      <c r="Y2" s="7" t="s">
        <v>191</v>
      </c>
      <c r="Z2" s="7" t="s">
        <v>191</v>
      </c>
      <c r="AA2" s="7" t="s">
        <v>191</v>
      </c>
      <c r="AB2" s="7" t="s">
        <v>191</v>
      </c>
      <c r="AC2" s="7" t="s">
        <v>191</v>
      </c>
      <c r="AD2" s="7" t="s">
        <v>191</v>
      </c>
      <c r="AE2" s="7" t="s">
        <v>191</v>
      </c>
      <c r="AF2" s="7" t="s">
        <v>191</v>
      </c>
      <c r="AG2" s="7" t="s">
        <v>191</v>
      </c>
      <c r="AH2" s="7" t="s">
        <v>191</v>
      </c>
      <c r="AI2" s="7" t="s">
        <v>191</v>
      </c>
      <c r="AJ2" s="7" t="s">
        <v>191</v>
      </c>
      <c r="AK2" s="7" t="s">
        <v>191</v>
      </c>
      <c r="AL2" s="7" t="s">
        <v>191</v>
      </c>
      <c r="AM2" s="7" t="s">
        <v>191</v>
      </c>
      <c r="AN2" s="7" t="s">
        <v>191</v>
      </c>
      <c r="AO2" s="7" t="s">
        <v>191</v>
      </c>
      <c r="AP2" s="7" t="s">
        <v>191</v>
      </c>
      <c r="AQ2" s="7" t="s">
        <v>191</v>
      </c>
      <c r="AR2" s="7" t="s">
        <v>191</v>
      </c>
      <c r="AS2" s="7" t="s">
        <v>191</v>
      </c>
      <c r="AT2" s="7" t="s">
        <v>191</v>
      </c>
      <c r="AU2" s="7" t="s">
        <v>191</v>
      </c>
      <c r="AV2" s="7" t="s">
        <v>191</v>
      </c>
      <c r="AW2" s="7" t="s">
        <v>191</v>
      </c>
      <c r="AX2" s="7" t="s">
        <v>191</v>
      </c>
      <c r="AY2" s="7" t="s">
        <v>191</v>
      </c>
      <c r="AZ2" s="7" t="s">
        <v>191</v>
      </c>
      <c r="BA2" s="7" t="s">
        <v>191</v>
      </c>
      <c r="BB2" s="7" t="s">
        <v>191</v>
      </c>
      <c r="BC2" s="7" t="s">
        <v>191</v>
      </c>
      <c r="BD2" s="7" t="s">
        <v>191</v>
      </c>
      <c r="BE2" s="7" t="s">
        <v>191</v>
      </c>
      <c r="BF2" s="7" t="s">
        <v>191</v>
      </c>
      <c r="BG2" s="7" t="s">
        <v>191</v>
      </c>
      <c r="BH2" s="7" t="s">
        <v>191</v>
      </c>
      <c r="BI2" s="7" t="s">
        <v>191</v>
      </c>
      <c r="BJ2" s="7" t="s">
        <v>191</v>
      </c>
      <c r="BK2" s="7" t="s">
        <v>191</v>
      </c>
      <c r="BL2" s="7" t="s">
        <v>191</v>
      </c>
      <c r="BM2" s="7" t="s">
        <v>191</v>
      </c>
      <c r="BN2" s="7" t="s">
        <v>191</v>
      </c>
      <c r="BO2" s="7" t="s">
        <v>191</v>
      </c>
      <c r="BP2" s="7" t="s">
        <v>191</v>
      </c>
      <c r="BQ2" s="7" t="s">
        <v>191</v>
      </c>
      <c r="BR2" s="7" t="s">
        <v>191</v>
      </c>
      <c r="BS2" s="7" t="s">
        <v>191</v>
      </c>
      <c r="BT2" s="7" t="s">
        <v>191</v>
      </c>
      <c r="BU2" s="7" t="s">
        <v>191</v>
      </c>
      <c r="BV2" s="7" t="s">
        <v>191</v>
      </c>
      <c r="BW2" s="7" t="s">
        <v>191</v>
      </c>
      <c r="BX2" s="7" t="s">
        <v>191</v>
      </c>
      <c r="BY2" s="7" t="s">
        <v>191</v>
      </c>
      <c r="BZ2" s="7" t="s">
        <v>191</v>
      </c>
      <c r="CA2" s="7" t="s">
        <v>191</v>
      </c>
      <c r="CB2" s="7" t="s">
        <v>191</v>
      </c>
      <c r="CC2" s="7" t="s">
        <v>191</v>
      </c>
      <c r="CD2" s="7" t="s">
        <v>191</v>
      </c>
      <c r="CE2" s="7" t="s">
        <v>191</v>
      </c>
      <c r="CF2" s="7" t="s">
        <v>191</v>
      </c>
      <c r="CG2" s="7" t="s">
        <v>191</v>
      </c>
      <c r="CH2" s="7" t="s">
        <v>191</v>
      </c>
      <c r="CI2" s="7" t="s">
        <v>191</v>
      </c>
      <c r="CJ2" s="7" t="s">
        <v>191</v>
      </c>
      <c r="CK2" s="7" t="s">
        <v>191</v>
      </c>
      <c r="CL2" s="7" t="s">
        <v>191</v>
      </c>
      <c r="CM2" s="7" t="s">
        <v>191</v>
      </c>
      <c r="CN2" s="7" t="s">
        <v>191</v>
      </c>
      <c r="CO2" s="7" t="s">
        <v>191</v>
      </c>
      <c r="CP2" s="7" t="s">
        <v>191</v>
      </c>
      <c r="CQ2" s="7" t="s">
        <v>191</v>
      </c>
      <c r="CR2" s="7" t="s">
        <v>191</v>
      </c>
      <c r="CS2" s="7" t="s">
        <v>191</v>
      </c>
      <c r="CT2" s="7" t="s">
        <v>191</v>
      </c>
      <c r="CU2" s="7" t="s">
        <v>191</v>
      </c>
      <c r="CV2" s="7" t="s">
        <v>191</v>
      </c>
      <c r="CW2" s="7" t="s">
        <v>191</v>
      </c>
      <c r="CX2" s="7" t="s">
        <v>191</v>
      </c>
      <c r="CY2" s="7" t="s">
        <v>191</v>
      </c>
      <c r="CZ2" s="7" t="s">
        <v>191</v>
      </c>
      <c r="DA2" s="7" t="s">
        <v>191</v>
      </c>
      <c r="DB2" s="7" t="s">
        <v>191</v>
      </c>
      <c r="DC2" s="7" t="s">
        <v>191</v>
      </c>
      <c r="DD2" s="7" t="s">
        <v>191</v>
      </c>
      <c r="DE2" s="7" t="s">
        <v>191</v>
      </c>
      <c r="DF2" s="7" t="s">
        <v>191</v>
      </c>
      <c r="DG2" s="7" t="s">
        <v>191</v>
      </c>
      <c r="DH2" s="7" t="s">
        <v>191</v>
      </c>
      <c r="DI2" s="7" t="s">
        <v>191</v>
      </c>
      <c r="DJ2" s="7" t="s">
        <v>191</v>
      </c>
      <c r="DK2" s="7" t="s">
        <v>191</v>
      </c>
      <c r="DL2" s="7" t="s">
        <v>191</v>
      </c>
      <c r="DM2" s="7" t="s">
        <v>191</v>
      </c>
      <c r="DN2" s="7" t="s">
        <v>191</v>
      </c>
      <c r="DO2" s="7" t="s">
        <v>191</v>
      </c>
      <c r="DP2" s="7" t="s">
        <v>191</v>
      </c>
      <c r="DQ2" s="7" t="s">
        <v>191</v>
      </c>
      <c r="DR2" s="7" t="s">
        <v>191</v>
      </c>
      <c r="DS2" s="7" t="s">
        <v>191</v>
      </c>
      <c r="DT2" s="7" t="s">
        <v>191</v>
      </c>
      <c r="DU2" s="7" t="s">
        <v>191</v>
      </c>
      <c r="DV2" s="7" t="s">
        <v>191</v>
      </c>
      <c r="DW2" s="7" t="s">
        <v>191</v>
      </c>
      <c r="DX2" s="7" t="s">
        <v>191</v>
      </c>
      <c r="DY2" s="7" t="s">
        <v>191</v>
      </c>
      <c r="DZ2" s="7" t="s">
        <v>191</v>
      </c>
      <c r="EA2" s="7" t="s">
        <v>191</v>
      </c>
      <c r="EB2" s="7" t="s">
        <v>191</v>
      </c>
      <c r="EC2" s="7" t="s">
        <v>191</v>
      </c>
      <c r="ED2" s="7" t="s">
        <v>191</v>
      </c>
      <c r="EE2" s="7" t="s">
        <v>191</v>
      </c>
      <c r="EF2" s="7" t="s">
        <v>191</v>
      </c>
      <c r="EG2" s="7" t="s">
        <v>191</v>
      </c>
      <c r="EH2" s="7" t="s">
        <v>191</v>
      </c>
      <c r="EI2" s="7" t="s">
        <v>191</v>
      </c>
      <c r="EJ2" s="7" t="s">
        <v>191</v>
      </c>
      <c r="EK2" s="7" t="s">
        <v>191</v>
      </c>
      <c r="EL2" s="7" t="s">
        <v>191</v>
      </c>
      <c r="EM2" s="7" t="s">
        <v>191</v>
      </c>
      <c r="EN2" s="7" t="s">
        <v>191</v>
      </c>
      <c r="EO2" s="7" t="s">
        <v>191</v>
      </c>
      <c r="EP2" s="7" t="s">
        <v>191</v>
      </c>
      <c r="EQ2" s="7" t="s">
        <v>191</v>
      </c>
      <c r="ER2" s="7" t="s">
        <v>191</v>
      </c>
      <c r="ES2" s="7" t="s">
        <v>191</v>
      </c>
      <c r="ET2" s="7" t="s">
        <v>191</v>
      </c>
      <c r="EU2" s="7" t="s">
        <v>191</v>
      </c>
      <c r="EV2" s="7" t="s">
        <v>191</v>
      </c>
      <c r="EW2" s="7" t="s">
        <v>191</v>
      </c>
      <c r="EX2" s="7" t="s">
        <v>191</v>
      </c>
      <c r="EY2" s="7" t="s">
        <v>191</v>
      </c>
      <c r="EZ2" s="7" t="s">
        <v>191</v>
      </c>
      <c r="FA2" s="7" t="s">
        <v>191</v>
      </c>
      <c r="FB2" s="7" t="s">
        <v>191</v>
      </c>
      <c r="FC2" s="7" t="s">
        <v>191</v>
      </c>
      <c r="FD2" s="7" t="s">
        <v>191</v>
      </c>
      <c r="FE2" s="7" t="s">
        <v>191</v>
      </c>
      <c r="FF2" s="7" t="s">
        <v>191</v>
      </c>
      <c r="FG2" s="7" t="s">
        <v>191</v>
      </c>
      <c r="FH2" s="7" t="s">
        <v>191</v>
      </c>
      <c r="FI2" s="7" t="s">
        <v>191</v>
      </c>
      <c r="FJ2" s="7" t="s">
        <v>191</v>
      </c>
      <c r="FK2" s="7" t="s">
        <v>191</v>
      </c>
      <c r="FL2" s="7" t="s">
        <v>191</v>
      </c>
      <c r="FM2" s="7" t="s">
        <v>191</v>
      </c>
      <c r="FN2" s="7" t="s">
        <v>191</v>
      </c>
      <c r="FO2" s="7" t="s">
        <v>191</v>
      </c>
      <c r="FP2" s="7" t="s">
        <v>191</v>
      </c>
      <c r="FQ2" s="7" t="s">
        <v>191</v>
      </c>
      <c r="FR2" s="7" t="s">
        <v>191</v>
      </c>
      <c r="FS2" s="7" t="s">
        <v>191</v>
      </c>
      <c r="FT2" s="7" t="s">
        <v>191</v>
      </c>
      <c r="FU2" s="7" t="s">
        <v>191</v>
      </c>
      <c r="FV2" s="7" t="s">
        <v>191</v>
      </c>
      <c r="FW2" s="7" t="s">
        <v>191</v>
      </c>
      <c r="FX2" s="7" t="s">
        <v>191</v>
      </c>
      <c r="FY2" s="7" t="s">
        <v>191</v>
      </c>
      <c r="FZ2" s="7" t="s">
        <v>191</v>
      </c>
      <c r="GA2" s="7" t="s">
        <v>191</v>
      </c>
      <c r="GB2" s="7" t="s">
        <v>191</v>
      </c>
      <c r="GC2" s="7" t="s">
        <v>191</v>
      </c>
      <c r="GD2" s="7" t="s">
        <v>191</v>
      </c>
      <c r="GE2" s="7" t="s">
        <v>191</v>
      </c>
      <c r="GF2" s="7" t="s">
        <v>191</v>
      </c>
      <c r="GG2" s="7" t="s">
        <v>191</v>
      </c>
      <c r="GH2" s="7" t="s">
        <v>191</v>
      </c>
      <c r="GI2" s="7" t="s">
        <v>191</v>
      </c>
      <c r="GJ2" s="7" t="s">
        <v>191</v>
      </c>
      <c r="GK2" s="7" t="s">
        <v>191</v>
      </c>
      <c r="GL2" s="7" t="s">
        <v>191</v>
      </c>
      <c r="GM2" s="7" t="s">
        <v>191</v>
      </c>
      <c r="GN2" s="7" t="s">
        <v>191</v>
      </c>
      <c r="GO2" s="7" t="s">
        <v>191</v>
      </c>
      <c r="GP2" s="7" t="s">
        <v>191</v>
      </c>
      <c r="GQ2" s="7" t="s">
        <v>191</v>
      </c>
      <c r="GR2" s="7" t="s">
        <v>191</v>
      </c>
      <c r="GS2" s="7" t="s">
        <v>191</v>
      </c>
      <c r="GT2" s="7" t="s">
        <v>191</v>
      </c>
      <c r="GU2" s="7" t="s">
        <v>191</v>
      </c>
      <c r="GV2" s="7" t="s">
        <v>191</v>
      </c>
      <c r="GW2" s="7" t="s">
        <v>191</v>
      </c>
      <c r="GX2" s="7" t="s">
        <v>191</v>
      </c>
      <c r="GY2" s="7" t="s">
        <v>191</v>
      </c>
      <c r="GZ2" s="7" t="s">
        <v>191</v>
      </c>
      <c r="HA2" s="7" t="s">
        <v>191</v>
      </c>
      <c r="HB2" s="7" t="s">
        <v>191</v>
      </c>
      <c r="HC2" s="7" t="s">
        <v>191</v>
      </c>
    </row>
    <row r="3" spans="1:211">
      <c r="A3" s="4" t="s">
        <v>183</v>
      </c>
      <c r="B3" s="8" t="s">
        <v>192</v>
      </c>
      <c r="C3" s="8" t="s">
        <v>192</v>
      </c>
      <c r="D3" s="8" t="s">
        <v>192</v>
      </c>
      <c r="E3" s="8" t="s">
        <v>192</v>
      </c>
      <c r="F3" s="8" t="s">
        <v>192</v>
      </c>
      <c r="G3" s="8" t="s">
        <v>192</v>
      </c>
      <c r="H3" s="8" t="s">
        <v>192</v>
      </c>
      <c r="I3" s="8" t="s">
        <v>192</v>
      </c>
      <c r="J3" s="8" t="s">
        <v>192</v>
      </c>
      <c r="K3" s="8" t="s">
        <v>192</v>
      </c>
      <c r="L3" s="8" t="s">
        <v>192</v>
      </c>
      <c r="M3" s="8" t="s">
        <v>192</v>
      </c>
      <c r="N3" s="8" t="s">
        <v>192</v>
      </c>
      <c r="O3" s="8" t="s">
        <v>192</v>
      </c>
      <c r="P3" s="8" t="s">
        <v>192</v>
      </c>
      <c r="Q3" s="8" t="s">
        <v>192</v>
      </c>
      <c r="R3" s="8" t="s">
        <v>192</v>
      </c>
      <c r="S3" s="8" t="s">
        <v>192</v>
      </c>
      <c r="T3" s="8" t="s">
        <v>192</v>
      </c>
      <c r="U3" s="8" t="s">
        <v>192</v>
      </c>
      <c r="V3" s="8" t="s">
        <v>192</v>
      </c>
      <c r="W3" s="8" t="s">
        <v>192</v>
      </c>
      <c r="X3" s="8" t="s">
        <v>192</v>
      </c>
      <c r="Y3" s="8" t="s">
        <v>192</v>
      </c>
      <c r="Z3" s="8" t="s">
        <v>192</v>
      </c>
      <c r="AA3" s="8" t="s">
        <v>192</v>
      </c>
      <c r="AB3" s="8" t="s">
        <v>192</v>
      </c>
      <c r="AC3" s="8" t="s">
        <v>192</v>
      </c>
      <c r="AD3" s="8" t="s">
        <v>192</v>
      </c>
      <c r="AE3" s="8" t="s">
        <v>192</v>
      </c>
      <c r="AF3" s="8" t="s">
        <v>192</v>
      </c>
      <c r="AG3" s="8" t="s">
        <v>192</v>
      </c>
      <c r="AH3" s="8" t="s">
        <v>192</v>
      </c>
      <c r="AI3" s="8" t="s">
        <v>192</v>
      </c>
      <c r="AJ3" s="8" t="s">
        <v>192</v>
      </c>
      <c r="AK3" s="8" t="s">
        <v>192</v>
      </c>
      <c r="AL3" s="8" t="s">
        <v>192</v>
      </c>
      <c r="AM3" s="8" t="s">
        <v>192</v>
      </c>
      <c r="AN3" s="8" t="s">
        <v>192</v>
      </c>
      <c r="AO3" s="8" t="s">
        <v>192</v>
      </c>
      <c r="AP3" s="8" t="s">
        <v>192</v>
      </c>
      <c r="AQ3" s="8" t="s">
        <v>192</v>
      </c>
      <c r="AR3" s="8" t="s">
        <v>192</v>
      </c>
      <c r="AS3" s="8" t="s">
        <v>192</v>
      </c>
      <c r="AT3" s="8" t="s">
        <v>192</v>
      </c>
      <c r="AU3" s="8" t="s">
        <v>192</v>
      </c>
      <c r="AV3" s="8" t="s">
        <v>192</v>
      </c>
      <c r="AW3" s="8" t="s">
        <v>192</v>
      </c>
      <c r="AX3" s="8" t="s">
        <v>192</v>
      </c>
      <c r="AY3" s="8" t="s">
        <v>192</v>
      </c>
      <c r="AZ3" s="8" t="s">
        <v>192</v>
      </c>
      <c r="BA3" s="8" t="s">
        <v>192</v>
      </c>
      <c r="BB3" s="8" t="s">
        <v>192</v>
      </c>
      <c r="BC3" s="8" t="s">
        <v>192</v>
      </c>
      <c r="BD3" s="8" t="s">
        <v>192</v>
      </c>
      <c r="BE3" s="8" t="s">
        <v>192</v>
      </c>
      <c r="BF3" s="8" t="s">
        <v>192</v>
      </c>
      <c r="BG3" s="8" t="s">
        <v>192</v>
      </c>
      <c r="BH3" s="8" t="s">
        <v>192</v>
      </c>
      <c r="BI3" s="8" t="s">
        <v>192</v>
      </c>
      <c r="BJ3" s="8" t="s">
        <v>192</v>
      </c>
      <c r="BK3" s="8" t="s">
        <v>192</v>
      </c>
      <c r="BL3" s="8" t="s">
        <v>192</v>
      </c>
      <c r="BM3" s="8" t="s">
        <v>192</v>
      </c>
      <c r="BN3" s="8" t="s">
        <v>192</v>
      </c>
      <c r="BO3" s="8" t="s">
        <v>192</v>
      </c>
      <c r="BP3" s="8" t="s">
        <v>192</v>
      </c>
      <c r="BQ3" s="8" t="s">
        <v>192</v>
      </c>
      <c r="BR3" s="8" t="s">
        <v>192</v>
      </c>
      <c r="BS3" s="8" t="s">
        <v>192</v>
      </c>
      <c r="BT3" s="8" t="s">
        <v>192</v>
      </c>
      <c r="BU3" s="8" t="s">
        <v>192</v>
      </c>
      <c r="BV3" s="8" t="s">
        <v>192</v>
      </c>
      <c r="BW3" s="8" t="s">
        <v>192</v>
      </c>
      <c r="BX3" s="8" t="s">
        <v>192</v>
      </c>
      <c r="BY3" s="8" t="s">
        <v>192</v>
      </c>
      <c r="BZ3" s="8" t="s">
        <v>192</v>
      </c>
      <c r="CA3" s="8" t="s">
        <v>192</v>
      </c>
      <c r="CB3" s="8" t="s">
        <v>192</v>
      </c>
      <c r="CC3" s="8" t="s">
        <v>192</v>
      </c>
      <c r="CD3" s="8" t="s">
        <v>192</v>
      </c>
      <c r="CE3" s="8" t="s">
        <v>192</v>
      </c>
      <c r="CF3" s="8" t="s">
        <v>192</v>
      </c>
      <c r="CG3" s="8" t="s">
        <v>192</v>
      </c>
      <c r="CH3" s="8" t="s">
        <v>192</v>
      </c>
      <c r="CI3" s="8" t="s">
        <v>192</v>
      </c>
      <c r="CJ3" s="8" t="s">
        <v>192</v>
      </c>
      <c r="CK3" s="8" t="s">
        <v>192</v>
      </c>
      <c r="CL3" s="8" t="s">
        <v>192</v>
      </c>
      <c r="CM3" s="8" t="s">
        <v>192</v>
      </c>
      <c r="CN3" s="8" t="s">
        <v>192</v>
      </c>
      <c r="CO3" s="8" t="s">
        <v>192</v>
      </c>
      <c r="CP3" s="8" t="s">
        <v>192</v>
      </c>
      <c r="CQ3" s="8" t="s">
        <v>192</v>
      </c>
      <c r="CR3" s="8" t="s">
        <v>192</v>
      </c>
      <c r="CS3" s="8" t="s">
        <v>192</v>
      </c>
      <c r="CT3" s="8" t="s">
        <v>192</v>
      </c>
      <c r="CU3" s="8" t="s">
        <v>192</v>
      </c>
      <c r="CV3" s="8" t="s">
        <v>192</v>
      </c>
      <c r="CW3" s="8" t="s">
        <v>192</v>
      </c>
      <c r="CX3" s="8" t="s">
        <v>192</v>
      </c>
      <c r="CY3" s="8" t="s">
        <v>192</v>
      </c>
      <c r="CZ3" s="8" t="s">
        <v>192</v>
      </c>
      <c r="DA3" s="8" t="s">
        <v>192</v>
      </c>
      <c r="DB3" s="8" t="s">
        <v>192</v>
      </c>
      <c r="DC3" s="8" t="s">
        <v>192</v>
      </c>
      <c r="DD3" s="8" t="s">
        <v>192</v>
      </c>
      <c r="DE3" s="8" t="s">
        <v>192</v>
      </c>
      <c r="DF3" s="8" t="s">
        <v>192</v>
      </c>
      <c r="DG3" s="8" t="s">
        <v>192</v>
      </c>
      <c r="DH3" s="8" t="s">
        <v>192</v>
      </c>
      <c r="DI3" s="8" t="s">
        <v>192</v>
      </c>
      <c r="DJ3" s="8" t="s">
        <v>192</v>
      </c>
      <c r="DK3" s="8" t="s">
        <v>192</v>
      </c>
      <c r="DL3" s="8" t="s">
        <v>192</v>
      </c>
      <c r="DM3" s="8" t="s">
        <v>192</v>
      </c>
      <c r="DN3" s="8" t="s">
        <v>192</v>
      </c>
      <c r="DO3" s="8" t="s">
        <v>192</v>
      </c>
      <c r="DP3" s="8" t="s">
        <v>192</v>
      </c>
      <c r="DQ3" s="8" t="s">
        <v>192</v>
      </c>
      <c r="DR3" s="8" t="s">
        <v>192</v>
      </c>
      <c r="DS3" s="8" t="s">
        <v>192</v>
      </c>
      <c r="DT3" s="8" t="s">
        <v>192</v>
      </c>
      <c r="DU3" s="8" t="s">
        <v>192</v>
      </c>
      <c r="DV3" s="8" t="s">
        <v>192</v>
      </c>
      <c r="DW3" s="8" t="s">
        <v>192</v>
      </c>
      <c r="DX3" s="8" t="s">
        <v>192</v>
      </c>
      <c r="DY3" s="8" t="s">
        <v>192</v>
      </c>
      <c r="DZ3" s="8" t="s">
        <v>192</v>
      </c>
      <c r="EA3" s="8" t="s">
        <v>192</v>
      </c>
      <c r="EB3" s="8" t="s">
        <v>192</v>
      </c>
      <c r="EC3" s="8" t="s">
        <v>192</v>
      </c>
      <c r="ED3" s="8" t="s">
        <v>192</v>
      </c>
      <c r="EE3" s="8" t="s">
        <v>192</v>
      </c>
      <c r="EF3" s="8" t="s">
        <v>192</v>
      </c>
      <c r="EG3" s="8" t="s">
        <v>192</v>
      </c>
      <c r="EH3" s="8" t="s">
        <v>192</v>
      </c>
      <c r="EI3" s="8" t="s">
        <v>192</v>
      </c>
      <c r="EJ3" s="8" t="s">
        <v>192</v>
      </c>
      <c r="EK3" s="8" t="s">
        <v>192</v>
      </c>
      <c r="EL3" s="8" t="s">
        <v>192</v>
      </c>
      <c r="EM3" s="8" t="s">
        <v>192</v>
      </c>
      <c r="EN3" s="8" t="s">
        <v>192</v>
      </c>
      <c r="EO3" s="8" t="s">
        <v>192</v>
      </c>
      <c r="EP3" s="8" t="s">
        <v>192</v>
      </c>
      <c r="EQ3" s="8" t="s">
        <v>192</v>
      </c>
      <c r="ER3" s="8" t="s">
        <v>192</v>
      </c>
      <c r="ES3" s="8" t="s">
        <v>192</v>
      </c>
      <c r="ET3" s="8" t="s">
        <v>192</v>
      </c>
      <c r="EU3" s="8" t="s">
        <v>192</v>
      </c>
      <c r="EV3" s="8" t="s">
        <v>192</v>
      </c>
      <c r="EW3" s="8" t="s">
        <v>192</v>
      </c>
      <c r="EX3" s="8" t="s">
        <v>192</v>
      </c>
      <c r="EY3" s="8" t="s">
        <v>192</v>
      </c>
      <c r="EZ3" s="8" t="s">
        <v>192</v>
      </c>
      <c r="FA3" s="8" t="s">
        <v>192</v>
      </c>
      <c r="FB3" s="8" t="s">
        <v>192</v>
      </c>
      <c r="FC3" s="8" t="s">
        <v>192</v>
      </c>
      <c r="FD3" s="8" t="s">
        <v>192</v>
      </c>
      <c r="FE3" s="8" t="s">
        <v>192</v>
      </c>
      <c r="FF3" s="8" t="s">
        <v>192</v>
      </c>
      <c r="FG3" s="8" t="s">
        <v>192</v>
      </c>
      <c r="FH3" s="8" t="s">
        <v>192</v>
      </c>
      <c r="FI3" s="8" t="s">
        <v>192</v>
      </c>
      <c r="FJ3" s="8" t="s">
        <v>192</v>
      </c>
      <c r="FK3" s="8" t="s">
        <v>192</v>
      </c>
      <c r="FL3" s="8" t="s">
        <v>192</v>
      </c>
      <c r="FM3" s="8" t="s">
        <v>192</v>
      </c>
      <c r="FN3" s="8" t="s">
        <v>192</v>
      </c>
      <c r="FO3" s="8" t="s">
        <v>192</v>
      </c>
      <c r="FP3" s="8" t="s">
        <v>192</v>
      </c>
      <c r="FQ3" s="8" t="s">
        <v>192</v>
      </c>
      <c r="FR3" s="8" t="s">
        <v>192</v>
      </c>
      <c r="FS3" s="8" t="s">
        <v>192</v>
      </c>
      <c r="FT3" s="8" t="s">
        <v>192</v>
      </c>
      <c r="FU3" s="8" t="s">
        <v>192</v>
      </c>
      <c r="FV3" s="8" t="s">
        <v>192</v>
      </c>
      <c r="FW3" s="8" t="s">
        <v>192</v>
      </c>
      <c r="FX3" s="8" t="s">
        <v>192</v>
      </c>
      <c r="FY3" s="8" t="s">
        <v>192</v>
      </c>
      <c r="FZ3" s="8" t="s">
        <v>192</v>
      </c>
      <c r="GA3" s="8" t="s">
        <v>192</v>
      </c>
      <c r="GB3" s="8" t="s">
        <v>192</v>
      </c>
      <c r="GC3" s="8" t="s">
        <v>192</v>
      </c>
      <c r="GD3" s="8" t="s">
        <v>192</v>
      </c>
      <c r="GE3" s="8" t="s">
        <v>192</v>
      </c>
      <c r="GF3" s="8" t="s">
        <v>192</v>
      </c>
      <c r="GG3" s="8" t="s">
        <v>192</v>
      </c>
      <c r="GH3" s="8" t="s">
        <v>192</v>
      </c>
      <c r="GI3" s="8" t="s">
        <v>192</v>
      </c>
      <c r="GJ3" s="8" t="s">
        <v>192</v>
      </c>
      <c r="GK3" s="8" t="s">
        <v>192</v>
      </c>
      <c r="GL3" s="8" t="s">
        <v>192</v>
      </c>
      <c r="GM3" s="8" t="s">
        <v>192</v>
      </c>
      <c r="GN3" s="8" t="s">
        <v>192</v>
      </c>
      <c r="GO3" s="8" t="s">
        <v>192</v>
      </c>
      <c r="GP3" s="8" t="s">
        <v>192</v>
      </c>
      <c r="GQ3" s="8" t="s">
        <v>192</v>
      </c>
      <c r="GR3" s="8" t="s">
        <v>192</v>
      </c>
      <c r="GS3" s="8" t="s">
        <v>192</v>
      </c>
      <c r="GT3" s="8" t="s">
        <v>192</v>
      </c>
      <c r="GU3" s="8" t="s">
        <v>192</v>
      </c>
      <c r="GV3" s="8" t="s">
        <v>192</v>
      </c>
      <c r="GW3" s="8" t="s">
        <v>192</v>
      </c>
      <c r="GX3" s="8" t="s">
        <v>192</v>
      </c>
      <c r="GY3" s="8" t="s">
        <v>192</v>
      </c>
      <c r="GZ3" s="8" t="s">
        <v>192</v>
      </c>
      <c r="HA3" s="8" t="s">
        <v>192</v>
      </c>
      <c r="HB3" s="8" t="s">
        <v>192</v>
      </c>
      <c r="HC3" s="8" t="s">
        <v>192</v>
      </c>
    </row>
    <row r="4" spans="1:211">
      <c r="A4" s="4" t="s">
        <v>184</v>
      </c>
      <c r="B4" s="8" t="s">
        <v>193</v>
      </c>
      <c r="C4" s="8" t="s">
        <v>193</v>
      </c>
      <c r="D4" s="8" t="s">
        <v>193</v>
      </c>
      <c r="E4" s="8" t="s">
        <v>193</v>
      </c>
      <c r="F4" s="8" t="s">
        <v>193</v>
      </c>
      <c r="G4" s="8" t="s">
        <v>193</v>
      </c>
      <c r="H4" s="8" t="s">
        <v>193</v>
      </c>
      <c r="I4" s="8" t="s">
        <v>193</v>
      </c>
      <c r="J4" s="8" t="s">
        <v>193</v>
      </c>
      <c r="K4" s="8" t="s">
        <v>193</v>
      </c>
      <c r="L4" s="8" t="s">
        <v>193</v>
      </c>
      <c r="M4" s="8" t="s">
        <v>193</v>
      </c>
      <c r="N4" s="8" t="s">
        <v>193</v>
      </c>
      <c r="O4" s="8" t="s">
        <v>193</v>
      </c>
      <c r="P4" s="8" t="s">
        <v>193</v>
      </c>
      <c r="Q4" s="8" t="s">
        <v>193</v>
      </c>
      <c r="R4" s="8" t="s">
        <v>193</v>
      </c>
      <c r="S4" s="8" t="s">
        <v>193</v>
      </c>
      <c r="T4" s="8" t="s">
        <v>193</v>
      </c>
      <c r="U4" s="8" t="s">
        <v>193</v>
      </c>
      <c r="V4" s="8" t="s">
        <v>193</v>
      </c>
      <c r="W4" s="8" t="s">
        <v>193</v>
      </c>
      <c r="X4" s="8" t="s">
        <v>193</v>
      </c>
      <c r="Y4" s="8" t="s">
        <v>193</v>
      </c>
      <c r="Z4" s="8" t="s">
        <v>193</v>
      </c>
      <c r="AA4" s="8" t="s">
        <v>193</v>
      </c>
      <c r="AB4" s="8" t="s">
        <v>193</v>
      </c>
      <c r="AC4" s="8" t="s">
        <v>193</v>
      </c>
      <c r="AD4" s="8" t="s">
        <v>193</v>
      </c>
      <c r="AE4" s="8" t="s">
        <v>193</v>
      </c>
      <c r="AF4" s="8" t="s">
        <v>193</v>
      </c>
      <c r="AG4" s="8" t="s">
        <v>193</v>
      </c>
      <c r="AH4" s="8" t="s">
        <v>193</v>
      </c>
      <c r="AI4" s="8" t="s">
        <v>193</v>
      </c>
      <c r="AJ4" s="8" t="s">
        <v>193</v>
      </c>
      <c r="AK4" s="8" t="s">
        <v>193</v>
      </c>
      <c r="AL4" s="8" t="s">
        <v>193</v>
      </c>
      <c r="AM4" s="8" t="s">
        <v>193</v>
      </c>
      <c r="AN4" s="8" t="s">
        <v>193</v>
      </c>
      <c r="AO4" s="8" t="s">
        <v>193</v>
      </c>
      <c r="AP4" s="8" t="s">
        <v>193</v>
      </c>
      <c r="AQ4" s="8" t="s">
        <v>193</v>
      </c>
      <c r="AR4" s="8" t="s">
        <v>193</v>
      </c>
      <c r="AS4" s="8" t="s">
        <v>193</v>
      </c>
      <c r="AT4" s="8" t="s">
        <v>193</v>
      </c>
      <c r="AU4" s="8" t="s">
        <v>193</v>
      </c>
      <c r="AV4" s="8" t="s">
        <v>193</v>
      </c>
      <c r="AW4" s="8" t="s">
        <v>193</v>
      </c>
      <c r="AX4" s="8" t="s">
        <v>193</v>
      </c>
      <c r="AY4" s="8" t="s">
        <v>193</v>
      </c>
      <c r="AZ4" s="8" t="s">
        <v>193</v>
      </c>
      <c r="BA4" s="8" t="s">
        <v>193</v>
      </c>
      <c r="BB4" s="8" t="s">
        <v>193</v>
      </c>
      <c r="BC4" s="8" t="s">
        <v>193</v>
      </c>
      <c r="BD4" s="8" t="s">
        <v>193</v>
      </c>
      <c r="BE4" s="8" t="s">
        <v>193</v>
      </c>
      <c r="BF4" s="8" t="s">
        <v>193</v>
      </c>
      <c r="BG4" s="8" t="s">
        <v>193</v>
      </c>
      <c r="BH4" s="8" t="s">
        <v>193</v>
      </c>
      <c r="BI4" s="8" t="s">
        <v>193</v>
      </c>
      <c r="BJ4" s="8" t="s">
        <v>193</v>
      </c>
      <c r="BK4" s="8" t="s">
        <v>193</v>
      </c>
      <c r="BL4" s="8" t="s">
        <v>193</v>
      </c>
      <c r="BM4" s="8" t="s">
        <v>193</v>
      </c>
      <c r="BN4" s="8" t="s">
        <v>193</v>
      </c>
      <c r="BO4" s="8" t="s">
        <v>193</v>
      </c>
      <c r="BP4" s="8" t="s">
        <v>193</v>
      </c>
      <c r="BQ4" s="8" t="s">
        <v>193</v>
      </c>
      <c r="BR4" s="8" t="s">
        <v>193</v>
      </c>
      <c r="BS4" s="8" t="s">
        <v>193</v>
      </c>
      <c r="BT4" s="8" t="s">
        <v>193</v>
      </c>
      <c r="BU4" s="8" t="s">
        <v>193</v>
      </c>
      <c r="BV4" s="8" t="s">
        <v>193</v>
      </c>
      <c r="BW4" s="8" t="s">
        <v>193</v>
      </c>
      <c r="BX4" s="8" t="s">
        <v>193</v>
      </c>
      <c r="BY4" s="8" t="s">
        <v>193</v>
      </c>
      <c r="BZ4" s="8" t="s">
        <v>193</v>
      </c>
      <c r="CA4" s="8" t="s">
        <v>193</v>
      </c>
      <c r="CB4" s="8" t="s">
        <v>193</v>
      </c>
      <c r="CC4" s="8" t="s">
        <v>193</v>
      </c>
      <c r="CD4" s="8" t="s">
        <v>193</v>
      </c>
      <c r="CE4" s="8" t="s">
        <v>193</v>
      </c>
      <c r="CF4" s="8" t="s">
        <v>193</v>
      </c>
      <c r="CG4" s="8" t="s">
        <v>193</v>
      </c>
      <c r="CH4" s="8" t="s">
        <v>193</v>
      </c>
      <c r="CI4" s="8" t="s">
        <v>193</v>
      </c>
      <c r="CJ4" s="8" t="s">
        <v>193</v>
      </c>
      <c r="CK4" s="8" t="s">
        <v>193</v>
      </c>
      <c r="CL4" s="8" t="s">
        <v>193</v>
      </c>
      <c r="CM4" s="8" t="s">
        <v>193</v>
      </c>
      <c r="CN4" s="8" t="s">
        <v>193</v>
      </c>
      <c r="CO4" s="8" t="s">
        <v>193</v>
      </c>
      <c r="CP4" s="8" t="s">
        <v>193</v>
      </c>
      <c r="CQ4" s="8" t="s">
        <v>193</v>
      </c>
      <c r="CR4" s="8" t="s">
        <v>193</v>
      </c>
      <c r="CS4" s="8" t="s">
        <v>193</v>
      </c>
      <c r="CT4" s="8" t="s">
        <v>193</v>
      </c>
      <c r="CU4" s="8" t="s">
        <v>193</v>
      </c>
      <c r="CV4" s="8" t="s">
        <v>193</v>
      </c>
      <c r="CW4" s="8" t="s">
        <v>193</v>
      </c>
      <c r="CX4" s="8" t="s">
        <v>193</v>
      </c>
      <c r="CY4" s="8" t="s">
        <v>193</v>
      </c>
      <c r="CZ4" s="8" t="s">
        <v>193</v>
      </c>
      <c r="DA4" s="8" t="s">
        <v>193</v>
      </c>
      <c r="DB4" s="8" t="s">
        <v>193</v>
      </c>
      <c r="DC4" s="8" t="s">
        <v>193</v>
      </c>
      <c r="DD4" s="8" t="s">
        <v>193</v>
      </c>
      <c r="DE4" s="8" t="s">
        <v>193</v>
      </c>
      <c r="DF4" s="8" t="s">
        <v>193</v>
      </c>
      <c r="DG4" s="8" t="s">
        <v>193</v>
      </c>
      <c r="DH4" s="8" t="s">
        <v>193</v>
      </c>
      <c r="DI4" s="8" t="s">
        <v>193</v>
      </c>
      <c r="DJ4" s="8" t="s">
        <v>193</v>
      </c>
      <c r="DK4" s="8" t="s">
        <v>193</v>
      </c>
      <c r="DL4" s="8" t="s">
        <v>193</v>
      </c>
      <c r="DM4" s="8" t="s">
        <v>193</v>
      </c>
      <c r="DN4" s="8" t="s">
        <v>193</v>
      </c>
      <c r="DO4" s="8" t="s">
        <v>193</v>
      </c>
      <c r="DP4" s="8" t="s">
        <v>193</v>
      </c>
      <c r="DQ4" s="8" t="s">
        <v>193</v>
      </c>
      <c r="DR4" s="8" t="s">
        <v>193</v>
      </c>
      <c r="DS4" s="8" t="s">
        <v>193</v>
      </c>
      <c r="DT4" s="8" t="s">
        <v>193</v>
      </c>
      <c r="DU4" s="8" t="s">
        <v>193</v>
      </c>
      <c r="DV4" s="8" t="s">
        <v>193</v>
      </c>
      <c r="DW4" s="8" t="s">
        <v>193</v>
      </c>
      <c r="DX4" s="8" t="s">
        <v>193</v>
      </c>
      <c r="DY4" s="8" t="s">
        <v>193</v>
      </c>
      <c r="DZ4" s="8" t="s">
        <v>193</v>
      </c>
      <c r="EA4" s="8" t="s">
        <v>193</v>
      </c>
      <c r="EB4" s="8" t="s">
        <v>193</v>
      </c>
      <c r="EC4" s="8" t="s">
        <v>193</v>
      </c>
      <c r="ED4" s="8" t="s">
        <v>193</v>
      </c>
      <c r="EE4" s="8" t="s">
        <v>193</v>
      </c>
      <c r="EF4" s="8" t="s">
        <v>193</v>
      </c>
      <c r="EG4" s="8" t="s">
        <v>193</v>
      </c>
      <c r="EH4" s="8" t="s">
        <v>193</v>
      </c>
      <c r="EI4" s="8" t="s">
        <v>193</v>
      </c>
      <c r="EJ4" s="8" t="s">
        <v>193</v>
      </c>
      <c r="EK4" s="8" t="s">
        <v>193</v>
      </c>
      <c r="EL4" s="8" t="s">
        <v>193</v>
      </c>
      <c r="EM4" s="8" t="s">
        <v>193</v>
      </c>
      <c r="EN4" s="8" t="s">
        <v>193</v>
      </c>
      <c r="EO4" s="8" t="s">
        <v>193</v>
      </c>
      <c r="EP4" s="8" t="s">
        <v>193</v>
      </c>
      <c r="EQ4" s="8" t="s">
        <v>193</v>
      </c>
      <c r="ER4" s="8" t="s">
        <v>193</v>
      </c>
      <c r="ES4" s="8" t="s">
        <v>193</v>
      </c>
      <c r="ET4" s="8" t="s">
        <v>193</v>
      </c>
      <c r="EU4" s="8" t="s">
        <v>193</v>
      </c>
      <c r="EV4" s="8" t="s">
        <v>193</v>
      </c>
      <c r="EW4" s="8" t="s">
        <v>193</v>
      </c>
      <c r="EX4" s="8" t="s">
        <v>193</v>
      </c>
      <c r="EY4" s="8" t="s">
        <v>193</v>
      </c>
      <c r="EZ4" s="8" t="s">
        <v>193</v>
      </c>
      <c r="FA4" s="8" t="s">
        <v>193</v>
      </c>
      <c r="FB4" s="8" t="s">
        <v>193</v>
      </c>
      <c r="FC4" s="8" t="s">
        <v>193</v>
      </c>
      <c r="FD4" s="8" t="s">
        <v>193</v>
      </c>
      <c r="FE4" s="8" t="s">
        <v>193</v>
      </c>
      <c r="FF4" s="8" t="s">
        <v>193</v>
      </c>
      <c r="FG4" s="8" t="s">
        <v>193</v>
      </c>
      <c r="FH4" s="8" t="s">
        <v>193</v>
      </c>
      <c r="FI4" s="8" t="s">
        <v>193</v>
      </c>
      <c r="FJ4" s="8" t="s">
        <v>193</v>
      </c>
      <c r="FK4" s="8" t="s">
        <v>193</v>
      </c>
      <c r="FL4" s="8" t="s">
        <v>193</v>
      </c>
      <c r="FM4" s="8" t="s">
        <v>193</v>
      </c>
      <c r="FN4" s="8" t="s">
        <v>193</v>
      </c>
      <c r="FO4" s="8" t="s">
        <v>193</v>
      </c>
      <c r="FP4" s="8" t="s">
        <v>193</v>
      </c>
      <c r="FQ4" s="8" t="s">
        <v>193</v>
      </c>
      <c r="FR4" s="8" t="s">
        <v>193</v>
      </c>
      <c r="FS4" s="8" t="s">
        <v>193</v>
      </c>
      <c r="FT4" s="8" t="s">
        <v>193</v>
      </c>
      <c r="FU4" s="8" t="s">
        <v>193</v>
      </c>
      <c r="FV4" s="8" t="s">
        <v>193</v>
      </c>
      <c r="FW4" s="8" t="s">
        <v>193</v>
      </c>
      <c r="FX4" s="8" t="s">
        <v>193</v>
      </c>
      <c r="FY4" s="8" t="s">
        <v>193</v>
      </c>
      <c r="FZ4" s="8" t="s">
        <v>193</v>
      </c>
      <c r="GA4" s="8" t="s">
        <v>193</v>
      </c>
      <c r="GB4" s="8" t="s">
        <v>193</v>
      </c>
      <c r="GC4" s="8" t="s">
        <v>193</v>
      </c>
      <c r="GD4" s="8" t="s">
        <v>193</v>
      </c>
      <c r="GE4" s="8" t="s">
        <v>193</v>
      </c>
      <c r="GF4" s="8" t="s">
        <v>193</v>
      </c>
      <c r="GG4" s="8" t="s">
        <v>193</v>
      </c>
      <c r="GH4" s="8" t="s">
        <v>193</v>
      </c>
      <c r="GI4" s="8" t="s">
        <v>193</v>
      </c>
      <c r="GJ4" s="8" t="s">
        <v>193</v>
      </c>
      <c r="GK4" s="8" t="s">
        <v>193</v>
      </c>
      <c r="GL4" s="8" t="s">
        <v>193</v>
      </c>
      <c r="GM4" s="8" t="s">
        <v>193</v>
      </c>
      <c r="GN4" s="8" t="s">
        <v>193</v>
      </c>
      <c r="GO4" s="8" t="s">
        <v>193</v>
      </c>
      <c r="GP4" s="8" t="s">
        <v>193</v>
      </c>
      <c r="GQ4" s="8" t="s">
        <v>193</v>
      </c>
      <c r="GR4" s="8" t="s">
        <v>193</v>
      </c>
      <c r="GS4" s="8" t="s">
        <v>193</v>
      </c>
      <c r="GT4" s="8" t="s">
        <v>193</v>
      </c>
      <c r="GU4" s="8" t="s">
        <v>193</v>
      </c>
      <c r="GV4" s="8" t="s">
        <v>193</v>
      </c>
      <c r="GW4" s="8" t="s">
        <v>193</v>
      </c>
      <c r="GX4" s="8" t="s">
        <v>193</v>
      </c>
      <c r="GY4" s="8" t="s">
        <v>193</v>
      </c>
      <c r="GZ4" s="8" t="s">
        <v>193</v>
      </c>
      <c r="HA4" s="8" t="s">
        <v>193</v>
      </c>
      <c r="HB4" s="8" t="s">
        <v>193</v>
      </c>
      <c r="HC4" s="8" t="s">
        <v>193</v>
      </c>
    </row>
    <row r="5" spans="1:211">
      <c r="A5" s="4" t="s">
        <v>185</v>
      </c>
      <c r="B5" s="8" t="s">
        <v>413</v>
      </c>
      <c r="C5" s="8" t="s">
        <v>413</v>
      </c>
      <c r="D5" s="8" t="s">
        <v>413</v>
      </c>
      <c r="E5" s="8" t="s">
        <v>413</v>
      </c>
      <c r="F5" s="8" t="s">
        <v>413</v>
      </c>
      <c r="G5" s="8" t="s">
        <v>413</v>
      </c>
      <c r="H5" s="8" t="s">
        <v>413</v>
      </c>
      <c r="I5" s="8" t="s">
        <v>413</v>
      </c>
      <c r="J5" s="8" t="s">
        <v>413</v>
      </c>
      <c r="K5" s="8" t="s">
        <v>413</v>
      </c>
      <c r="L5" s="8" t="s">
        <v>413</v>
      </c>
      <c r="M5" s="8" t="s">
        <v>413</v>
      </c>
      <c r="N5" s="8" t="s">
        <v>413</v>
      </c>
      <c r="O5" s="8" t="s">
        <v>413</v>
      </c>
      <c r="P5" s="8" t="s">
        <v>413</v>
      </c>
      <c r="Q5" s="8" t="s">
        <v>413</v>
      </c>
      <c r="R5" s="8" t="s">
        <v>413</v>
      </c>
      <c r="S5" s="8" t="s">
        <v>413</v>
      </c>
      <c r="T5" s="8" t="s">
        <v>413</v>
      </c>
      <c r="U5" s="8" t="s">
        <v>413</v>
      </c>
      <c r="V5" s="8" t="s">
        <v>413</v>
      </c>
      <c r="W5" s="8" t="s">
        <v>413</v>
      </c>
      <c r="X5" s="8" t="s">
        <v>413</v>
      </c>
      <c r="Y5" s="8" t="s">
        <v>413</v>
      </c>
      <c r="Z5" s="8" t="s">
        <v>413</v>
      </c>
      <c r="AA5" s="8" t="s">
        <v>413</v>
      </c>
      <c r="AB5" s="8" t="s">
        <v>413</v>
      </c>
      <c r="AC5" s="8" t="s">
        <v>413</v>
      </c>
      <c r="AD5" s="8" t="s">
        <v>413</v>
      </c>
      <c r="AE5" s="8" t="s">
        <v>413</v>
      </c>
      <c r="AF5" s="8" t="s">
        <v>413</v>
      </c>
      <c r="AG5" s="8" t="s">
        <v>413</v>
      </c>
      <c r="AH5" s="8" t="s">
        <v>413</v>
      </c>
      <c r="AI5" s="8" t="s">
        <v>413</v>
      </c>
      <c r="AJ5" s="8" t="s">
        <v>413</v>
      </c>
      <c r="AK5" s="8" t="s">
        <v>413</v>
      </c>
      <c r="AL5" s="8" t="s">
        <v>413</v>
      </c>
      <c r="AM5" s="8" t="s">
        <v>413</v>
      </c>
      <c r="AN5" s="8" t="s">
        <v>413</v>
      </c>
      <c r="AO5" s="8" t="s">
        <v>413</v>
      </c>
      <c r="AP5" s="8" t="s">
        <v>413</v>
      </c>
      <c r="AQ5" s="8" t="s">
        <v>413</v>
      </c>
      <c r="AR5" s="8" t="s">
        <v>413</v>
      </c>
      <c r="AS5" s="8" t="s">
        <v>413</v>
      </c>
      <c r="AT5" s="8" t="s">
        <v>413</v>
      </c>
      <c r="AU5" s="8" t="s">
        <v>413</v>
      </c>
      <c r="AV5" s="8" t="s">
        <v>413</v>
      </c>
      <c r="AW5" s="8" t="s">
        <v>413</v>
      </c>
      <c r="AX5" s="8" t="s">
        <v>413</v>
      </c>
      <c r="AY5" s="8" t="s">
        <v>413</v>
      </c>
      <c r="AZ5" s="8" t="s">
        <v>413</v>
      </c>
      <c r="BA5" s="8" t="s">
        <v>413</v>
      </c>
      <c r="BB5" s="8" t="s">
        <v>413</v>
      </c>
      <c r="BC5" s="8" t="s">
        <v>413</v>
      </c>
      <c r="BD5" s="8" t="s">
        <v>413</v>
      </c>
      <c r="BE5" s="8" t="s">
        <v>413</v>
      </c>
      <c r="BF5" s="8" t="s">
        <v>413</v>
      </c>
      <c r="BG5" s="8" t="s">
        <v>413</v>
      </c>
      <c r="BH5" s="8" t="s">
        <v>413</v>
      </c>
      <c r="BI5" s="8" t="s">
        <v>413</v>
      </c>
      <c r="BJ5" s="8" t="s">
        <v>413</v>
      </c>
      <c r="BK5" s="8" t="s">
        <v>413</v>
      </c>
      <c r="BL5" s="8" t="s">
        <v>413</v>
      </c>
      <c r="BM5" s="8" t="s">
        <v>413</v>
      </c>
      <c r="BN5" s="8" t="s">
        <v>413</v>
      </c>
      <c r="BO5" s="8" t="s">
        <v>413</v>
      </c>
      <c r="BP5" s="8" t="s">
        <v>413</v>
      </c>
      <c r="BQ5" s="8" t="s">
        <v>413</v>
      </c>
      <c r="BR5" s="8" t="s">
        <v>413</v>
      </c>
      <c r="BS5" s="8" t="s">
        <v>413</v>
      </c>
      <c r="BT5" s="8" t="s">
        <v>413</v>
      </c>
      <c r="BU5" s="8" t="s">
        <v>413</v>
      </c>
      <c r="BV5" s="8" t="s">
        <v>413</v>
      </c>
      <c r="BW5" s="8" t="s">
        <v>413</v>
      </c>
      <c r="BX5" s="8" t="s">
        <v>413</v>
      </c>
      <c r="BY5" s="8" t="s">
        <v>413</v>
      </c>
      <c r="BZ5" s="8" t="s">
        <v>413</v>
      </c>
      <c r="CA5" s="8" t="s">
        <v>413</v>
      </c>
      <c r="CB5" s="8" t="s">
        <v>413</v>
      </c>
      <c r="CC5" s="8" t="s">
        <v>413</v>
      </c>
      <c r="CD5" s="8" t="s">
        <v>413</v>
      </c>
      <c r="CE5" s="8" t="s">
        <v>413</v>
      </c>
      <c r="CF5" s="8" t="s">
        <v>413</v>
      </c>
      <c r="CG5" s="8" t="s">
        <v>413</v>
      </c>
      <c r="CH5" s="8" t="s">
        <v>413</v>
      </c>
      <c r="CI5" s="8" t="s">
        <v>413</v>
      </c>
      <c r="CJ5" s="8" t="s">
        <v>413</v>
      </c>
      <c r="CK5" s="8" t="s">
        <v>413</v>
      </c>
      <c r="CL5" s="8" t="s">
        <v>413</v>
      </c>
      <c r="CM5" s="8" t="s">
        <v>413</v>
      </c>
      <c r="CN5" s="8" t="s">
        <v>413</v>
      </c>
      <c r="CO5" s="8" t="s">
        <v>413</v>
      </c>
      <c r="CP5" s="8" t="s">
        <v>413</v>
      </c>
      <c r="CQ5" s="8" t="s">
        <v>413</v>
      </c>
      <c r="CR5" s="8" t="s">
        <v>413</v>
      </c>
      <c r="CS5" s="8" t="s">
        <v>413</v>
      </c>
      <c r="CT5" s="8" t="s">
        <v>413</v>
      </c>
      <c r="CU5" s="8" t="s">
        <v>413</v>
      </c>
      <c r="CV5" s="8" t="s">
        <v>413</v>
      </c>
      <c r="CW5" s="8" t="s">
        <v>413</v>
      </c>
      <c r="CX5" s="8" t="s">
        <v>413</v>
      </c>
      <c r="CY5" s="8" t="s">
        <v>413</v>
      </c>
      <c r="CZ5" s="8" t="s">
        <v>413</v>
      </c>
      <c r="DA5" s="8" t="s">
        <v>413</v>
      </c>
      <c r="DB5" s="8" t="s">
        <v>413</v>
      </c>
      <c r="DC5" s="8" t="s">
        <v>413</v>
      </c>
      <c r="DD5" s="8" t="s">
        <v>413</v>
      </c>
      <c r="DE5" s="8" t="s">
        <v>413</v>
      </c>
      <c r="DF5" s="8" t="s">
        <v>413</v>
      </c>
      <c r="DG5" s="8" t="s">
        <v>413</v>
      </c>
      <c r="DH5" s="8" t="s">
        <v>413</v>
      </c>
      <c r="DI5" s="8" t="s">
        <v>413</v>
      </c>
      <c r="DJ5" s="8" t="s">
        <v>413</v>
      </c>
      <c r="DK5" s="8" t="s">
        <v>413</v>
      </c>
      <c r="DL5" s="8" t="s">
        <v>413</v>
      </c>
      <c r="DM5" s="8" t="s">
        <v>413</v>
      </c>
      <c r="DN5" s="8" t="s">
        <v>413</v>
      </c>
      <c r="DO5" s="8" t="s">
        <v>413</v>
      </c>
      <c r="DP5" s="8" t="s">
        <v>413</v>
      </c>
      <c r="DQ5" s="8" t="s">
        <v>413</v>
      </c>
      <c r="DR5" s="8" t="s">
        <v>413</v>
      </c>
      <c r="DS5" s="8" t="s">
        <v>413</v>
      </c>
      <c r="DT5" s="8" t="s">
        <v>413</v>
      </c>
      <c r="DU5" s="8" t="s">
        <v>413</v>
      </c>
      <c r="DV5" s="8" t="s">
        <v>413</v>
      </c>
      <c r="DW5" s="8" t="s">
        <v>413</v>
      </c>
      <c r="DX5" s="8" t="s">
        <v>413</v>
      </c>
      <c r="DY5" s="8" t="s">
        <v>413</v>
      </c>
      <c r="DZ5" s="8" t="s">
        <v>413</v>
      </c>
      <c r="EA5" s="8" t="s">
        <v>413</v>
      </c>
      <c r="EB5" s="8" t="s">
        <v>413</v>
      </c>
      <c r="EC5" s="8" t="s">
        <v>413</v>
      </c>
      <c r="ED5" s="8" t="s">
        <v>413</v>
      </c>
      <c r="EE5" s="8" t="s">
        <v>413</v>
      </c>
      <c r="EF5" s="8" t="s">
        <v>413</v>
      </c>
      <c r="EG5" s="8" t="s">
        <v>413</v>
      </c>
      <c r="EH5" s="8" t="s">
        <v>413</v>
      </c>
      <c r="EI5" s="8" t="s">
        <v>413</v>
      </c>
      <c r="EJ5" s="8" t="s">
        <v>413</v>
      </c>
      <c r="EK5" s="8" t="s">
        <v>413</v>
      </c>
      <c r="EL5" s="8" t="s">
        <v>413</v>
      </c>
      <c r="EM5" s="8" t="s">
        <v>413</v>
      </c>
      <c r="EN5" s="8" t="s">
        <v>413</v>
      </c>
      <c r="EO5" s="8" t="s">
        <v>413</v>
      </c>
      <c r="EP5" s="8" t="s">
        <v>413</v>
      </c>
      <c r="EQ5" s="8" t="s">
        <v>413</v>
      </c>
      <c r="ER5" s="8" t="s">
        <v>413</v>
      </c>
      <c r="ES5" s="8" t="s">
        <v>413</v>
      </c>
      <c r="ET5" s="8" t="s">
        <v>413</v>
      </c>
      <c r="EU5" s="8" t="s">
        <v>413</v>
      </c>
      <c r="EV5" s="8" t="s">
        <v>413</v>
      </c>
      <c r="EW5" s="8" t="s">
        <v>413</v>
      </c>
      <c r="EX5" s="8" t="s">
        <v>413</v>
      </c>
      <c r="EY5" s="8" t="s">
        <v>413</v>
      </c>
      <c r="EZ5" s="8" t="s">
        <v>413</v>
      </c>
      <c r="FA5" s="8" t="s">
        <v>413</v>
      </c>
      <c r="FB5" s="8" t="s">
        <v>413</v>
      </c>
      <c r="FC5" s="8" t="s">
        <v>413</v>
      </c>
      <c r="FD5" s="8" t="s">
        <v>413</v>
      </c>
      <c r="FE5" s="8" t="s">
        <v>413</v>
      </c>
      <c r="FF5" s="8" t="s">
        <v>413</v>
      </c>
      <c r="FG5" s="8" t="s">
        <v>413</v>
      </c>
      <c r="FH5" s="8" t="s">
        <v>413</v>
      </c>
      <c r="FI5" s="8" t="s">
        <v>413</v>
      </c>
      <c r="FJ5" s="8" t="s">
        <v>413</v>
      </c>
      <c r="FK5" s="8" t="s">
        <v>413</v>
      </c>
      <c r="FL5" s="8" t="s">
        <v>413</v>
      </c>
      <c r="FM5" s="8" t="s">
        <v>413</v>
      </c>
      <c r="FN5" s="8" t="s">
        <v>413</v>
      </c>
      <c r="FO5" s="8" t="s">
        <v>413</v>
      </c>
      <c r="FP5" s="8" t="s">
        <v>413</v>
      </c>
      <c r="FQ5" s="8" t="s">
        <v>413</v>
      </c>
      <c r="FR5" s="8" t="s">
        <v>413</v>
      </c>
      <c r="FS5" s="8" t="s">
        <v>413</v>
      </c>
      <c r="FT5" s="8" t="s">
        <v>413</v>
      </c>
      <c r="FU5" s="8" t="s">
        <v>413</v>
      </c>
      <c r="FV5" s="8" t="s">
        <v>413</v>
      </c>
      <c r="FW5" s="8" t="s">
        <v>413</v>
      </c>
      <c r="FX5" s="8" t="s">
        <v>413</v>
      </c>
      <c r="FY5" s="8" t="s">
        <v>413</v>
      </c>
      <c r="FZ5" s="8" t="s">
        <v>413</v>
      </c>
      <c r="GA5" s="8" t="s">
        <v>413</v>
      </c>
      <c r="GB5" s="8" t="s">
        <v>413</v>
      </c>
      <c r="GC5" s="8" t="s">
        <v>413</v>
      </c>
      <c r="GD5" s="8" t="s">
        <v>413</v>
      </c>
      <c r="GE5" s="8" t="s">
        <v>413</v>
      </c>
      <c r="GF5" s="8" t="s">
        <v>413</v>
      </c>
      <c r="GG5" s="8" t="s">
        <v>413</v>
      </c>
      <c r="GH5" s="8" t="s">
        <v>413</v>
      </c>
      <c r="GI5" s="8" t="s">
        <v>413</v>
      </c>
      <c r="GJ5" s="8" t="s">
        <v>413</v>
      </c>
      <c r="GK5" s="8" t="s">
        <v>413</v>
      </c>
      <c r="GL5" s="8" t="s">
        <v>413</v>
      </c>
      <c r="GM5" s="8" t="s">
        <v>413</v>
      </c>
      <c r="GN5" s="8" t="s">
        <v>413</v>
      </c>
      <c r="GO5" s="8" t="s">
        <v>413</v>
      </c>
      <c r="GP5" s="8" t="s">
        <v>413</v>
      </c>
      <c r="GQ5" s="8" t="s">
        <v>413</v>
      </c>
      <c r="GR5" s="8" t="s">
        <v>413</v>
      </c>
      <c r="GS5" s="8" t="s">
        <v>413</v>
      </c>
      <c r="GT5" s="8" t="s">
        <v>413</v>
      </c>
      <c r="GU5" s="8" t="s">
        <v>413</v>
      </c>
      <c r="GV5" s="8" t="s">
        <v>413</v>
      </c>
      <c r="GW5" s="8" t="s">
        <v>413</v>
      </c>
      <c r="GX5" s="8" t="s">
        <v>413</v>
      </c>
      <c r="GY5" s="8" t="s">
        <v>413</v>
      </c>
      <c r="GZ5" s="8" t="s">
        <v>413</v>
      </c>
      <c r="HA5" s="8" t="s">
        <v>413</v>
      </c>
      <c r="HB5" s="8" t="s">
        <v>413</v>
      </c>
      <c r="HC5" s="8" t="s">
        <v>413</v>
      </c>
    </row>
    <row r="6" spans="1:211">
      <c r="A6" s="4" t="s">
        <v>186</v>
      </c>
      <c r="B6" s="8" t="s">
        <v>414</v>
      </c>
      <c r="C6" s="8" t="s">
        <v>414</v>
      </c>
      <c r="D6" s="8" t="s">
        <v>414</v>
      </c>
      <c r="E6" s="8" t="s">
        <v>414</v>
      </c>
      <c r="F6" s="8" t="s">
        <v>414</v>
      </c>
      <c r="G6" s="8" t="s">
        <v>414</v>
      </c>
      <c r="H6" s="8" t="s">
        <v>414</v>
      </c>
      <c r="I6" s="8" t="s">
        <v>414</v>
      </c>
      <c r="J6" s="8" t="s">
        <v>414</v>
      </c>
      <c r="K6" s="8" t="s">
        <v>414</v>
      </c>
      <c r="L6" s="8" t="s">
        <v>414</v>
      </c>
      <c r="M6" s="8" t="s">
        <v>414</v>
      </c>
      <c r="N6" s="8" t="s">
        <v>414</v>
      </c>
      <c r="O6" s="8" t="s">
        <v>414</v>
      </c>
      <c r="P6" s="8" t="s">
        <v>414</v>
      </c>
      <c r="Q6" s="8" t="s">
        <v>414</v>
      </c>
      <c r="R6" s="8" t="s">
        <v>414</v>
      </c>
      <c r="S6" s="8" t="s">
        <v>414</v>
      </c>
      <c r="T6" s="8" t="s">
        <v>414</v>
      </c>
      <c r="U6" s="8" t="s">
        <v>414</v>
      </c>
      <c r="V6" s="8" t="s">
        <v>414</v>
      </c>
      <c r="W6" s="8" t="s">
        <v>414</v>
      </c>
      <c r="X6" s="8" t="s">
        <v>414</v>
      </c>
      <c r="Y6" s="8" t="s">
        <v>414</v>
      </c>
      <c r="Z6" s="8" t="s">
        <v>414</v>
      </c>
      <c r="AA6" s="8" t="s">
        <v>414</v>
      </c>
      <c r="AB6" s="8" t="s">
        <v>414</v>
      </c>
      <c r="AC6" s="8" t="s">
        <v>414</v>
      </c>
      <c r="AD6" s="8" t="s">
        <v>414</v>
      </c>
      <c r="AE6" s="8" t="s">
        <v>414</v>
      </c>
      <c r="AF6" s="8" t="s">
        <v>414</v>
      </c>
      <c r="AG6" s="8" t="s">
        <v>414</v>
      </c>
      <c r="AH6" s="8" t="s">
        <v>414</v>
      </c>
      <c r="AI6" s="8" t="s">
        <v>414</v>
      </c>
      <c r="AJ6" s="8" t="s">
        <v>414</v>
      </c>
      <c r="AK6" s="8" t="s">
        <v>414</v>
      </c>
      <c r="AL6" s="8" t="s">
        <v>414</v>
      </c>
      <c r="AM6" s="8" t="s">
        <v>414</v>
      </c>
      <c r="AN6" s="8" t="s">
        <v>414</v>
      </c>
      <c r="AO6" s="8" t="s">
        <v>414</v>
      </c>
      <c r="AP6" s="8" t="s">
        <v>414</v>
      </c>
      <c r="AQ6" s="8" t="s">
        <v>414</v>
      </c>
      <c r="AR6" s="8" t="s">
        <v>414</v>
      </c>
      <c r="AS6" s="8" t="s">
        <v>414</v>
      </c>
      <c r="AT6" s="8" t="s">
        <v>414</v>
      </c>
      <c r="AU6" s="8" t="s">
        <v>414</v>
      </c>
      <c r="AV6" s="8" t="s">
        <v>414</v>
      </c>
      <c r="AW6" s="8" t="s">
        <v>414</v>
      </c>
      <c r="AX6" s="8" t="s">
        <v>414</v>
      </c>
      <c r="AY6" s="8" t="s">
        <v>414</v>
      </c>
      <c r="AZ6" s="8" t="s">
        <v>414</v>
      </c>
      <c r="BA6" s="8" t="s">
        <v>414</v>
      </c>
      <c r="BB6" s="8" t="s">
        <v>414</v>
      </c>
      <c r="BC6" s="8" t="s">
        <v>414</v>
      </c>
      <c r="BD6" s="8" t="s">
        <v>414</v>
      </c>
      <c r="BE6" s="8" t="s">
        <v>414</v>
      </c>
      <c r="BF6" s="8" t="s">
        <v>414</v>
      </c>
      <c r="BG6" s="8" t="s">
        <v>414</v>
      </c>
      <c r="BH6" s="8" t="s">
        <v>414</v>
      </c>
      <c r="BI6" s="8" t="s">
        <v>414</v>
      </c>
      <c r="BJ6" s="8" t="s">
        <v>414</v>
      </c>
      <c r="BK6" s="8" t="s">
        <v>414</v>
      </c>
      <c r="BL6" s="8" t="s">
        <v>414</v>
      </c>
      <c r="BM6" s="8" t="s">
        <v>414</v>
      </c>
      <c r="BN6" s="8" t="s">
        <v>414</v>
      </c>
      <c r="BO6" s="8" t="s">
        <v>414</v>
      </c>
      <c r="BP6" s="8" t="s">
        <v>414</v>
      </c>
      <c r="BQ6" s="8" t="s">
        <v>414</v>
      </c>
      <c r="BR6" s="8" t="s">
        <v>414</v>
      </c>
      <c r="BS6" s="8" t="s">
        <v>414</v>
      </c>
      <c r="BT6" s="8" t="s">
        <v>414</v>
      </c>
      <c r="BU6" s="8" t="s">
        <v>414</v>
      </c>
      <c r="BV6" s="8" t="s">
        <v>414</v>
      </c>
      <c r="BW6" s="8" t="s">
        <v>414</v>
      </c>
      <c r="BX6" s="8" t="s">
        <v>414</v>
      </c>
      <c r="BY6" s="8" t="s">
        <v>414</v>
      </c>
      <c r="BZ6" s="8" t="s">
        <v>414</v>
      </c>
      <c r="CA6" s="8" t="s">
        <v>414</v>
      </c>
      <c r="CB6" s="8" t="s">
        <v>414</v>
      </c>
      <c r="CC6" s="8" t="s">
        <v>414</v>
      </c>
      <c r="CD6" s="8" t="s">
        <v>414</v>
      </c>
      <c r="CE6" s="8" t="s">
        <v>414</v>
      </c>
      <c r="CF6" s="8" t="s">
        <v>414</v>
      </c>
      <c r="CG6" s="8" t="s">
        <v>414</v>
      </c>
      <c r="CH6" s="8" t="s">
        <v>414</v>
      </c>
      <c r="CI6" s="8" t="s">
        <v>414</v>
      </c>
      <c r="CJ6" s="8" t="s">
        <v>414</v>
      </c>
      <c r="CK6" s="8" t="s">
        <v>414</v>
      </c>
      <c r="CL6" s="8" t="s">
        <v>414</v>
      </c>
      <c r="CM6" s="8" t="s">
        <v>414</v>
      </c>
      <c r="CN6" s="8" t="s">
        <v>414</v>
      </c>
      <c r="CO6" s="8" t="s">
        <v>414</v>
      </c>
      <c r="CP6" s="8" t="s">
        <v>414</v>
      </c>
      <c r="CQ6" s="8" t="s">
        <v>414</v>
      </c>
      <c r="CR6" s="8" t="s">
        <v>414</v>
      </c>
      <c r="CS6" s="8" t="s">
        <v>414</v>
      </c>
      <c r="CT6" s="8" t="s">
        <v>414</v>
      </c>
      <c r="CU6" s="8" t="s">
        <v>414</v>
      </c>
      <c r="CV6" s="8" t="s">
        <v>414</v>
      </c>
      <c r="CW6" s="8" t="s">
        <v>414</v>
      </c>
      <c r="CX6" s="8" t="s">
        <v>414</v>
      </c>
      <c r="CY6" s="8" t="s">
        <v>414</v>
      </c>
      <c r="CZ6" s="8" t="s">
        <v>414</v>
      </c>
      <c r="DA6" s="8" t="s">
        <v>414</v>
      </c>
      <c r="DB6" s="8" t="s">
        <v>414</v>
      </c>
      <c r="DC6" s="8" t="s">
        <v>414</v>
      </c>
      <c r="DD6" s="8" t="s">
        <v>414</v>
      </c>
      <c r="DE6" s="8" t="s">
        <v>414</v>
      </c>
      <c r="DF6" s="8" t="s">
        <v>414</v>
      </c>
      <c r="DG6" s="8" t="s">
        <v>414</v>
      </c>
      <c r="DH6" s="8" t="s">
        <v>414</v>
      </c>
      <c r="DI6" s="8" t="s">
        <v>414</v>
      </c>
      <c r="DJ6" s="8" t="s">
        <v>414</v>
      </c>
      <c r="DK6" s="8" t="s">
        <v>414</v>
      </c>
      <c r="DL6" s="8" t="s">
        <v>414</v>
      </c>
      <c r="DM6" s="8" t="s">
        <v>414</v>
      </c>
      <c r="DN6" s="8" t="s">
        <v>414</v>
      </c>
      <c r="DO6" s="8" t="s">
        <v>414</v>
      </c>
      <c r="DP6" s="8" t="s">
        <v>414</v>
      </c>
      <c r="DQ6" s="8" t="s">
        <v>414</v>
      </c>
      <c r="DR6" s="8" t="s">
        <v>414</v>
      </c>
      <c r="DS6" s="8" t="s">
        <v>414</v>
      </c>
      <c r="DT6" s="8" t="s">
        <v>414</v>
      </c>
      <c r="DU6" s="8" t="s">
        <v>414</v>
      </c>
      <c r="DV6" s="8" t="s">
        <v>414</v>
      </c>
      <c r="DW6" s="8" t="s">
        <v>414</v>
      </c>
      <c r="DX6" s="8" t="s">
        <v>414</v>
      </c>
      <c r="DY6" s="8" t="s">
        <v>414</v>
      </c>
      <c r="DZ6" s="8" t="s">
        <v>414</v>
      </c>
      <c r="EA6" s="8" t="s">
        <v>414</v>
      </c>
      <c r="EB6" s="8" t="s">
        <v>414</v>
      </c>
      <c r="EC6" s="8" t="s">
        <v>414</v>
      </c>
      <c r="ED6" s="8" t="s">
        <v>414</v>
      </c>
      <c r="EE6" s="8" t="s">
        <v>414</v>
      </c>
      <c r="EF6" s="8" t="s">
        <v>414</v>
      </c>
      <c r="EG6" s="8" t="s">
        <v>414</v>
      </c>
      <c r="EH6" s="8" t="s">
        <v>414</v>
      </c>
      <c r="EI6" s="8" t="s">
        <v>414</v>
      </c>
      <c r="EJ6" s="8" t="s">
        <v>414</v>
      </c>
      <c r="EK6" s="8" t="s">
        <v>414</v>
      </c>
      <c r="EL6" s="8" t="s">
        <v>414</v>
      </c>
      <c r="EM6" s="8" t="s">
        <v>414</v>
      </c>
      <c r="EN6" s="8" t="s">
        <v>414</v>
      </c>
      <c r="EO6" s="8" t="s">
        <v>414</v>
      </c>
      <c r="EP6" s="8" t="s">
        <v>414</v>
      </c>
      <c r="EQ6" s="8" t="s">
        <v>414</v>
      </c>
      <c r="ER6" s="8" t="s">
        <v>414</v>
      </c>
      <c r="ES6" s="8" t="s">
        <v>414</v>
      </c>
      <c r="ET6" s="8" t="s">
        <v>414</v>
      </c>
      <c r="EU6" s="8" t="s">
        <v>414</v>
      </c>
      <c r="EV6" s="8" t="s">
        <v>414</v>
      </c>
      <c r="EW6" s="8" t="s">
        <v>414</v>
      </c>
      <c r="EX6" s="8" t="s">
        <v>414</v>
      </c>
      <c r="EY6" s="8" t="s">
        <v>414</v>
      </c>
      <c r="EZ6" s="8" t="s">
        <v>414</v>
      </c>
      <c r="FA6" s="8" t="s">
        <v>414</v>
      </c>
      <c r="FB6" s="8" t="s">
        <v>414</v>
      </c>
      <c r="FC6" s="8" t="s">
        <v>414</v>
      </c>
      <c r="FD6" s="8" t="s">
        <v>414</v>
      </c>
      <c r="FE6" s="8" t="s">
        <v>414</v>
      </c>
      <c r="FF6" s="8" t="s">
        <v>414</v>
      </c>
      <c r="FG6" s="8" t="s">
        <v>414</v>
      </c>
      <c r="FH6" s="8" t="s">
        <v>414</v>
      </c>
      <c r="FI6" s="8" t="s">
        <v>414</v>
      </c>
      <c r="FJ6" s="8" t="s">
        <v>414</v>
      </c>
      <c r="FK6" s="8" t="s">
        <v>414</v>
      </c>
      <c r="FL6" s="8" t="s">
        <v>414</v>
      </c>
      <c r="FM6" s="8" t="s">
        <v>414</v>
      </c>
      <c r="FN6" s="8" t="s">
        <v>414</v>
      </c>
      <c r="FO6" s="8" t="s">
        <v>414</v>
      </c>
      <c r="FP6" s="8" t="s">
        <v>414</v>
      </c>
      <c r="FQ6" s="8" t="s">
        <v>414</v>
      </c>
      <c r="FR6" s="8" t="s">
        <v>414</v>
      </c>
      <c r="FS6" s="8" t="s">
        <v>414</v>
      </c>
      <c r="FT6" s="8" t="s">
        <v>414</v>
      </c>
      <c r="FU6" s="8" t="s">
        <v>414</v>
      </c>
      <c r="FV6" s="8" t="s">
        <v>414</v>
      </c>
      <c r="FW6" s="8" t="s">
        <v>414</v>
      </c>
      <c r="FX6" s="8" t="s">
        <v>414</v>
      </c>
      <c r="FY6" s="8" t="s">
        <v>414</v>
      </c>
      <c r="FZ6" s="8" t="s">
        <v>414</v>
      </c>
      <c r="GA6" s="8" t="s">
        <v>414</v>
      </c>
      <c r="GB6" s="8" t="s">
        <v>414</v>
      </c>
      <c r="GC6" s="8" t="s">
        <v>414</v>
      </c>
      <c r="GD6" s="8" t="s">
        <v>414</v>
      </c>
      <c r="GE6" s="8" t="s">
        <v>414</v>
      </c>
      <c r="GF6" s="8" t="s">
        <v>414</v>
      </c>
      <c r="GG6" s="8" t="s">
        <v>414</v>
      </c>
      <c r="GH6" s="8" t="s">
        <v>414</v>
      </c>
      <c r="GI6" s="8" t="s">
        <v>414</v>
      </c>
      <c r="GJ6" s="8" t="s">
        <v>414</v>
      </c>
      <c r="GK6" s="8" t="s">
        <v>414</v>
      </c>
      <c r="GL6" s="8" t="s">
        <v>414</v>
      </c>
      <c r="GM6" s="8" t="s">
        <v>414</v>
      </c>
      <c r="GN6" s="8" t="s">
        <v>414</v>
      </c>
      <c r="GO6" s="8" t="s">
        <v>414</v>
      </c>
      <c r="GP6" s="8" t="s">
        <v>414</v>
      </c>
      <c r="GQ6" s="8" t="s">
        <v>414</v>
      </c>
      <c r="GR6" s="8" t="s">
        <v>414</v>
      </c>
      <c r="GS6" s="8" t="s">
        <v>414</v>
      </c>
      <c r="GT6" s="8" t="s">
        <v>414</v>
      </c>
      <c r="GU6" s="8" t="s">
        <v>414</v>
      </c>
      <c r="GV6" s="8" t="s">
        <v>414</v>
      </c>
      <c r="GW6" s="8" t="s">
        <v>414</v>
      </c>
      <c r="GX6" s="8" t="s">
        <v>414</v>
      </c>
      <c r="GY6" s="8" t="s">
        <v>414</v>
      </c>
      <c r="GZ6" s="8" t="s">
        <v>414</v>
      </c>
      <c r="HA6" s="8" t="s">
        <v>414</v>
      </c>
      <c r="HB6" s="8" t="s">
        <v>414</v>
      </c>
      <c r="HC6" s="8" t="s">
        <v>414</v>
      </c>
    </row>
    <row r="7" spans="1:211" s="6" customFormat="1">
      <c r="A7" s="5" t="s">
        <v>187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  <c r="AL7" s="6">
        <v>39965</v>
      </c>
      <c r="AM7" s="6">
        <v>39965</v>
      </c>
      <c r="AN7" s="6">
        <v>39965</v>
      </c>
      <c r="AO7" s="6">
        <v>39965</v>
      </c>
      <c r="AP7" s="6">
        <v>39965</v>
      </c>
      <c r="AQ7" s="6">
        <v>39965</v>
      </c>
      <c r="AR7" s="6">
        <v>39965</v>
      </c>
      <c r="AS7" s="6">
        <v>39965</v>
      </c>
      <c r="AT7" s="6">
        <v>39965</v>
      </c>
      <c r="AU7" s="6">
        <v>39965</v>
      </c>
      <c r="AV7" s="6">
        <v>39965</v>
      </c>
      <c r="AW7" s="6">
        <v>39965</v>
      </c>
      <c r="AX7" s="6">
        <v>39965</v>
      </c>
      <c r="AY7" s="6">
        <v>39965</v>
      </c>
      <c r="AZ7" s="6">
        <v>39965</v>
      </c>
      <c r="BA7" s="6">
        <v>39965</v>
      </c>
      <c r="BB7" s="6">
        <v>39965</v>
      </c>
      <c r="BC7" s="6">
        <v>39965</v>
      </c>
      <c r="BD7" s="6">
        <v>39965</v>
      </c>
      <c r="BE7" s="6">
        <v>39965</v>
      </c>
      <c r="BF7" s="6">
        <v>39965</v>
      </c>
      <c r="BG7" s="6">
        <v>39965</v>
      </c>
      <c r="BH7" s="6">
        <v>39965</v>
      </c>
      <c r="BI7" s="6">
        <v>39965</v>
      </c>
      <c r="BJ7" s="6">
        <v>39965</v>
      </c>
      <c r="BK7" s="6">
        <v>39965</v>
      </c>
      <c r="BL7" s="6">
        <v>39965</v>
      </c>
      <c r="BM7" s="6">
        <v>39965</v>
      </c>
      <c r="BN7" s="6">
        <v>39965</v>
      </c>
      <c r="BO7" s="6">
        <v>39965</v>
      </c>
      <c r="BP7" s="6">
        <v>39965</v>
      </c>
      <c r="BQ7" s="6">
        <v>39965</v>
      </c>
      <c r="BR7" s="6">
        <v>39965</v>
      </c>
      <c r="BS7" s="6">
        <v>39965</v>
      </c>
      <c r="BT7" s="6">
        <v>39965</v>
      </c>
      <c r="BU7" s="6">
        <v>39965</v>
      </c>
      <c r="BV7" s="6">
        <v>39965</v>
      </c>
      <c r="BW7" s="6">
        <v>39965</v>
      </c>
      <c r="BX7" s="6">
        <v>39965</v>
      </c>
      <c r="BY7" s="6">
        <v>39965</v>
      </c>
      <c r="BZ7" s="6">
        <v>39965</v>
      </c>
      <c r="CA7" s="6">
        <v>39965</v>
      </c>
      <c r="CB7" s="6">
        <v>39965</v>
      </c>
      <c r="CC7" s="6">
        <v>39965</v>
      </c>
      <c r="CD7" s="6">
        <v>39965</v>
      </c>
      <c r="CE7" s="6">
        <v>39965</v>
      </c>
      <c r="CF7" s="6">
        <v>39965</v>
      </c>
      <c r="CG7" s="6">
        <v>39965</v>
      </c>
      <c r="CH7" s="6">
        <v>39965</v>
      </c>
      <c r="CI7" s="6">
        <v>39965</v>
      </c>
      <c r="CJ7" s="6">
        <v>39965</v>
      </c>
      <c r="CK7" s="6">
        <v>39965</v>
      </c>
      <c r="CL7" s="6">
        <v>39965</v>
      </c>
      <c r="CM7" s="6">
        <v>39965</v>
      </c>
      <c r="CN7" s="6">
        <v>39965</v>
      </c>
      <c r="CO7" s="6">
        <v>39965</v>
      </c>
      <c r="CP7" s="6">
        <v>39965</v>
      </c>
      <c r="CQ7" s="6">
        <v>39965</v>
      </c>
      <c r="CR7" s="6">
        <v>39965</v>
      </c>
      <c r="CS7" s="6">
        <v>39965</v>
      </c>
      <c r="CT7" s="6">
        <v>39965</v>
      </c>
      <c r="CU7" s="6">
        <v>39965</v>
      </c>
      <c r="CV7" s="6">
        <v>39965</v>
      </c>
      <c r="CW7" s="6">
        <v>39965</v>
      </c>
      <c r="CX7" s="6">
        <v>39965</v>
      </c>
      <c r="CY7" s="6">
        <v>39965</v>
      </c>
      <c r="CZ7" s="6">
        <v>39965</v>
      </c>
      <c r="DA7" s="6">
        <v>39965</v>
      </c>
      <c r="DB7" s="6">
        <v>39965</v>
      </c>
      <c r="DC7" s="6">
        <v>39965</v>
      </c>
      <c r="DD7" s="6">
        <v>39965</v>
      </c>
      <c r="DE7" s="6">
        <v>39965</v>
      </c>
      <c r="DF7" s="6">
        <v>39965</v>
      </c>
      <c r="DG7" s="6">
        <v>39965</v>
      </c>
      <c r="DH7" s="6">
        <v>39965</v>
      </c>
      <c r="DI7" s="6">
        <v>39965</v>
      </c>
      <c r="DJ7" s="6">
        <v>39965</v>
      </c>
      <c r="DK7" s="6">
        <v>39965</v>
      </c>
      <c r="DL7" s="6">
        <v>39965</v>
      </c>
      <c r="DM7" s="6">
        <v>39965</v>
      </c>
      <c r="DN7" s="6">
        <v>39965</v>
      </c>
      <c r="DO7" s="6">
        <v>39965</v>
      </c>
      <c r="DP7" s="6">
        <v>39965</v>
      </c>
      <c r="DQ7" s="6">
        <v>39965</v>
      </c>
      <c r="DR7" s="6">
        <v>39965</v>
      </c>
      <c r="DS7" s="6">
        <v>39965</v>
      </c>
      <c r="DT7" s="6">
        <v>39965</v>
      </c>
      <c r="DU7" s="6">
        <v>39965</v>
      </c>
      <c r="DV7" s="6">
        <v>39965</v>
      </c>
      <c r="DW7" s="6">
        <v>39965</v>
      </c>
      <c r="DX7" s="6">
        <v>39965</v>
      </c>
      <c r="DY7" s="6">
        <v>39965</v>
      </c>
      <c r="DZ7" s="6">
        <v>39965</v>
      </c>
      <c r="EA7" s="6">
        <v>39965</v>
      </c>
      <c r="EB7" s="6">
        <v>39965</v>
      </c>
      <c r="EC7" s="6">
        <v>39965</v>
      </c>
      <c r="ED7" s="6">
        <v>39965</v>
      </c>
      <c r="EE7" s="6">
        <v>39965</v>
      </c>
      <c r="EF7" s="6">
        <v>39965</v>
      </c>
      <c r="EG7" s="6">
        <v>39965</v>
      </c>
      <c r="EH7" s="6">
        <v>39965</v>
      </c>
      <c r="EI7" s="6">
        <v>39965</v>
      </c>
      <c r="EJ7" s="6">
        <v>39965</v>
      </c>
      <c r="EK7" s="6">
        <v>39965</v>
      </c>
      <c r="EL7" s="6">
        <v>39965</v>
      </c>
      <c r="EM7" s="6">
        <v>39965</v>
      </c>
      <c r="EN7" s="6">
        <v>39965</v>
      </c>
      <c r="EO7" s="6">
        <v>39965</v>
      </c>
      <c r="EP7" s="6">
        <v>39965</v>
      </c>
      <c r="EQ7" s="6">
        <v>39965</v>
      </c>
      <c r="ER7" s="6">
        <v>39965</v>
      </c>
      <c r="ES7" s="6">
        <v>39965</v>
      </c>
      <c r="ET7" s="6">
        <v>39965</v>
      </c>
      <c r="EU7" s="6">
        <v>39965</v>
      </c>
      <c r="EV7" s="6">
        <v>39965</v>
      </c>
      <c r="EW7" s="6">
        <v>39965</v>
      </c>
      <c r="EX7" s="6">
        <v>39965</v>
      </c>
      <c r="EY7" s="6">
        <v>39965</v>
      </c>
      <c r="EZ7" s="6">
        <v>39965</v>
      </c>
      <c r="FA7" s="6">
        <v>39965</v>
      </c>
      <c r="FB7" s="6">
        <v>39965</v>
      </c>
      <c r="FC7" s="6">
        <v>39965</v>
      </c>
      <c r="FD7" s="6">
        <v>39965</v>
      </c>
      <c r="FE7" s="6">
        <v>39965</v>
      </c>
      <c r="FF7" s="6">
        <v>39965</v>
      </c>
      <c r="FG7" s="6">
        <v>39965</v>
      </c>
      <c r="FH7" s="6">
        <v>39965</v>
      </c>
      <c r="FI7" s="6">
        <v>39965</v>
      </c>
      <c r="FJ7" s="6">
        <v>39965</v>
      </c>
      <c r="FK7" s="6">
        <v>39965</v>
      </c>
      <c r="FL7" s="6">
        <v>39965</v>
      </c>
      <c r="FM7" s="6">
        <v>39965</v>
      </c>
      <c r="FN7" s="6">
        <v>39965</v>
      </c>
      <c r="FO7" s="6">
        <v>39965</v>
      </c>
      <c r="FP7" s="6">
        <v>39965</v>
      </c>
      <c r="FQ7" s="6">
        <v>39965</v>
      </c>
      <c r="FR7" s="6">
        <v>39965</v>
      </c>
      <c r="FS7" s="6">
        <v>39965</v>
      </c>
      <c r="FT7" s="6">
        <v>39965</v>
      </c>
      <c r="FU7" s="6">
        <v>39965</v>
      </c>
      <c r="FV7" s="6">
        <v>39965</v>
      </c>
      <c r="FW7" s="6">
        <v>39965</v>
      </c>
      <c r="FX7" s="6">
        <v>39965</v>
      </c>
      <c r="FY7" s="6">
        <v>39965</v>
      </c>
      <c r="FZ7" s="6">
        <v>39965</v>
      </c>
      <c r="GA7" s="6">
        <v>39965</v>
      </c>
      <c r="GB7" s="6">
        <v>39965</v>
      </c>
      <c r="GC7" s="6">
        <v>39965</v>
      </c>
      <c r="GD7" s="6">
        <v>39965</v>
      </c>
      <c r="GE7" s="6">
        <v>39965</v>
      </c>
      <c r="GF7" s="6">
        <v>39965</v>
      </c>
      <c r="GG7" s="6">
        <v>39965</v>
      </c>
      <c r="GH7" s="6">
        <v>39965</v>
      </c>
      <c r="GI7" s="6">
        <v>39965</v>
      </c>
      <c r="GJ7" s="6">
        <v>39965</v>
      </c>
      <c r="GK7" s="6">
        <v>39965</v>
      </c>
      <c r="GL7" s="6">
        <v>39965</v>
      </c>
      <c r="GM7" s="6">
        <v>39965</v>
      </c>
      <c r="GN7" s="6">
        <v>39965</v>
      </c>
      <c r="GO7" s="6">
        <v>39965</v>
      </c>
      <c r="GP7" s="6">
        <v>39965</v>
      </c>
      <c r="GQ7" s="6">
        <v>39965</v>
      </c>
      <c r="GR7" s="6">
        <v>39965</v>
      </c>
      <c r="GS7" s="6">
        <v>39965</v>
      </c>
      <c r="GT7" s="6">
        <v>39965</v>
      </c>
      <c r="GU7" s="6">
        <v>39965</v>
      </c>
      <c r="GV7" s="6">
        <v>39965</v>
      </c>
      <c r="GW7" s="6">
        <v>39965</v>
      </c>
      <c r="GX7" s="6">
        <v>39965</v>
      </c>
      <c r="GY7" s="6">
        <v>39965</v>
      </c>
      <c r="GZ7" s="6">
        <v>39965</v>
      </c>
      <c r="HA7" s="6">
        <v>39965</v>
      </c>
      <c r="HB7" s="6">
        <v>39965</v>
      </c>
      <c r="HC7" s="6">
        <v>39965</v>
      </c>
    </row>
    <row r="8" spans="1:211" s="6" customFormat="1">
      <c r="A8" s="5" t="s">
        <v>188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  <c r="AL8" s="6">
        <v>44348</v>
      </c>
      <c r="AM8" s="6">
        <v>44348</v>
      </c>
      <c r="AN8" s="6">
        <v>44348</v>
      </c>
      <c r="AO8" s="6">
        <v>44348</v>
      </c>
      <c r="AP8" s="6">
        <v>44348</v>
      </c>
      <c r="AQ8" s="6">
        <v>44348</v>
      </c>
      <c r="AR8" s="6">
        <v>44348</v>
      </c>
      <c r="AS8" s="6">
        <v>44348</v>
      </c>
      <c r="AT8" s="6">
        <v>44348</v>
      </c>
      <c r="AU8" s="6">
        <v>44348</v>
      </c>
      <c r="AV8" s="6">
        <v>44348</v>
      </c>
      <c r="AW8" s="6">
        <v>44348</v>
      </c>
      <c r="AX8" s="6">
        <v>44348</v>
      </c>
      <c r="AY8" s="6">
        <v>44348</v>
      </c>
      <c r="AZ8" s="6">
        <v>44348</v>
      </c>
      <c r="BA8" s="6">
        <v>44348</v>
      </c>
      <c r="BB8" s="6">
        <v>44348</v>
      </c>
      <c r="BC8" s="6">
        <v>44348</v>
      </c>
      <c r="BD8" s="6">
        <v>44348</v>
      </c>
      <c r="BE8" s="6">
        <v>44348</v>
      </c>
      <c r="BF8" s="6">
        <v>44348</v>
      </c>
      <c r="BG8" s="6">
        <v>44348</v>
      </c>
      <c r="BH8" s="6">
        <v>44348</v>
      </c>
      <c r="BI8" s="6">
        <v>44348</v>
      </c>
      <c r="BJ8" s="6">
        <v>44348</v>
      </c>
      <c r="BK8" s="6">
        <v>44348</v>
      </c>
      <c r="BL8" s="6">
        <v>44348</v>
      </c>
      <c r="BM8" s="6">
        <v>44348</v>
      </c>
      <c r="BN8" s="6">
        <v>44348</v>
      </c>
      <c r="BO8" s="6">
        <v>44348</v>
      </c>
      <c r="BP8" s="6">
        <v>44348</v>
      </c>
      <c r="BQ8" s="6">
        <v>44348</v>
      </c>
      <c r="BR8" s="6">
        <v>44348</v>
      </c>
      <c r="BS8" s="6">
        <v>44348</v>
      </c>
      <c r="BT8" s="6">
        <v>44348</v>
      </c>
      <c r="BU8" s="6">
        <v>44348</v>
      </c>
      <c r="BV8" s="6">
        <v>44348</v>
      </c>
      <c r="BW8" s="6">
        <v>44348</v>
      </c>
      <c r="BX8" s="6">
        <v>44348</v>
      </c>
      <c r="BY8" s="6">
        <v>44348</v>
      </c>
      <c r="BZ8" s="6">
        <v>44348</v>
      </c>
      <c r="CA8" s="6">
        <v>44348</v>
      </c>
      <c r="CB8" s="6">
        <v>44348</v>
      </c>
      <c r="CC8" s="6">
        <v>44348</v>
      </c>
      <c r="CD8" s="6">
        <v>44348</v>
      </c>
      <c r="CE8" s="6">
        <v>44348</v>
      </c>
      <c r="CF8" s="6">
        <v>44348</v>
      </c>
      <c r="CG8" s="6">
        <v>44348</v>
      </c>
      <c r="CH8" s="6">
        <v>44348</v>
      </c>
      <c r="CI8" s="6">
        <v>44348</v>
      </c>
      <c r="CJ8" s="6">
        <v>44348</v>
      </c>
      <c r="CK8" s="6">
        <v>44348</v>
      </c>
      <c r="CL8" s="6">
        <v>44348</v>
      </c>
      <c r="CM8" s="6">
        <v>44348</v>
      </c>
      <c r="CN8" s="6">
        <v>44348</v>
      </c>
      <c r="CO8" s="6">
        <v>44348</v>
      </c>
      <c r="CP8" s="6">
        <v>44348</v>
      </c>
      <c r="CQ8" s="6">
        <v>44348</v>
      </c>
      <c r="CR8" s="6">
        <v>44348</v>
      </c>
      <c r="CS8" s="6">
        <v>44348</v>
      </c>
      <c r="CT8" s="6">
        <v>44348</v>
      </c>
      <c r="CU8" s="6">
        <v>44348</v>
      </c>
      <c r="CV8" s="6">
        <v>44348</v>
      </c>
      <c r="CW8" s="6">
        <v>44348</v>
      </c>
      <c r="CX8" s="6">
        <v>44348</v>
      </c>
      <c r="CY8" s="6">
        <v>44348</v>
      </c>
      <c r="CZ8" s="6">
        <v>44348</v>
      </c>
      <c r="DA8" s="6">
        <v>44348</v>
      </c>
      <c r="DB8" s="6">
        <v>44348</v>
      </c>
      <c r="DC8" s="6">
        <v>44348</v>
      </c>
      <c r="DD8" s="6">
        <v>44348</v>
      </c>
      <c r="DE8" s="6">
        <v>44348</v>
      </c>
      <c r="DF8" s="6">
        <v>44348</v>
      </c>
      <c r="DG8" s="6">
        <v>44348</v>
      </c>
      <c r="DH8" s="6">
        <v>44348</v>
      </c>
      <c r="DI8" s="6">
        <v>44348</v>
      </c>
      <c r="DJ8" s="6">
        <v>44348</v>
      </c>
      <c r="DK8" s="6">
        <v>44348</v>
      </c>
      <c r="DL8" s="6">
        <v>44348</v>
      </c>
      <c r="DM8" s="6">
        <v>44348</v>
      </c>
      <c r="DN8" s="6">
        <v>44348</v>
      </c>
      <c r="DO8" s="6">
        <v>44348</v>
      </c>
      <c r="DP8" s="6">
        <v>44348</v>
      </c>
      <c r="DQ8" s="6">
        <v>44348</v>
      </c>
      <c r="DR8" s="6">
        <v>44348</v>
      </c>
      <c r="DS8" s="6">
        <v>44348</v>
      </c>
      <c r="DT8" s="6">
        <v>44348</v>
      </c>
      <c r="DU8" s="6">
        <v>44348</v>
      </c>
      <c r="DV8" s="6">
        <v>44348</v>
      </c>
      <c r="DW8" s="6">
        <v>44348</v>
      </c>
      <c r="DX8" s="6">
        <v>44348</v>
      </c>
      <c r="DY8" s="6">
        <v>44348</v>
      </c>
      <c r="DZ8" s="6">
        <v>44348</v>
      </c>
      <c r="EA8" s="6">
        <v>44348</v>
      </c>
      <c r="EB8" s="6">
        <v>44348</v>
      </c>
      <c r="EC8" s="6">
        <v>44348</v>
      </c>
      <c r="ED8" s="6">
        <v>44348</v>
      </c>
      <c r="EE8" s="6">
        <v>44348</v>
      </c>
      <c r="EF8" s="6">
        <v>44348</v>
      </c>
      <c r="EG8" s="6">
        <v>44348</v>
      </c>
      <c r="EH8" s="6">
        <v>44348</v>
      </c>
      <c r="EI8" s="6">
        <v>44348</v>
      </c>
      <c r="EJ8" s="6">
        <v>44348</v>
      </c>
      <c r="EK8" s="6">
        <v>44348</v>
      </c>
      <c r="EL8" s="6">
        <v>44348</v>
      </c>
      <c r="EM8" s="6">
        <v>44348</v>
      </c>
      <c r="EN8" s="6">
        <v>44348</v>
      </c>
      <c r="EO8" s="6">
        <v>44348</v>
      </c>
      <c r="EP8" s="6">
        <v>44348</v>
      </c>
      <c r="EQ8" s="6">
        <v>44348</v>
      </c>
      <c r="ER8" s="6">
        <v>44348</v>
      </c>
      <c r="ES8" s="6">
        <v>44348</v>
      </c>
      <c r="ET8" s="6">
        <v>44348</v>
      </c>
      <c r="EU8" s="6">
        <v>44348</v>
      </c>
      <c r="EV8" s="6">
        <v>44348</v>
      </c>
      <c r="EW8" s="6">
        <v>44348</v>
      </c>
      <c r="EX8" s="6">
        <v>44348</v>
      </c>
      <c r="EY8" s="6">
        <v>44348</v>
      </c>
      <c r="EZ8" s="6">
        <v>44348</v>
      </c>
      <c r="FA8" s="6">
        <v>44348</v>
      </c>
      <c r="FB8" s="6">
        <v>44348</v>
      </c>
      <c r="FC8" s="6">
        <v>44348</v>
      </c>
      <c r="FD8" s="6">
        <v>44348</v>
      </c>
      <c r="FE8" s="6">
        <v>44348</v>
      </c>
      <c r="FF8" s="6">
        <v>44348</v>
      </c>
      <c r="FG8" s="6">
        <v>44348</v>
      </c>
      <c r="FH8" s="6">
        <v>44348</v>
      </c>
      <c r="FI8" s="6">
        <v>44348</v>
      </c>
      <c r="FJ8" s="6">
        <v>44348</v>
      </c>
      <c r="FK8" s="6">
        <v>44348</v>
      </c>
      <c r="FL8" s="6">
        <v>44348</v>
      </c>
      <c r="FM8" s="6">
        <v>44348</v>
      </c>
      <c r="FN8" s="6">
        <v>44348</v>
      </c>
      <c r="FO8" s="6">
        <v>44348</v>
      </c>
      <c r="FP8" s="6">
        <v>44348</v>
      </c>
      <c r="FQ8" s="6">
        <v>44348</v>
      </c>
      <c r="FR8" s="6">
        <v>44348</v>
      </c>
      <c r="FS8" s="6">
        <v>44348</v>
      </c>
      <c r="FT8" s="6">
        <v>44348</v>
      </c>
      <c r="FU8" s="6">
        <v>44348</v>
      </c>
      <c r="FV8" s="6">
        <v>44348</v>
      </c>
      <c r="FW8" s="6">
        <v>44348</v>
      </c>
      <c r="FX8" s="6">
        <v>44348</v>
      </c>
      <c r="FY8" s="6">
        <v>44348</v>
      </c>
      <c r="FZ8" s="6">
        <v>44348</v>
      </c>
      <c r="GA8" s="6">
        <v>44348</v>
      </c>
      <c r="GB8" s="6">
        <v>44348</v>
      </c>
      <c r="GC8" s="6">
        <v>44348</v>
      </c>
      <c r="GD8" s="6">
        <v>44348</v>
      </c>
      <c r="GE8" s="6">
        <v>44348</v>
      </c>
      <c r="GF8" s="6">
        <v>44348</v>
      </c>
      <c r="GG8" s="6">
        <v>44348</v>
      </c>
      <c r="GH8" s="6">
        <v>44348</v>
      </c>
      <c r="GI8" s="6">
        <v>44348</v>
      </c>
      <c r="GJ8" s="6">
        <v>44348</v>
      </c>
      <c r="GK8" s="6">
        <v>44348</v>
      </c>
      <c r="GL8" s="6">
        <v>44348</v>
      </c>
      <c r="GM8" s="6">
        <v>44348</v>
      </c>
      <c r="GN8" s="6">
        <v>44348</v>
      </c>
      <c r="GO8" s="6">
        <v>44348</v>
      </c>
      <c r="GP8" s="6">
        <v>44348</v>
      </c>
      <c r="GQ8" s="6">
        <v>44348</v>
      </c>
      <c r="GR8" s="6">
        <v>44348</v>
      </c>
      <c r="GS8" s="6">
        <v>44348</v>
      </c>
      <c r="GT8" s="6">
        <v>44348</v>
      </c>
      <c r="GU8" s="6">
        <v>44348</v>
      </c>
      <c r="GV8" s="6">
        <v>44348</v>
      </c>
      <c r="GW8" s="6">
        <v>44348</v>
      </c>
      <c r="GX8" s="6">
        <v>44348</v>
      </c>
      <c r="GY8" s="6">
        <v>44348</v>
      </c>
      <c r="GZ8" s="6">
        <v>44348</v>
      </c>
      <c r="HA8" s="6">
        <v>44348</v>
      </c>
      <c r="HB8" s="6">
        <v>44348</v>
      </c>
      <c r="HC8" s="6">
        <v>44348</v>
      </c>
    </row>
    <row r="9" spans="1:211">
      <c r="A9" s="4" t="s">
        <v>189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  <c r="AL9" s="1">
        <v>20</v>
      </c>
      <c r="AM9" s="1">
        <v>20</v>
      </c>
      <c r="AN9" s="1">
        <v>20</v>
      </c>
      <c r="AO9" s="1">
        <v>20</v>
      </c>
      <c r="AP9" s="1">
        <v>20</v>
      </c>
      <c r="AQ9" s="1">
        <v>20</v>
      </c>
      <c r="AR9" s="1">
        <v>20</v>
      </c>
      <c r="AS9" s="1">
        <v>20</v>
      </c>
      <c r="AT9" s="1">
        <v>20</v>
      </c>
      <c r="AU9" s="1">
        <v>20</v>
      </c>
      <c r="AV9" s="1">
        <v>20</v>
      </c>
      <c r="AW9" s="1">
        <v>20</v>
      </c>
      <c r="AX9" s="1">
        <v>20</v>
      </c>
      <c r="AY9" s="1">
        <v>20</v>
      </c>
      <c r="AZ9" s="1">
        <v>20</v>
      </c>
      <c r="BA9" s="1">
        <v>20</v>
      </c>
      <c r="BB9" s="1">
        <v>20</v>
      </c>
      <c r="BC9" s="1">
        <v>20</v>
      </c>
      <c r="BD9" s="1">
        <v>20</v>
      </c>
      <c r="BE9" s="1">
        <v>20</v>
      </c>
      <c r="BF9" s="1">
        <v>20</v>
      </c>
      <c r="BG9" s="1">
        <v>20</v>
      </c>
      <c r="BH9" s="1">
        <v>20</v>
      </c>
      <c r="BI9" s="1">
        <v>20</v>
      </c>
      <c r="BJ9" s="1">
        <v>20</v>
      </c>
      <c r="BK9" s="1">
        <v>20</v>
      </c>
      <c r="BL9" s="1">
        <v>20</v>
      </c>
      <c r="BM9" s="1">
        <v>20</v>
      </c>
      <c r="BN9" s="1">
        <v>20</v>
      </c>
      <c r="BO9" s="1">
        <v>20</v>
      </c>
      <c r="BP9" s="1">
        <v>20</v>
      </c>
      <c r="BQ9" s="1">
        <v>20</v>
      </c>
      <c r="BR9" s="1">
        <v>20</v>
      </c>
      <c r="BS9" s="1">
        <v>20</v>
      </c>
      <c r="BT9" s="1">
        <v>20</v>
      </c>
      <c r="BU9" s="1">
        <v>20</v>
      </c>
      <c r="BV9" s="1">
        <v>20</v>
      </c>
      <c r="BW9" s="1">
        <v>20</v>
      </c>
      <c r="BX9" s="1">
        <v>20</v>
      </c>
      <c r="BY9" s="1">
        <v>20</v>
      </c>
      <c r="BZ9" s="1">
        <v>20</v>
      </c>
      <c r="CA9" s="1">
        <v>20</v>
      </c>
      <c r="CB9" s="1">
        <v>20</v>
      </c>
      <c r="CC9" s="1">
        <v>20</v>
      </c>
      <c r="CD9" s="1">
        <v>20</v>
      </c>
      <c r="CE9" s="1">
        <v>20</v>
      </c>
      <c r="CF9" s="1">
        <v>20</v>
      </c>
      <c r="CG9" s="1">
        <v>20</v>
      </c>
      <c r="CH9" s="1">
        <v>20</v>
      </c>
      <c r="CI9" s="1">
        <v>20</v>
      </c>
      <c r="CJ9" s="1">
        <v>20</v>
      </c>
      <c r="CK9" s="1">
        <v>20</v>
      </c>
      <c r="CL9" s="1">
        <v>20</v>
      </c>
      <c r="CM9" s="1">
        <v>20</v>
      </c>
      <c r="CN9" s="1">
        <v>20</v>
      </c>
      <c r="CO9" s="1">
        <v>20</v>
      </c>
      <c r="CP9" s="1">
        <v>20</v>
      </c>
      <c r="CQ9" s="1">
        <v>20</v>
      </c>
      <c r="CR9" s="1">
        <v>20</v>
      </c>
      <c r="CS9" s="1">
        <v>20</v>
      </c>
      <c r="CT9" s="1">
        <v>20</v>
      </c>
      <c r="CU9" s="1">
        <v>20</v>
      </c>
      <c r="CV9" s="1">
        <v>20</v>
      </c>
      <c r="CW9" s="1">
        <v>20</v>
      </c>
      <c r="CX9" s="1">
        <v>20</v>
      </c>
      <c r="CY9" s="1">
        <v>20</v>
      </c>
      <c r="CZ9" s="1">
        <v>20</v>
      </c>
      <c r="DA9" s="1">
        <v>20</v>
      </c>
      <c r="DB9" s="1">
        <v>20</v>
      </c>
      <c r="DC9" s="1">
        <v>20</v>
      </c>
      <c r="DD9" s="1">
        <v>20</v>
      </c>
      <c r="DE9" s="1">
        <v>20</v>
      </c>
      <c r="DF9" s="1">
        <v>20</v>
      </c>
      <c r="DG9" s="1">
        <v>20</v>
      </c>
      <c r="DH9" s="1">
        <v>20</v>
      </c>
      <c r="DI9" s="1">
        <v>20</v>
      </c>
      <c r="DJ9" s="1">
        <v>20</v>
      </c>
      <c r="DK9" s="1">
        <v>20</v>
      </c>
      <c r="DL9" s="1">
        <v>20</v>
      </c>
      <c r="DM9" s="1">
        <v>20</v>
      </c>
      <c r="DN9" s="1">
        <v>20</v>
      </c>
      <c r="DO9" s="1">
        <v>20</v>
      </c>
      <c r="DP9" s="1">
        <v>20</v>
      </c>
      <c r="DQ9" s="1">
        <v>20</v>
      </c>
      <c r="DR9" s="1">
        <v>20</v>
      </c>
      <c r="DS9" s="1">
        <v>20</v>
      </c>
      <c r="DT9" s="1">
        <v>20</v>
      </c>
      <c r="DU9" s="1">
        <v>20</v>
      </c>
      <c r="DV9" s="1">
        <v>20</v>
      </c>
      <c r="DW9" s="1">
        <v>20</v>
      </c>
      <c r="DX9" s="1">
        <v>20</v>
      </c>
      <c r="DY9" s="1">
        <v>20</v>
      </c>
      <c r="DZ9" s="1">
        <v>20</v>
      </c>
      <c r="EA9" s="1">
        <v>20</v>
      </c>
      <c r="EB9" s="1">
        <v>20</v>
      </c>
      <c r="EC9" s="1">
        <v>20</v>
      </c>
      <c r="ED9" s="1">
        <v>20</v>
      </c>
      <c r="EE9" s="1">
        <v>20</v>
      </c>
      <c r="EF9" s="1">
        <v>20</v>
      </c>
      <c r="EG9" s="1">
        <v>20</v>
      </c>
      <c r="EH9" s="1">
        <v>20</v>
      </c>
      <c r="EI9" s="1">
        <v>20</v>
      </c>
      <c r="EJ9" s="1">
        <v>20</v>
      </c>
      <c r="EK9" s="1">
        <v>20</v>
      </c>
      <c r="EL9" s="1">
        <v>20</v>
      </c>
      <c r="EM9" s="1">
        <v>20</v>
      </c>
      <c r="EN9" s="1">
        <v>20</v>
      </c>
      <c r="EO9" s="1">
        <v>20</v>
      </c>
      <c r="EP9" s="1">
        <v>20</v>
      </c>
      <c r="EQ9" s="1">
        <v>20</v>
      </c>
      <c r="ER9" s="1">
        <v>20</v>
      </c>
      <c r="ES9" s="1">
        <v>20</v>
      </c>
      <c r="ET9" s="1">
        <v>20</v>
      </c>
      <c r="EU9" s="1">
        <v>20</v>
      </c>
      <c r="EV9" s="1">
        <v>20</v>
      </c>
      <c r="EW9" s="1">
        <v>20</v>
      </c>
      <c r="EX9" s="1">
        <v>20</v>
      </c>
      <c r="EY9" s="1">
        <v>20</v>
      </c>
      <c r="EZ9" s="1">
        <v>20</v>
      </c>
      <c r="FA9" s="1">
        <v>20</v>
      </c>
      <c r="FB9" s="1">
        <v>20</v>
      </c>
      <c r="FC9" s="1">
        <v>20</v>
      </c>
      <c r="FD9" s="1">
        <v>20</v>
      </c>
      <c r="FE9" s="1">
        <v>20</v>
      </c>
      <c r="FF9" s="1">
        <v>20</v>
      </c>
      <c r="FG9" s="1">
        <v>20</v>
      </c>
      <c r="FH9" s="1">
        <v>20</v>
      </c>
      <c r="FI9" s="1">
        <v>20</v>
      </c>
      <c r="FJ9" s="1">
        <v>20</v>
      </c>
      <c r="FK9" s="1">
        <v>20</v>
      </c>
      <c r="FL9" s="1">
        <v>20</v>
      </c>
      <c r="FM9" s="1">
        <v>20</v>
      </c>
      <c r="FN9" s="1">
        <v>20</v>
      </c>
      <c r="FO9" s="1">
        <v>20</v>
      </c>
      <c r="FP9" s="1">
        <v>20</v>
      </c>
      <c r="FQ9" s="1">
        <v>20</v>
      </c>
      <c r="FR9" s="1">
        <v>20</v>
      </c>
      <c r="FS9" s="1">
        <v>20</v>
      </c>
      <c r="FT9" s="1">
        <v>20</v>
      </c>
      <c r="FU9" s="1">
        <v>20</v>
      </c>
      <c r="FV9" s="1">
        <v>20</v>
      </c>
      <c r="FW9" s="1">
        <v>20</v>
      </c>
      <c r="FX9" s="1">
        <v>20</v>
      </c>
      <c r="FY9" s="1">
        <v>20</v>
      </c>
      <c r="FZ9" s="1">
        <v>20</v>
      </c>
      <c r="GA9" s="1">
        <v>20</v>
      </c>
      <c r="GB9" s="1">
        <v>20</v>
      </c>
      <c r="GC9" s="1">
        <v>20</v>
      </c>
      <c r="GD9" s="1">
        <v>20</v>
      </c>
      <c r="GE9" s="1">
        <v>20</v>
      </c>
      <c r="GF9" s="1">
        <v>20</v>
      </c>
      <c r="GG9" s="1">
        <v>20</v>
      </c>
      <c r="GH9" s="1">
        <v>20</v>
      </c>
      <c r="GI9" s="1">
        <v>20</v>
      </c>
      <c r="GJ9" s="1">
        <v>20</v>
      </c>
      <c r="GK9" s="1">
        <v>20</v>
      </c>
      <c r="GL9" s="1">
        <v>20</v>
      </c>
      <c r="GM9" s="1">
        <v>20</v>
      </c>
      <c r="GN9" s="1">
        <v>20</v>
      </c>
      <c r="GO9" s="1">
        <v>20</v>
      </c>
      <c r="GP9" s="1">
        <v>20</v>
      </c>
      <c r="GQ9" s="1">
        <v>20</v>
      </c>
      <c r="GR9" s="1">
        <v>20</v>
      </c>
      <c r="GS9" s="1">
        <v>20</v>
      </c>
      <c r="GT9" s="1">
        <v>20</v>
      </c>
      <c r="GU9" s="1">
        <v>20</v>
      </c>
      <c r="GV9" s="1">
        <v>20</v>
      </c>
      <c r="GW9" s="1">
        <v>20</v>
      </c>
      <c r="GX9" s="1">
        <v>20</v>
      </c>
      <c r="GY9" s="1">
        <v>20</v>
      </c>
      <c r="GZ9" s="1">
        <v>20</v>
      </c>
      <c r="HA9" s="1">
        <v>20</v>
      </c>
      <c r="HB9" s="1">
        <v>20</v>
      </c>
      <c r="HC9" s="1">
        <v>20</v>
      </c>
    </row>
    <row r="10" spans="1:211">
      <c r="A10" s="4" t="s">
        <v>190</v>
      </c>
      <c r="B10" s="8" t="s">
        <v>194</v>
      </c>
      <c r="C10" s="8" t="s">
        <v>195</v>
      </c>
      <c r="D10" s="8" t="s">
        <v>196</v>
      </c>
      <c r="E10" s="8" t="s">
        <v>197</v>
      </c>
      <c r="F10" s="8" t="s">
        <v>198</v>
      </c>
      <c r="G10" s="8" t="s">
        <v>199</v>
      </c>
      <c r="H10" s="8" t="s">
        <v>200</v>
      </c>
      <c r="I10" s="8" t="s">
        <v>201</v>
      </c>
      <c r="J10" s="8" t="s">
        <v>202</v>
      </c>
      <c r="K10" s="8" t="s">
        <v>203</v>
      </c>
      <c r="L10" s="8" t="s">
        <v>204</v>
      </c>
      <c r="M10" s="8" t="s">
        <v>205</v>
      </c>
      <c r="N10" s="8" t="s">
        <v>206</v>
      </c>
      <c r="O10" s="8" t="s">
        <v>207</v>
      </c>
      <c r="P10" s="8" t="s">
        <v>208</v>
      </c>
      <c r="Q10" s="8" t="s">
        <v>209</v>
      </c>
      <c r="R10" s="8" t="s">
        <v>210</v>
      </c>
      <c r="S10" s="8" t="s">
        <v>211</v>
      </c>
      <c r="T10" s="8" t="s">
        <v>212</v>
      </c>
      <c r="U10" s="8" t="s">
        <v>213</v>
      </c>
      <c r="V10" s="8" t="s">
        <v>214</v>
      </c>
      <c r="W10" s="8" t="s">
        <v>215</v>
      </c>
      <c r="X10" s="8" t="s">
        <v>216</v>
      </c>
      <c r="Y10" s="8" t="s">
        <v>217</v>
      </c>
      <c r="Z10" s="8" t="s">
        <v>218</v>
      </c>
      <c r="AA10" s="8" t="s">
        <v>219</v>
      </c>
      <c r="AB10" s="8" t="s">
        <v>220</v>
      </c>
      <c r="AC10" s="8" t="s">
        <v>221</v>
      </c>
      <c r="AD10" s="8" t="s">
        <v>222</v>
      </c>
      <c r="AE10" s="8" t="s">
        <v>223</v>
      </c>
      <c r="AF10" s="8" t="s">
        <v>224</v>
      </c>
      <c r="AG10" s="8" t="s">
        <v>225</v>
      </c>
      <c r="AH10" s="8" t="s">
        <v>226</v>
      </c>
      <c r="AI10" s="8" t="s">
        <v>227</v>
      </c>
      <c r="AJ10" s="8" t="s">
        <v>228</v>
      </c>
      <c r="AK10" s="8" t="s">
        <v>229</v>
      </c>
      <c r="AL10" s="8" t="s">
        <v>230</v>
      </c>
      <c r="AM10" s="8" t="s">
        <v>231</v>
      </c>
      <c r="AN10" s="8" t="s">
        <v>232</v>
      </c>
      <c r="AO10" s="8" t="s">
        <v>233</v>
      </c>
      <c r="AP10" s="8" t="s">
        <v>234</v>
      </c>
      <c r="AQ10" s="8" t="s">
        <v>235</v>
      </c>
      <c r="AR10" s="8" t="s">
        <v>236</v>
      </c>
      <c r="AS10" s="8" t="s">
        <v>237</v>
      </c>
      <c r="AT10" s="8" t="s">
        <v>238</v>
      </c>
      <c r="AU10" s="8" t="s">
        <v>239</v>
      </c>
      <c r="AV10" s="8" t="s">
        <v>240</v>
      </c>
      <c r="AW10" s="8" t="s">
        <v>241</v>
      </c>
      <c r="AX10" s="8" t="s">
        <v>242</v>
      </c>
      <c r="AY10" s="8" t="s">
        <v>243</v>
      </c>
      <c r="AZ10" s="8" t="s">
        <v>244</v>
      </c>
      <c r="BA10" s="8" t="s">
        <v>245</v>
      </c>
      <c r="BB10" s="8" t="s">
        <v>246</v>
      </c>
      <c r="BC10" s="8" t="s">
        <v>247</v>
      </c>
      <c r="BD10" s="8" t="s">
        <v>248</v>
      </c>
      <c r="BE10" s="8" t="s">
        <v>249</v>
      </c>
      <c r="BF10" s="8" t="s">
        <v>250</v>
      </c>
      <c r="BG10" s="8" t="s">
        <v>251</v>
      </c>
      <c r="BH10" s="8" t="s">
        <v>252</v>
      </c>
      <c r="BI10" s="8" t="s">
        <v>253</v>
      </c>
      <c r="BJ10" s="8" t="s">
        <v>254</v>
      </c>
      <c r="BK10" s="8" t="s">
        <v>255</v>
      </c>
      <c r="BL10" s="8" t="s">
        <v>256</v>
      </c>
      <c r="BM10" s="8" t="s">
        <v>257</v>
      </c>
      <c r="BN10" s="8" t="s">
        <v>258</v>
      </c>
      <c r="BO10" s="8" t="s">
        <v>259</v>
      </c>
      <c r="BP10" s="8" t="s">
        <v>260</v>
      </c>
      <c r="BQ10" s="8" t="s">
        <v>261</v>
      </c>
      <c r="BR10" s="8" t="s">
        <v>262</v>
      </c>
      <c r="BS10" s="8" t="s">
        <v>263</v>
      </c>
      <c r="BT10" s="8" t="s">
        <v>264</v>
      </c>
      <c r="BU10" s="8" t="s">
        <v>265</v>
      </c>
      <c r="BV10" s="8" t="s">
        <v>266</v>
      </c>
      <c r="BW10" s="8" t="s">
        <v>267</v>
      </c>
      <c r="BX10" s="8" t="s">
        <v>268</v>
      </c>
      <c r="BY10" s="8" t="s">
        <v>269</v>
      </c>
      <c r="BZ10" s="8" t="s">
        <v>270</v>
      </c>
      <c r="CA10" s="8" t="s">
        <v>271</v>
      </c>
      <c r="CB10" s="8" t="s">
        <v>272</v>
      </c>
      <c r="CC10" s="8" t="s">
        <v>273</v>
      </c>
      <c r="CD10" s="8" t="s">
        <v>274</v>
      </c>
      <c r="CE10" s="8" t="s">
        <v>275</v>
      </c>
      <c r="CF10" s="8" t="s">
        <v>276</v>
      </c>
      <c r="CG10" s="8" t="s">
        <v>277</v>
      </c>
      <c r="CH10" s="8" t="s">
        <v>278</v>
      </c>
      <c r="CI10" s="8" t="s">
        <v>279</v>
      </c>
      <c r="CJ10" s="8" t="s">
        <v>280</v>
      </c>
      <c r="CK10" s="8" t="s">
        <v>281</v>
      </c>
      <c r="CL10" s="8" t="s">
        <v>282</v>
      </c>
      <c r="CM10" s="8" t="s">
        <v>283</v>
      </c>
      <c r="CN10" s="8" t="s">
        <v>284</v>
      </c>
      <c r="CO10" s="8" t="s">
        <v>285</v>
      </c>
      <c r="CP10" s="8" t="s">
        <v>286</v>
      </c>
      <c r="CQ10" s="8" t="s">
        <v>287</v>
      </c>
      <c r="CR10" s="8" t="s">
        <v>288</v>
      </c>
      <c r="CS10" s="8" t="s">
        <v>289</v>
      </c>
      <c r="CT10" s="8" t="s">
        <v>290</v>
      </c>
      <c r="CU10" s="8" t="s">
        <v>291</v>
      </c>
      <c r="CV10" s="8" t="s">
        <v>292</v>
      </c>
      <c r="CW10" s="8" t="s">
        <v>293</v>
      </c>
      <c r="CX10" s="8" t="s">
        <v>294</v>
      </c>
      <c r="CY10" s="8" t="s">
        <v>295</v>
      </c>
      <c r="CZ10" s="8" t="s">
        <v>296</v>
      </c>
      <c r="DA10" s="8" t="s">
        <v>297</v>
      </c>
      <c r="DB10" s="8" t="s">
        <v>298</v>
      </c>
      <c r="DC10" s="8" t="s">
        <v>299</v>
      </c>
      <c r="DD10" s="8" t="s">
        <v>300</v>
      </c>
      <c r="DE10" s="8" t="s">
        <v>301</v>
      </c>
      <c r="DF10" s="8" t="s">
        <v>302</v>
      </c>
      <c r="DG10" s="8" t="s">
        <v>303</v>
      </c>
      <c r="DH10" s="8" t="s">
        <v>304</v>
      </c>
      <c r="DI10" s="8" t="s">
        <v>305</v>
      </c>
      <c r="DJ10" s="8" t="s">
        <v>306</v>
      </c>
      <c r="DK10" s="8" t="s">
        <v>307</v>
      </c>
      <c r="DL10" s="8" t="s">
        <v>308</v>
      </c>
      <c r="DM10" s="8" t="s">
        <v>309</v>
      </c>
      <c r="DN10" s="8" t="s">
        <v>310</v>
      </c>
      <c r="DO10" s="8" t="s">
        <v>311</v>
      </c>
      <c r="DP10" s="8" t="s">
        <v>312</v>
      </c>
      <c r="DQ10" s="8" t="s">
        <v>313</v>
      </c>
      <c r="DR10" s="8" t="s">
        <v>314</v>
      </c>
      <c r="DS10" s="8" t="s">
        <v>315</v>
      </c>
      <c r="DT10" s="8" t="s">
        <v>316</v>
      </c>
      <c r="DU10" s="8" t="s">
        <v>317</v>
      </c>
      <c r="DV10" s="8" t="s">
        <v>318</v>
      </c>
      <c r="DW10" s="8" t="s">
        <v>319</v>
      </c>
      <c r="DX10" s="8" t="s">
        <v>320</v>
      </c>
      <c r="DY10" s="8" t="s">
        <v>321</v>
      </c>
      <c r="DZ10" s="8" t="s">
        <v>322</v>
      </c>
      <c r="EA10" s="8" t="s">
        <v>323</v>
      </c>
      <c r="EB10" s="8" t="s">
        <v>324</v>
      </c>
      <c r="EC10" s="8" t="s">
        <v>325</v>
      </c>
      <c r="ED10" s="8" t="s">
        <v>326</v>
      </c>
      <c r="EE10" s="8" t="s">
        <v>327</v>
      </c>
      <c r="EF10" s="8" t="s">
        <v>328</v>
      </c>
      <c r="EG10" s="8" t="s">
        <v>329</v>
      </c>
      <c r="EH10" s="8" t="s">
        <v>330</v>
      </c>
      <c r="EI10" s="8" t="s">
        <v>331</v>
      </c>
      <c r="EJ10" s="8" t="s">
        <v>332</v>
      </c>
      <c r="EK10" s="8" t="s">
        <v>333</v>
      </c>
      <c r="EL10" s="8" t="s">
        <v>334</v>
      </c>
      <c r="EM10" s="8" t="s">
        <v>335</v>
      </c>
      <c r="EN10" s="8" t="s">
        <v>336</v>
      </c>
      <c r="EO10" s="8" t="s">
        <v>337</v>
      </c>
      <c r="EP10" s="8" t="s">
        <v>338</v>
      </c>
      <c r="EQ10" s="8" t="s">
        <v>339</v>
      </c>
      <c r="ER10" s="8" t="s">
        <v>340</v>
      </c>
      <c r="ES10" s="8" t="s">
        <v>341</v>
      </c>
      <c r="ET10" s="8" t="s">
        <v>342</v>
      </c>
      <c r="EU10" s="8" t="s">
        <v>343</v>
      </c>
      <c r="EV10" s="8" t="s">
        <v>344</v>
      </c>
      <c r="EW10" s="8" t="s">
        <v>345</v>
      </c>
      <c r="EX10" s="8" t="s">
        <v>346</v>
      </c>
      <c r="EY10" s="8" t="s">
        <v>347</v>
      </c>
      <c r="EZ10" s="8" t="s">
        <v>348</v>
      </c>
      <c r="FA10" s="8" t="s">
        <v>349</v>
      </c>
      <c r="FB10" s="8" t="s">
        <v>350</v>
      </c>
      <c r="FC10" s="8" t="s">
        <v>351</v>
      </c>
      <c r="FD10" s="8" t="s">
        <v>352</v>
      </c>
      <c r="FE10" s="8" t="s">
        <v>353</v>
      </c>
      <c r="FF10" s="8" t="s">
        <v>354</v>
      </c>
      <c r="FG10" s="8" t="s">
        <v>355</v>
      </c>
      <c r="FH10" s="8" t="s">
        <v>356</v>
      </c>
      <c r="FI10" s="8" t="s">
        <v>357</v>
      </c>
      <c r="FJ10" s="8" t="s">
        <v>358</v>
      </c>
      <c r="FK10" s="8" t="s">
        <v>359</v>
      </c>
      <c r="FL10" s="8" t="s">
        <v>360</v>
      </c>
      <c r="FM10" s="8" t="s">
        <v>361</v>
      </c>
      <c r="FN10" s="8" t="s">
        <v>362</v>
      </c>
      <c r="FO10" s="8" t="s">
        <v>363</v>
      </c>
      <c r="FP10" s="8" t="s">
        <v>364</v>
      </c>
      <c r="FQ10" s="8" t="s">
        <v>365</v>
      </c>
      <c r="FR10" s="8" t="s">
        <v>366</v>
      </c>
      <c r="FS10" s="8" t="s">
        <v>367</v>
      </c>
      <c r="FT10" s="8" t="s">
        <v>368</v>
      </c>
      <c r="FU10" s="8" t="s">
        <v>369</v>
      </c>
      <c r="FV10" s="8" t="s">
        <v>370</v>
      </c>
      <c r="FW10" s="8" t="s">
        <v>371</v>
      </c>
      <c r="FX10" s="8" t="s">
        <v>372</v>
      </c>
      <c r="FY10" s="8" t="s">
        <v>373</v>
      </c>
      <c r="FZ10" s="8" t="s">
        <v>374</v>
      </c>
      <c r="GA10" s="8" t="s">
        <v>375</v>
      </c>
      <c r="GB10" s="8" t="s">
        <v>376</v>
      </c>
      <c r="GC10" s="8" t="s">
        <v>377</v>
      </c>
      <c r="GD10" s="8" t="s">
        <v>378</v>
      </c>
      <c r="GE10" s="8" t="s">
        <v>379</v>
      </c>
      <c r="GF10" s="8" t="s">
        <v>380</v>
      </c>
      <c r="GG10" s="8" t="s">
        <v>381</v>
      </c>
      <c r="GH10" s="8" t="s">
        <v>382</v>
      </c>
      <c r="GI10" s="8" t="s">
        <v>383</v>
      </c>
      <c r="GJ10" s="8" t="s">
        <v>384</v>
      </c>
      <c r="GK10" s="8" t="s">
        <v>385</v>
      </c>
      <c r="GL10" s="8" t="s">
        <v>386</v>
      </c>
      <c r="GM10" s="8" t="s">
        <v>387</v>
      </c>
      <c r="GN10" s="8" t="s">
        <v>388</v>
      </c>
      <c r="GO10" s="8" t="s">
        <v>389</v>
      </c>
      <c r="GP10" s="8" t="s">
        <v>390</v>
      </c>
      <c r="GQ10" s="8" t="s">
        <v>391</v>
      </c>
      <c r="GR10" s="8" t="s">
        <v>392</v>
      </c>
      <c r="GS10" s="8" t="s">
        <v>393</v>
      </c>
      <c r="GT10" s="8" t="s">
        <v>394</v>
      </c>
      <c r="GU10" s="8" t="s">
        <v>395</v>
      </c>
      <c r="GV10" s="8" t="s">
        <v>396</v>
      </c>
      <c r="GW10" s="8" t="s">
        <v>397</v>
      </c>
      <c r="GX10" s="8" t="s">
        <v>398</v>
      </c>
      <c r="GY10" s="8" t="s">
        <v>399</v>
      </c>
      <c r="GZ10" s="8" t="s">
        <v>400</v>
      </c>
      <c r="HA10" s="8" t="s">
        <v>401</v>
      </c>
      <c r="HB10" s="8" t="s">
        <v>402</v>
      </c>
      <c r="HC10" s="8" t="s">
        <v>403</v>
      </c>
    </row>
    <row r="11" spans="1:211">
      <c r="A11" s="10">
        <v>39965</v>
      </c>
      <c r="B11" s="9">
        <v>3748.6779999999999</v>
      </c>
      <c r="C11" s="9">
        <v>3244.1030000000001</v>
      </c>
      <c r="D11" s="9">
        <v>111.124</v>
      </c>
      <c r="E11" s="9">
        <v>37.554000000000002</v>
      </c>
      <c r="F11" s="9">
        <v>37.473999999999997</v>
      </c>
      <c r="G11" s="9">
        <v>9.0640000000000001</v>
      </c>
      <c r="H11" s="9">
        <v>19.78</v>
      </c>
      <c r="I11" s="9">
        <v>7.2519999999999998</v>
      </c>
      <c r="J11" s="9">
        <v>3069.6680000000001</v>
      </c>
      <c r="K11" s="9">
        <v>1640.944</v>
      </c>
      <c r="L11" s="9">
        <v>378.483</v>
      </c>
      <c r="M11" s="9">
        <v>163.887</v>
      </c>
      <c r="N11" s="9">
        <v>886.35400000000004</v>
      </c>
      <c r="O11" s="9">
        <v>63.311999999999998</v>
      </c>
      <c r="P11" s="9">
        <v>402.40600000000001</v>
      </c>
      <c r="Q11" s="9">
        <v>11.273999999999999</v>
      </c>
      <c r="R11" s="9">
        <v>3.032</v>
      </c>
      <c r="S11" s="9">
        <v>8.2420000000000009</v>
      </c>
      <c r="T11" s="9">
        <v>204.869</v>
      </c>
      <c r="U11" s="9">
        <v>51.110999999999997</v>
      </c>
      <c r="V11" s="9">
        <v>153.75800000000001</v>
      </c>
      <c r="W11" s="9">
        <v>181.06800000000001</v>
      </c>
      <c r="X11" s="9">
        <v>37.942</v>
      </c>
      <c r="Y11" s="9">
        <v>143.126</v>
      </c>
      <c r="Z11" s="9">
        <v>5.1959999999999997</v>
      </c>
      <c r="AA11" s="9">
        <v>102.16800000000001</v>
      </c>
      <c r="AB11" s="9">
        <v>61.768000000000001</v>
      </c>
      <c r="AC11" s="9">
        <v>5.3250000000000002</v>
      </c>
      <c r="AD11" s="9">
        <v>32.570999999999998</v>
      </c>
      <c r="AE11" s="9">
        <v>2.504</v>
      </c>
      <c r="AF11" s="9">
        <v>1009.729</v>
      </c>
      <c r="AG11" s="9">
        <v>755.25599999999997</v>
      </c>
      <c r="AH11" s="9">
        <v>44.084000000000003</v>
      </c>
      <c r="AI11" s="9">
        <v>16.86</v>
      </c>
      <c r="AJ11" s="9">
        <v>8.0449999999999999</v>
      </c>
      <c r="AK11" s="9">
        <v>4.202</v>
      </c>
      <c r="AL11" s="9">
        <v>14.021000000000001</v>
      </c>
      <c r="AM11" s="9">
        <v>0.95699999999999996</v>
      </c>
      <c r="AN11" s="9">
        <v>696.995</v>
      </c>
      <c r="AO11" s="9">
        <v>471.28500000000003</v>
      </c>
      <c r="AP11" s="9">
        <v>179.48500000000001</v>
      </c>
      <c r="AQ11" s="9">
        <v>23.204999999999998</v>
      </c>
      <c r="AR11" s="9">
        <v>23.02</v>
      </c>
      <c r="AS11" s="9">
        <v>14.177</v>
      </c>
      <c r="AT11" s="9">
        <v>254.47399999999999</v>
      </c>
      <c r="AU11" s="9">
        <v>14.268000000000001</v>
      </c>
      <c r="AV11" s="9">
        <v>2.601</v>
      </c>
      <c r="AW11" s="9">
        <v>11.666</v>
      </c>
      <c r="AX11" s="9">
        <v>151.505</v>
      </c>
      <c r="AY11" s="9">
        <v>30.248999999999999</v>
      </c>
      <c r="AZ11" s="9">
        <v>121.25700000000001</v>
      </c>
      <c r="BA11" s="9">
        <v>87.091999999999999</v>
      </c>
      <c r="BB11" s="9">
        <v>9.6959999999999997</v>
      </c>
      <c r="BC11" s="9">
        <v>77.396000000000001</v>
      </c>
      <c r="BD11" s="9">
        <v>1.6080000000000001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1299.3440000000001</v>
      </c>
      <c r="BK11" s="9">
        <v>1084.7840000000001</v>
      </c>
      <c r="BL11" s="9">
        <v>69.36</v>
      </c>
      <c r="BM11" s="9">
        <v>25.416</v>
      </c>
      <c r="BN11" s="9">
        <v>20.073</v>
      </c>
      <c r="BO11" s="9">
        <v>5.8319999999999999</v>
      </c>
      <c r="BP11" s="9">
        <v>17.024000000000001</v>
      </c>
      <c r="BQ11" s="9">
        <v>1.016</v>
      </c>
      <c r="BR11" s="9">
        <v>995.01099999999997</v>
      </c>
      <c r="BS11" s="9">
        <v>617.88900000000001</v>
      </c>
      <c r="BT11" s="9">
        <v>316.87200000000001</v>
      </c>
      <c r="BU11" s="9">
        <v>21.792999999999999</v>
      </c>
      <c r="BV11" s="9">
        <v>38.457999999999998</v>
      </c>
      <c r="BW11" s="9">
        <v>20.413</v>
      </c>
      <c r="BX11" s="9">
        <v>214.56</v>
      </c>
      <c r="BY11" s="9">
        <v>12.058</v>
      </c>
      <c r="BZ11" s="9">
        <v>1.581</v>
      </c>
      <c r="CA11" s="9">
        <v>10.477</v>
      </c>
      <c r="CB11" s="9">
        <v>99.742000000000004</v>
      </c>
      <c r="CC11" s="9">
        <v>15.215</v>
      </c>
      <c r="CD11" s="9">
        <v>84.527000000000001</v>
      </c>
      <c r="CE11" s="9">
        <v>101.604</v>
      </c>
      <c r="CF11" s="9">
        <v>6.3090000000000002</v>
      </c>
      <c r="CG11" s="9">
        <v>95.295000000000002</v>
      </c>
      <c r="CH11" s="9">
        <v>1.1559999999999999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3264.1529999999998</v>
      </c>
      <c r="CO11" s="9">
        <v>2856.0949999999998</v>
      </c>
      <c r="CP11" s="9">
        <v>93.948999999999998</v>
      </c>
      <c r="CQ11" s="9">
        <v>33.415999999999997</v>
      </c>
      <c r="CR11" s="9">
        <v>29.238</v>
      </c>
      <c r="CS11" s="9">
        <v>7.915</v>
      </c>
      <c r="CT11" s="9">
        <v>16.597000000000001</v>
      </c>
      <c r="CU11" s="9">
        <v>6.7830000000000004</v>
      </c>
      <c r="CV11" s="9">
        <v>2704.605</v>
      </c>
      <c r="CW11" s="9">
        <v>1357.0709999999999</v>
      </c>
      <c r="CX11" s="9">
        <v>325.66000000000003</v>
      </c>
      <c r="CY11" s="9">
        <v>149.05099999999999</v>
      </c>
      <c r="CZ11" s="9">
        <v>872.822</v>
      </c>
      <c r="DA11" s="9">
        <v>57.542000000000002</v>
      </c>
      <c r="DB11" s="9">
        <v>305.88900000000001</v>
      </c>
      <c r="DC11" s="9">
        <v>5.601</v>
      </c>
      <c r="DD11" s="9">
        <v>2.6230000000000002</v>
      </c>
      <c r="DE11" s="9">
        <v>2.9780000000000002</v>
      </c>
      <c r="DF11" s="9">
        <v>130.59</v>
      </c>
      <c r="DG11" s="9">
        <v>35.710999999999999</v>
      </c>
      <c r="DH11" s="9">
        <v>94.878</v>
      </c>
      <c r="DI11" s="9">
        <v>166.08699999999999</v>
      </c>
      <c r="DJ11" s="9">
        <v>33.174999999999997</v>
      </c>
      <c r="DK11" s="9">
        <v>132.91200000000001</v>
      </c>
      <c r="DL11" s="9">
        <v>3.6110000000000002</v>
      </c>
      <c r="DM11" s="9">
        <v>79.084999999999994</v>
      </c>
      <c r="DN11" s="9">
        <v>48.643000000000001</v>
      </c>
      <c r="DO11" s="9">
        <v>3.3359999999999999</v>
      </c>
      <c r="DP11" s="9">
        <v>24.899000000000001</v>
      </c>
      <c r="DQ11" s="9">
        <v>2.2069999999999999</v>
      </c>
      <c r="DR11" s="9">
        <v>1077.4770000000001</v>
      </c>
      <c r="DS11" s="9">
        <v>793.53</v>
      </c>
      <c r="DT11" s="9">
        <v>42.36</v>
      </c>
      <c r="DU11" s="9">
        <v>13.379</v>
      </c>
      <c r="DV11" s="9">
        <v>11.311</v>
      </c>
      <c r="DW11" s="9">
        <v>2.9049999999999998</v>
      </c>
      <c r="DX11" s="9">
        <v>14.766</v>
      </c>
      <c r="DY11" s="9">
        <v>0</v>
      </c>
      <c r="DZ11" s="9">
        <v>735.75300000000004</v>
      </c>
      <c r="EA11" s="9">
        <v>500.68299999999999</v>
      </c>
      <c r="EB11" s="9">
        <v>180.732</v>
      </c>
      <c r="EC11" s="9">
        <v>26.641999999999999</v>
      </c>
      <c r="ED11" s="9">
        <v>27.696000000000002</v>
      </c>
      <c r="EE11" s="9">
        <v>15.417</v>
      </c>
      <c r="EF11" s="9">
        <v>283.947</v>
      </c>
      <c r="EG11" s="9">
        <v>17.050999999999998</v>
      </c>
      <c r="EH11" s="9">
        <v>3.0110000000000001</v>
      </c>
      <c r="EI11" s="9">
        <v>14.041</v>
      </c>
      <c r="EJ11" s="9">
        <v>177.16499999999999</v>
      </c>
      <c r="EK11" s="9">
        <v>35.451999999999998</v>
      </c>
      <c r="EL11" s="9">
        <v>141.714</v>
      </c>
      <c r="EM11" s="9">
        <v>87.18</v>
      </c>
      <c r="EN11" s="9">
        <v>12.5</v>
      </c>
      <c r="EO11" s="9">
        <v>74.679000000000002</v>
      </c>
      <c r="EP11" s="9">
        <v>2.5499999999999998</v>
      </c>
      <c r="EQ11" s="9">
        <v>21.332999999999998</v>
      </c>
      <c r="ER11" s="9">
        <v>11.375</v>
      </c>
      <c r="ES11" s="9">
        <v>1.9890000000000001</v>
      </c>
      <c r="ET11" s="9">
        <v>7.6719999999999997</v>
      </c>
      <c r="EU11" s="9">
        <v>0.29799999999999999</v>
      </c>
      <c r="EV11" s="9">
        <v>1716.1210000000001</v>
      </c>
      <c r="EW11" s="9">
        <v>1434.518</v>
      </c>
      <c r="EX11" s="9">
        <v>88.259</v>
      </c>
      <c r="EY11" s="9">
        <v>33.034999999999997</v>
      </c>
      <c r="EZ11" s="9">
        <v>25.042999999999999</v>
      </c>
      <c r="FA11" s="9">
        <v>8.2780000000000005</v>
      </c>
      <c r="FB11" s="9">
        <v>19.462</v>
      </c>
      <c r="FC11" s="9">
        <v>2.4409999999999998</v>
      </c>
      <c r="FD11" s="9">
        <v>1321.316</v>
      </c>
      <c r="FE11" s="9">
        <v>872.36400000000003</v>
      </c>
      <c r="FF11" s="9">
        <v>368.447</v>
      </c>
      <c r="FG11" s="9">
        <v>33.191000000000003</v>
      </c>
      <c r="FH11" s="9">
        <v>47.314</v>
      </c>
      <c r="FI11" s="9">
        <v>24.943000000000001</v>
      </c>
      <c r="FJ11" s="9">
        <v>281.60300000000001</v>
      </c>
      <c r="FK11" s="9">
        <v>14.946999999999999</v>
      </c>
      <c r="FL11" s="9">
        <v>1.581</v>
      </c>
      <c r="FM11" s="9">
        <v>13.366</v>
      </c>
      <c r="FN11" s="9">
        <v>148.36099999999999</v>
      </c>
      <c r="FO11" s="9">
        <v>25.411999999999999</v>
      </c>
      <c r="FP11" s="9">
        <v>122.949</v>
      </c>
      <c r="FQ11" s="9">
        <v>116.497</v>
      </c>
      <c r="FR11" s="9">
        <v>8.2720000000000002</v>
      </c>
      <c r="FS11" s="9">
        <v>108.22499999999999</v>
      </c>
      <c r="FT11" s="9">
        <v>1.798</v>
      </c>
      <c r="FU11" s="9">
        <v>1.75</v>
      </c>
      <c r="FV11" s="9">
        <v>1.75</v>
      </c>
      <c r="FW11" s="9">
        <v>0</v>
      </c>
      <c r="FX11" s="9">
        <v>0</v>
      </c>
      <c r="FY11" s="9">
        <v>0</v>
      </c>
      <c r="FZ11" s="9">
        <v>6057.7510000000002</v>
      </c>
      <c r="GA11" s="9">
        <v>5084.143</v>
      </c>
      <c r="GB11" s="9">
        <v>224.56800000000001</v>
      </c>
      <c r="GC11" s="9">
        <v>79.828999999999994</v>
      </c>
      <c r="GD11" s="9">
        <v>65.591999999999999</v>
      </c>
      <c r="GE11" s="9">
        <v>19.097999999999999</v>
      </c>
      <c r="GF11" s="9">
        <v>50.823999999999998</v>
      </c>
      <c r="GG11" s="9">
        <v>9.2240000000000002</v>
      </c>
      <c r="GH11" s="9">
        <v>4761.674</v>
      </c>
      <c r="GI11" s="9">
        <v>2730.1179999999999</v>
      </c>
      <c r="GJ11" s="9">
        <v>874.83900000000006</v>
      </c>
      <c r="GK11" s="9">
        <v>208.88499999999999</v>
      </c>
      <c r="GL11" s="9">
        <v>947.83199999999999</v>
      </c>
      <c r="GM11" s="9">
        <v>97.902000000000001</v>
      </c>
      <c r="GN11" s="9">
        <v>871.43899999999996</v>
      </c>
      <c r="GO11" s="9">
        <v>37.6</v>
      </c>
      <c r="GP11" s="9">
        <v>7.2149999999999999</v>
      </c>
      <c r="GQ11" s="9">
        <v>30.385000000000002</v>
      </c>
      <c r="GR11" s="9">
        <v>456.11599999999999</v>
      </c>
      <c r="GS11" s="9">
        <v>96.575000000000003</v>
      </c>
      <c r="GT11" s="9">
        <v>359.541</v>
      </c>
      <c r="GU11" s="9">
        <v>369.76299999999998</v>
      </c>
      <c r="GV11" s="9">
        <v>53.947000000000003</v>
      </c>
      <c r="GW11" s="9">
        <v>315.81599999999997</v>
      </c>
      <c r="GX11" s="9">
        <v>7.9589999999999996</v>
      </c>
      <c r="GY11" s="9">
        <v>102.16800000000001</v>
      </c>
      <c r="GZ11" s="9">
        <v>61.768000000000001</v>
      </c>
      <c r="HA11" s="9">
        <v>5.3250000000000002</v>
      </c>
      <c r="HB11" s="9">
        <v>32.570999999999998</v>
      </c>
      <c r="HC11" s="9">
        <v>2.504</v>
      </c>
    </row>
    <row r="12" spans="1:211">
      <c r="A12" s="10">
        <v>40330</v>
      </c>
      <c r="B12" s="9">
        <v>3814.5239999999999</v>
      </c>
      <c r="C12" s="9">
        <v>3281.9830000000002</v>
      </c>
      <c r="D12" s="9">
        <v>93.813999999999993</v>
      </c>
      <c r="E12" s="9">
        <v>38.863999999999997</v>
      </c>
      <c r="F12" s="9">
        <v>32.502000000000002</v>
      </c>
      <c r="G12" s="9">
        <v>6.6749999999999998</v>
      </c>
      <c r="H12" s="9">
        <v>11.693</v>
      </c>
      <c r="I12" s="9">
        <v>4.08</v>
      </c>
      <c r="J12" s="9">
        <v>3120.549</v>
      </c>
      <c r="K12" s="9">
        <v>1656.913</v>
      </c>
      <c r="L12" s="9">
        <v>388.27499999999998</v>
      </c>
      <c r="M12" s="9">
        <v>170.93600000000001</v>
      </c>
      <c r="N12" s="9">
        <v>904.42499999999995</v>
      </c>
      <c r="O12" s="9">
        <v>67.619</v>
      </c>
      <c r="P12" s="9">
        <v>427.56700000000001</v>
      </c>
      <c r="Q12" s="9">
        <v>9.5519999999999996</v>
      </c>
      <c r="R12" s="9">
        <v>2.169</v>
      </c>
      <c r="S12" s="9">
        <v>7.383</v>
      </c>
      <c r="T12" s="9">
        <v>222.40100000000001</v>
      </c>
      <c r="U12" s="9">
        <v>59.889000000000003</v>
      </c>
      <c r="V12" s="9">
        <v>162.512</v>
      </c>
      <c r="W12" s="9">
        <v>191.32400000000001</v>
      </c>
      <c r="X12" s="9">
        <v>40.447000000000003</v>
      </c>
      <c r="Y12" s="9">
        <v>150.87700000000001</v>
      </c>
      <c r="Z12" s="9">
        <v>4.29</v>
      </c>
      <c r="AA12" s="9">
        <v>104.97499999999999</v>
      </c>
      <c r="AB12" s="9">
        <v>64.915999999999997</v>
      </c>
      <c r="AC12" s="9">
        <v>2.7</v>
      </c>
      <c r="AD12" s="9">
        <v>33.552999999999997</v>
      </c>
      <c r="AE12" s="9">
        <v>3.806</v>
      </c>
      <c r="AF12" s="9">
        <v>1035.865</v>
      </c>
      <c r="AG12" s="9">
        <v>772.84799999999996</v>
      </c>
      <c r="AH12" s="9">
        <v>43.628</v>
      </c>
      <c r="AI12" s="9">
        <v>17.38</v>
      </c>
      <c r="AJ12" s="9">
        <v>12.074999999999999</v>
      </c>
      <c r="AK12" s="9">
        <v>2.1</v>
      </c>
      <c r="AL12" s="9">
        <v>9.7639999999999993</v>
      </c>
      <c r="AM12" s="9">
        <v>2.3090000000000002</v>
      </c>
      <c r="AN12" s="9">
        <v>718.12800000000004</v>
      </c>
      <c r="AO12" s="9">
        <v>477.74</v>
      </c>
      <c r="AP12" s="9">
        <v>189.483</v>
      </c>
      <c r="AQ12" s="9">
        <v>23.725999999999999</v>
      </c>
      <c r="AR12" s="9">
        <v>27.178999999999998</v>
      </c>
      <c r="AS12" s="9">
        <v>11.093</v>
      </c>
      <c r="AT12" s="9">
        <v>263.017</v>
      </c>
      <c r="AU12" s="9">
        <v>25.687000000000001</v>
      </c>
      <c r="AV12" s="9">
        <v>2.71</v>
      </c>
      <c r="AW12" s="9">
        <v>22.975999999999999</v>
      </c>
      <c r="AX12" s="9">
        <v>153.95599999999999</v>
      </c>
      <c r="AY12" s="9">
        <v>27.837</v>
      </c>
      <c r="AZ12" s="9">
        <v>126.119</v>
      </c>
      <c r="BA12" s="9">
        <v>81.864999999999995</v>
      </c>
      <c r="BB12" s="9">
        <v>5.2060000000000004</v>
      </c>
      <c r="BC12" s="9">
        <v>76.66</v>
      </c>
      <c r="BD12" s="9">
        <v>1.5089999999999999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1308.7909999999999</v>
      </c>
      <c r="BK12" s="9">
        <v>1100.3920000000001</v>
      </c>
      <c r="BL12" s="9">
        <v>51.905000000000001</v>
      </c>
      <c r="BM12" s="9">
        <v>23.123000000000001</v>
      </c>
      <c r="BN12" s="9">
        <v>12.13</v>
      </c>
      <c r="BO12" s="9">
        <v>2.403</v>
      </c>
      <c r="BP12" s="9">
        <v>12.153</v>
      </c>
      <c r="BQ12" s="9">
        <v>2.0960000000000001</v>
      </c>
      <c r="BR12" s="9">
        <v>1032.933</v>
      </c>
      <c r="BS12" s="9">
        <v>643.91800000000001</v>
      </c>
      <c r="BT12" s="9">
        <v>328.51499999999999</v>
      </c>
      <c r="BU12" s="9">
        <v>22.257999999999999</v>
      </c>
      <c r="BV12" s="9">
        <v>38.241</v>
      </c>
      <c r="BW12" s="9">
        <v>15.554</v>
      </c>
      <c r="BX12" s="9">
        <v>208.399</v>
      </c>
      <c r="BY12" s="9">
        <v>12.571</v>
      </c>
      <c r="BZ12" s="9">
        <v>1.681</v>
      </c>
      <c r="CA12" s="9">
        <v>10.89</v>
      </c>
      <c r="CB12" s="9">
        <v>102.777</v>
      </c>
      <c r="CC12" s="9">
        <v>19.533999999999999</v>
      </c>
      <c r="CD12" s="9">
        <v>83.242999999999995</v>
      </c>
      <c r="CE12" s="9">
        <v>90.85</v>
      </c>
      <c r="CF12" s="9">
        <v>5.15</v>
      </c>
      <c r="CG12" s="9">
        <v>85.698999999999998</v>
      </c>
      <c r="CH12" s="9">
        <v>2.202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3307.605</v>
      </c>
      <c r="CO12" s="9">
        <v>2889.5949999999998</v>
      </c>
      <c r="CP12" s="9">
        <v>82.599000000000004</v>
      </c>
      <c r="CQ12" s="9">
        <v>33.853999999999999</v>
      </c>
      <c r="CR12" s="9">
        <v>28.509</v>
      </c>
      <c r="CS12" s="9">
        <v>5.492</v>
      </c>
      <c r="CT12" s="9">
        <v>11.201000000000001</v>
      </c>
      <c r="CU12" s="9">
        <v>3.5430000000000001</v>
      </c>
      <c r="CV12" s="9">
        <v>2747.3719999999998</v>
      </c>
      <c r="CW12" s="9">
        <v>1376.922</v>
      </c>
      <c r="CX12" s="9">
        <v>335.49599999999998</v>
      </c>
      <c r="CY12" s="9">
        <v>152.24</v>
      </c>
      <c r="CZ12" s="9">
        <v>882.71400000000006</v>
      </c>
      <c r="DA12" s="9">
        <v>59.624000000000002</v>
      </c>
      <c r="DB12" s="9">
        <v>313.03500000000003</v>
      </c>
      <c r="DC12" s="9">
        <v>5.8840000000000003</v>
      </c>
      <c r="DD12" s="9">
        <v>1.3380000000000001</v>
      </c>
      <c r="DE12" s="9">
        <v>4.5460000000000003</v>
      </c>
      <c r="DF12" s="9">
        <v>130.61699999999999</v>
      </c>
      <c r="DG12" s="9">
        <v>39.274000000000001</v>
      </c>
      <c r="DH12" s="9">
        <v>91.343000000000004</v>
      </c>
      <c r="DI12" s="9">
        <v>172.619</v>
      </c>
      <c r="DJ12" s="9">
        <v>36.542999999999999</v>
      </c>
      <c r="DK12" s="9">
        <v>136.07599999999999</v>
      </c>
      <c r="DL12" s="9">
        <v>3.9140000000000001</v>
      </c>
      <c r="DM12" s="9">
        <v>82.686999999999998</v>
      </c>
      <c r="DN12" s="9">
        <v>50.829000000000001</v>
      </c>
      <c r="DO12" s="9">
        <v>2.3279999999999998</v>
      </c>
      <c r="DP12" s="9">
        <v>26.277000000000001</v>
      </c>
      <c r="DQ12" s="9">
        <v>3.2530000000000001</v>
      </c>
      <c r="DR12" s="9">
        <v>1114.5340000000001</v>
      </c>
      <c r="DS12" s="9">
        <v>815.17899999999997</v>
      </c>
      <c r="DT12" s="9">
        <v>43.418999999999997</v>
      </c>
      <c r="DU12" s="9">
        <v>18.878</v>
      </c>
      <c r="DV12" s="9">
        <v>11.487</v>
      </c>
      <c r="DW12" s="9">
        <v>1.2809999999999999</v>
      </c>
      <c r="DX12" s="9">
        <v>9.3130000000000006</v>
      </c>
      <c r="DY12" s="9">
        <v>2.4609999999999999</v>
      </c>
      <c r="DZ12" s="9">
        <v>756.27200000000005</v>
      </c>
      <c r="EA12" s="9">
        <v>503.29500000000002</v>
      </c>
      <c r="EB12" s="9">
        <v>181.059</v>
      </c>
      <c r="EC12" s="9">
        <v>34.334000000000003</v>
      </c>
      <c r="ED12" s="9">
        <v>37.585000000000001</v>
      </c>
      <c r="EE12" s="9">
        <v>15.487</v>
      </c>
      <c r="EF12" s="9">
        <v>299.35500000000002</v>
      </c>
      <c r="EG12" s="9">
        <v>24.864000000000001</v>
      </c>
      <c r="EH12" s="9">
        <v>3.17</v>
      </c>
      <c r="EI12" s="9">
        <v>21.693999999999999</v>
      </c>
      <c r="EJ12" s="9">
        <v>190.33199999999999</v>
      </c>
      <c r="EK12" s="9">
        <v>39.615000000000002</v>
      </c>
      <c r="EL12" s="9">
        <v>150.71700000000001</v>
      </c>
      <c r="EM12" s="9">
        <v>82.501999999999995</v>
      </c>
      <c r="EN12" s="9">
        <v>8.23</v>
      </c>
      <c r="EO12" s="9">
        <v>74.272000000000006</v>
      </c>
      <c r="EP12" s="9">
        <v>1.657</v>
      </c>
      <c r="EQ12" s="9">
        <v>18.905999999999999</v>
      </c>
      <c r="ER12" s="9">
        <v>11.83</v>
      </c>
      <c r="ES12" s="9">
        <v>0.372</v>
      </c>
      <c r="ET12" s="9">
        <v>6.1509999999999998</v>
      </c>
      <c r="EU12" s="9">
        <v>0.55300000000000005</v>
      </c>
      <c r="EV12" s="9">
        <v>1737.0419999999999</v>
      </c>
      <c r="EW12" s="9">
        <v>1450.45</v>
      </c>
      <c r="EX12" s="9">
        <v>63.329000000000001</v>
      </c>
      <c r="EY12" s="9">
        <v>26.635000000000002</v>
      </c>
      <c r="EZ12" s="9">
        <v>16.710999999999999</v>
      </c>
      <c r="FA12" s="9">
        <v>4.4039999999999999</v>
      </c>
      <c r="FB12" s="9">
        <v>13.097</v>
      </c>
      <c r="FC12" s="9">
        <v>2.4809999999999999</v>
      </c>
      <c r="FD12" s="9">
        <v>1367.9649999999999</v>
      </c>
      <c r="FE12" s="9">
        <v>898.35500000000002</v>
      </c>
      <c r="FF12" s="9">
        <v>389.71800000000002</v>
      </c>
      <c r="FG12" s="9">
        <v>30.347000000000001</v>
      </c>
      <c r="FH12" s="9">
        <v>49.545999999999999</v>
      </c>
      <c r="FI12" s="9">
        <v>19.155999999999999</v>
      </c>
      <c r="FJ12" s="9">
        <v>286.59300000000002</v>
      </c>
      <c r="FK12" s="9">
        <v>17.061</v>
      </c>
      <c r="FL12" s="9">
        <v>2.052</v>
      </c>
      <c r="FM12" s="9">
        <v>15.009</v>
      </c>
      <c r="FN12" s="9">
        <v>158.185</v>
      </c>
      <c r="FO12" s="9">
        <v>28.37</v>
      </c>
      <c r="FP12" s="9">
        <v>129.81399999999999</v>
      </c>
      <c r="FQ12" s="9">
        <v>108.91800000000001</v>
      </c>
      <c r="FR12" s="9">
        <v>6.03</v>
      </c>
      <c r="FS12" s="9">
        <v>102.88800000000001</v>
      </c>
      <c r="FT12" s="9">
        <v>2.4289999999999998</v>
      </c>
      <c r="FU12" s="9">
        <v>3.3820000000000001</v>
      </c>
      <c r="FV12" s="9">
        <v>2.2559999999999998</v>
      </c>
      <c r="FW12" s="9">
        <v>0</v>
      </c>
      <c r="FX12" s="9">
        <v>1.1259999999999999</v>
      </c>
      <c r="FY12" s="9">
        <v>0</v>
      </c>
      <c r="FZ12" s="9">
        <v>6159.1809999999996</v>
      </c>
      <c r="GA12" s="9">
        <v>5155.223</v>
      </c>
      <c r="GB12" s="9">
        <v>189.34700000000001</v>
      </c>
      <c r="GC12" s="9">
        <v>79.366</v>
      </c>
      <c r="GD12" s="9">
        <v>56.707999999999998</v>
      </c>
      <c r="GE12" s="9">
        <v>11.178000000000001</v>
      </c>
      <c r="GF12" s="9">
        <v>33.61</v>
      </c>
      <c r="GG12" s="9">
        <v>8.4849999999999994</v>
      </c>
      <c r="GH12" s="9">
        <v>4871.6099999999997</v>
      </c>
      <c r="GI12" s="9">
        <v>2778.5709999999999</v>
      </c>
      <c r="GJ12" s="9">
        <v>906.27300000000002</v>
      </c>
      <c r="GK12" s="9">
        <v>216.92099999999999</v>
      </c>
      <c r="GL12" s="9">
        <v>969.84500000000003</v>
      </c>
      <c r="GM12" s="9">
        <v>94.266999999999996</v>
      </c>
      <c r="GN12" s="9">
        <v>898.98299999999995</v>
      </c>
      <c r="GO12" s="9">
        <v>47.808999999999997</v>
      </c>
      <c r="GP12" s="9">
        <v>6.56</v>
      </c>
      <c r="GQ12" s="9">
        <v>41.249000000000002</v>
      </c>
      <c r="GR12" s="9">
        <v>479.13400000000001</v>
      </c>
      <c r="GS12" s="9">
        <v>107.26</v>
      </c>
      <c r="GT12" s="9">
        <v>371.87400000000002</v>
      </c>
      <c r="GU12" s="9">
        <v>364.03899999999999</v>
      </c>
      <c r="GV12" s="9">
        <v>50.802999999999997</v>
      </c>
      <c r="GW12" s="9">
        <v>313.23599999999999</v>
      </c>
      <c r="GX12" s="9">
        <v>8</v>
      </c>
      <c r="GY12" s="9">
        <v>104.97499999999999</v>
      </c>
      <c r="GZ12" s="9">
        <v>64.915999999999997</v>
      </c>
      <c r="HA12" s="9">
        <v>2.7</v>
      </c>
      <c r="HB12" s="9">
        <v>33.552999999999997</v>
      </c>
      <c r="HC12" s="9">
        <v>3.806</v>
      </c>
    </row>
    <row r="13" spans="1:211">
      <c r="A13" s="10">
        <v>40695</v>
      </c>
      <c r="B13" s="9">
        <v>3882.1010000000001</v>
      </c>
      <c r="C13" s="9">
        <v>3368.4360000000001</v>
      </c>
      <c r="D13" s="9">
        <v>92.533000000000001</v>
      </c>
      <c r="E13" s="9">
        <v>41.26</v>
      </c>
      <c r="F13" s="9">
        <v>28.369</v>
      </c>
      <c r="G13" s="9">
        <v>6.4509999999999996</v>
      </c>
      <c r="H13" s="9">
        <v>9.6549999999999994</v>
      </c>
      <c r="I13" s="9">
        <v>6.798</v>
      </c>
      <c r="J13" s="9">
        <v>3211.09</v>
      </c>
      <c r="K13" s="9">
        <v>1693.961</v>
      </c>
      <c r="L13" s="9">
        <v>427.33600000000001</v>
      </c>
      <c r="M13" s="9">
        <v>190.435</v>
      </c>
      <c r="N13" s="9">
        <v>899.35699999999997</v>
      </c>
      <c r="O13" s="9">
        <v>64.811999999999998</v>
      </c>
      <c r="P13" s="9">
        <v>417.43</v>
      </c>
      <c r="Q13" s="9">
        <v>11.964</v>
      </c>
      <c r="R13" s="9">
        <v>4.3630000000000004</v>
      </c>
      <c r="S13" s="9">
        <v>7.601</v>
      </c>
      <c r="T13" s="9">
        <v>210.71100000000001</v>
      </c>
      <c r="U13" s="9">
        <v>49.371000000000002</v>
      </c>
      <c r="V13" s="9">
        <v>161.34</v>
      </c>
      <c r="W13" s="9">
        <v>187.58600000000001</v>
      </c>
      <c r="X13" s="9">
        <v>28.181000000000001</v>
      </c>
      <c r="Y13" s="9">
        <v>159.40600000000001</v>
      </c>
      <c r="Z13" s="9">
        <v>7.17</v>
      </c>
      <c r="AA13" s="9">
        <v>96.233999999999995</v>
      </c>
      <c r="AB13" s="9">
        <v>56.936999999999998</v>
      </c>
      <c r="AC13" s="9">
        <v>4.53</v>
      </c>
      <c r="AD13" s="9">
        <v>33.335000000000001</v>
      </c>
      <c r="AE13" s="9">
        <v>1.4330000000000001</v>
      </c>
      <c r="AF13" s="9">
        <v>1052.501</v>
      </c>
      <c r="AG13" s="9">
        <v>781.79</v>
      </c>
      <c r="AH13" s="9">
        <v>31.661999999999999</v>
      </c>
      <c r="AI13" s="9">
        <v>13</v>
      </c>
      <c r="AJ13" s="9">
        <v>8.9489999999999998</v>
      </c>
      <c r="AK13" s="9">
        <v>2.4500000000000002</v>
      </c>
      <c r="AL13" s="9">
        <v>5.0949999999999998</v>
      </c>
      <c r="AM13" s="9">
        <v>2.169</v>
      </c>
      <c r="AN13" s="9">
        <v>734.428</v>
      </c>
      <c r="AO13" s="9">
        <v>506.20800000000003</v>
      </c>
      <c r="AP13" s="9">
        <v>174.887</v>
      </c>
      <c r="AQ13" s="9">
        <v>22.98</v>
      </c>
      <c r="AR13" s="9">
        <v>30.353999999999999</v>
      </c>
      <c r="AS13" s="9">
        <v>15.7</v>
      </c>
      <c r="AT13" s="9">
        <v>270.71100000000001</v>
      </c>
      <c r="AU13" s="9">
        <v>20.774999999999999</v>
      </c>
      <c r="AV13" s="9">
        <v>3.9529999999999998</v>
      </c>
      <c r="AW13" s="9">
        <v>16.821999999999999</v>
      </c>
      <c r="AX13" s="9">
        <v>158.691</v>
      </c>
      <c r="AY13" s="9">
        <v>28.239000000000001</v>
      </c>
      <c r="AZ13" s="9">
        <v>130.452</v>
      </c>
      <c r="BA13" s="9">
        <v>88.328999999999994</v>
      </c>
      <c r="BB13" s="9">
        <v>9.2729999999999997</v>
      </c>
      <c r="BC13" s="9">
        <v>79.055999999999997</v>
      </c>
      <c r="BD13" s="9">
        <v>2.9159999999999999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1315.5940000000001</v>
      </c>
      <c r="BK13" s="9">
        <v>1102.067</v>
      </c>
      <c r="BL13" s="9">
        <v>55.225999999999999</v>
      </c>
      <c r="BM13" s="9">
        <v>26.763000000000002</v>
      </c>
      <c r="BN13" s="9">
        <v>10.798999999999999</v>
      </c>
      <c r="BO13" s="9">
        <v>3.407</v>
      </c>
      <c r="BP13" s="9">
        <v>12.41</v>
      </c>
      <c r="BQ13" s="9">
        <v>1.847</v>
      </c>
      <c r="BR13" s="9">
        <v>1027.941</v>
      </c>
      <c r="BS13" s="9">
        <v>653.303</v>
      </c>
      <c r="BT13" s="9">
        <v>317.399</v>
      </c>
      <c r="BU13" s="9">
        <v>18.256</v>
      </c>
      <c r="BV13" s="9">
        <v>38.981999999999999</v>
      </c>
      <c r="BW13" s="9">
        <v>18.899999999999999</v>
      </c>
      <c r="BX13" s="9">
        <v>213.52699999999999</v>
      </c>
      <c r="BY13" s="9">
        <v>15.504</v>
      </c>
      <c r="BZ13" s="9">
        <v>2.0289999999999999</v>
      </c>
      <c r="CA13" s="9">
        <v>13.475</v>
      </c>
      <c r="CB13" s="9">
        <v>111.642</v>
      </c>
      <c r="CC13" s="9">
        <v>19.449000000000002</v>
      </c>
      <c r="CD13" s="9">
        <v>92.192999999999998</v>
      </c>
      <c r="CE13" s="9">
        <v>86.156999999999996</v>
      </c>
      <c r="CF13" s="9">
        <v>6.3460000000000001</v>
      </c>
      <c r="CG13" s="9">
        <v>79.811000000000007</v>
      </c>
      <c r="CH13" s="9">
        <v>0.22500000000000001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3337.1419999999998</v>
      </c>
      <c r="CO13" s="9">
        <v>2945.3739999999998</v>
      </c>
      <c r="CP13" s="9">
        <v>76.798000000000002</v>
      </c>
      <c r="CQ13" s="9">
        <v>35.173999999999999</v>
      </c>
      <c r="CR13" s="9">
        <v>23.72</v>
      </c>
      <c r="CS13" s="9">
        <v>5.2329999999999997</v>
      </c>
      <c r="CT13" s="9">
        <v>7.2640000000000002</v>
      </c>
      <c r="CU13" s="9">
        <v>5.4059999999999997</v>
      </c>
      <c r="CV13" s="9">
        <v>2810.712</v>
      </c>
      <c r="CW13" s="9">
        <v>1401.652</v>
      </c>
      <c r="CX13" s="9">
        <v>361.18700000000001</v>
      </c>
      <c r="CY13" s="9">
        <v>169.88499999999999</v>
      </c>
      <c r="CZ13" s="9">
        <v>877.98699999999997</v>
      </c>
      <c r="DA13" s="9">
        <v>57.863999999999997</v>
      </c>
      <c r="DB13" s="9">
        <v>295.53399999999999</v>
      </c>
      <c r="DC13" s="9">
        <v>5.891</v>
      </c>
      <c r="DD13" s="9">
        <v>2.395</v>
      </c>
      <c r="DE13" s="9">
        <v>3.496</v>
      </c>
      <c r="DF13" s="9">
        <v>121.982</v>
      </c>
      <c r="DG13" s="9">
        <v>30.713999999999999</v>
      </c>
      <c r="DH13" s="9">
        <v>91.268000000000001</v>
      </c>
      <c r="DI13" s="9">
        <v>161.44</v>
      </c>
      <c r="DJ13" s="9">
        <v>24.497</v>
      </c>
      <c r="DK13" s="9">
        <v>136.94200000000001</v>
      </c>
      <c r="DL13" s="9">
        <v>6.2210000000000001</v>
      </c>
      <c r="DM13" s="9">
        <v>76.808999999999997</v>
      </c>
      <c r="DN13" s="9">
        <v>44.941000000000003</v>
      </c>
      <c r="DO13" s="9">
        <v>4.149</v>
      </c>
      <c r="DP13" s="9">
        <v>26.286999999999999</v>
      </c>
      <c r="DQ13" s="9">
        <v>1.4330000000000001</v>
      </c>
      <c r="DR13" s="9">
        <v>1167.877</v>
      </c>
      <c r="DS13" s="9">
        <v>850.73500000000001</v>
      </c>
      <c r="DT13" s="9">
        <v>34.006999999999998</v>
      </c>
      <c r="DU13" s="9">
        <v>11.253</v>
      </c>
      <c r="DV13" s="9">
        <v>11.398</v>
      </c>
      <c r="DW13" s="9">
        <v>2.4500000000000002</v>
      </c>
      <c r="DX13" s="9">
        <v>6.2880000000000003</v>
      </c>
      <c r="DY13" s="9">
        <v>2.6190000000000002</v>
      </c>
      <c r="DZ13" s="9">
        <v>800.72299999999996</v>
      </c>
      <c r="EA13" s="9">
        <v>539.173</v>
      </c>
      <c r="EB13" s="9">
        <v>191.73500000000001</v>
      </c>
      <c r="EC13" s="9">
        <v>28.861000000000001</v>
      </c>
      <c r="ED13" s="9">
        <v>40.954000000000001</v>
      </c>
      <c r="EE13" s="9">
        <v>16.004999999999999</v>
      </c>
      <c r="EF13" s="9">
        <v>317.142</v>
      </c>
      <c r="EG13" s="9">
        <v>23.945</v>
      </c>
      <c r="EH13" s="9">
        <v>5.5279999999999996</v>
      </c>
      <c r="EI13" s="9">
        <v>18.417000000000002</v>
      </c>
      <c r="EJ13" s="9">
        <v>192.92</v>
      </c>
      <c r="EK13" s="9">
        <v>40.091000000000001</v>
      </c>
      <c r="EL13" s="9">
        <v>152.82900000000001</v>
      </c>
      <c r="EM13" s="9">
        <v>97.009</v>
      </c>
      <c r="EN13" s="9">
        <v>10.74</v>
      </c>
      <c r="EO13" s="9">
        <v>86.27</v>
      </c>
      <c r="EP13" s="9">
        <v>3.2679999999999998</v>
      </c>
      <c r="EQ13" s="9">
        <v>18.004999999999999</v>
      </c>
      <c r="ER13" s="9">
        <v>10.574999999999999</v>
      </c>
      <c r="ES13" s="9">
        <v>0.38200000000000001</v>
      </c>
      <c r="ET13" s="9">
        <v>7.048</v>
      </c>
      <c r="EU13" s="9">
        <v>0</v>
      </c>
      <c r="EV13" s="9">
        <v>1745.1759999999999</v>
      </c>
      <c r="EW13" s="9">
        <v>1456.183</v>
      </c>
      <c r="EX13" s="9">
        <v>68.617000000000004</v>
      </c>
      <c r="EY13" s="9">
        <v>34.595999999999997</v>
      </c>
      <c r="EZ13" s="9">
        <v>12.999000000000001</v>
      </c>
      <c r="FA13" s="9">
        <v>4.625</v>
      </c>
      <c r="FB13" s="9">
        <v>13.608000000000001</v>
      </c>
      <c r="FC13" s="9">
        <v>2.7890000000000001</v>
      </c>
      <c r="FD13" s="9">
        <v>1362.0229999999999</v>
      </c>
      <c r="FE13" s="9">
        <v>912.64700000000005</v>
      </c>
      <c r="FF13" s="9">
        <v>366.7</v>
      </c>
      <c r="FG13" s="9">
        <v>32.924999999999997</v>
      </c>
      <c r="FH13" s="9">
        <v>49.752000000000002</v>
      </c>
      <c r="FI13" s="9">
        <v>25.542999999999999</v>
      </c>
      <c r="FJ13" s="9">
        <v>288.99299999999999</v>
      </c>
      <c r="FK13" s="9">
        <v>18.408000000000001</v>
      </c>
      <c r="FL13" s="9">
        <v>2.423</v>
      </c>
      <c r="FM13" s="9">
        <v>15.984999999999999</v>
      </c>
      <c r="FN13" s="9">
        <v>166.14099999999999</v>
      </c>
      <c r="FO13" s="9">
        <v>26.254000000000001</v>
      </c>
      <c r="FP13" s="9">
        <v>139.88800000000001</v>
      </c>
      <c r="FQ13" s="9">
        <v>103.623</v>
      </c>
      <c r="FR13" s="9">
        <v>8.5630000000000006</v>
      </c>
      <c r="FS13" s="9">
        <v>95.06</v>
      </c>
      <c r="FT13" s="9">
        <v>0.82099999999999995</v>
      </c>
      <c r="FU13" s="9">
        <v>1.42</v>
      </c>
      <c r="FV13" s="9">
        <v>1.42</v>
      </c>
      <c r="FW13" s="9">
        <v>0</v>
      </c>
      <c r="FX13" s="9">
        <v>0</v>
      </c>
      <c r="FY13" s="9">
        <v>0</v>
      </c>
      <c r="FZ13" s="9">
        <v>6250.1959999999999</v>
      </c>
      <c r="GA13" s="9">
        <v>5252.2920000000004</v>
      </c>
      <c r="GB13" s="9">
        <v>179.422</v>
      </c>
      <c r="GC13" s="9">
        <v>81.022999999999996</v>
      </c>
      <c r="GD13" s="9">
        <v>48.116999999999997</v>
      </c>
      <c r="GE13" s="9">
        <v>12.308</v>
      </c>
      <c r="GF13" s="9">
        <v>27.16</v>
      </c>
      <c r="GG13" s="9">
        <v>10.814</v>
      </c>
      <c r="GH13" s="9">
        <v>4973.4589999999998</v>
      </c>
      <c r="GI13" s="9">
        <v>2853.4720000000002</v>
      </c>
      <c r="GJ13" s="9">
        <v>919.62199999999996</v>
      </c>
      <c r="GK13" s="9">
        <v>231.67099999999999</v>
      </c>
      <c r="GL13" s="9">
        <v>968.69299999999998</v>
      </c>
      <c r="GM13" s="9">
        <v>99.412000000000006</v>
      </c>
      <c r="GN13" s="9">
        <v>901.66899999999998</v>
      </c>
      <c r="GO13" s="9">
        <v>48.243000000000002</v>
      </c>
      <c r="GP13" s="9">
        <v>10.345000000000001</v>
      </c>
      <c r="GQ13" s="9">
        <v>37.898000000000003</v>
      </c>
      <c r="GR13" s="9">
        <v>481.04300000000001</v>
      </c>
      <c r="GS13" s="9">
        <v>97.058999999999997</v>
      </c>
      <c r="GT13" s="9">
        <v>383.98399999999998</v>
      </c>
      <c r="GU13" s="9">
        <v>362.072</v>
      </c>
      <c r="GV13" s="9">
        <v>43.8</v>
      </c>
      <c r="GW13" s="9">
        <v>318.27300000000002</v>
      </c>
      <c r="GX13" s="9">
        <v>10.31</v>
      </c>
      <c r="GY13" s="9">
        <v>96.233999999999995</v>
      </c>
      <c r="GZ13" s="9">
        <v>56.936999999999998</v>
      </c>
      <c r="HA13" s="9">
        <v>4.53</v>
      </c>
      <c r="HB13" s="9">
        <v>33.335000000000001</v>
      </c>
      <c r="HC13" s="9">
        <v>1.4330000000000001</v>
      </c>
    </row>
    <row r="14" spans="1:211">
      <c r="A14" s="10">
        <v>41061</v>
      </c>
      <c r="B14" s="9">
        <v>3945.51</v>
      </c>
      <c r="C14" s="9">
        <v>3407.3890000000001</v>
      </c>
      <c r="D14" s="9">
        <v>97.376000000000005</v>
      </c>
      <c r="E14" s="9">
        <v>37.133000000000003</v>
      </c>
      <c r="F14" s="9">
        <v>35.25</v>
      </c>
      <c r="G14" s="9">
        <v>8.11</v>
      </c>
      <c r="H14" s="9">
        <v>11.15</v>
      </c>
      <c r="I14" s="9">
        <v>5.7329999999999997</v>
      </c>
      <c r="J14" s="9">
        <v>3248.4670000000001</v>
      </c>
      <c r="K14" s="9">
        <v>1713.018</v>
      </c>
      <c r="L14" s="9">
        <v>425.94499999999999</v>
      </c>
      <c r="M14" s="9">
        <v>176.83699999999999</v>
      </c>
      <c r="N14" s="9">
        <v>932.66600000000005</v>
      </c>
      <c r="O14" s="9">
        <v>61.545999999999999</v>
      </c>
      <c r="P14" s="9">
        <v>440.41500000000002</v>
      </c>
      <c r="Q14" s="9">
        <v>11.8</v>
      </c>
      <c r="R14" s="9">
        <v>1.9950000000000001</v>
      </c>
      <c r="S14" s="9">
        <v>9.8049999999999997</v>
      </c>
      <c r="T14" s="9">
        <v>226.065</v>
      </c>
      <c r="U14" s="9">
        <v>60.015000000000001</v>
      </c>
      <c r="V14" s="9">
        <v>166.05</v>
      </c>
      <c r="W14" s="9">
        <v>197.57</v>
      </c>
      <c r="X14" s="9">
        <v>36.719000000000001</v>
      </c>
      <c r="Y14" s="9">
        <v>160.851</v>
      </c>
      <c r="Z14" s="9">
        <v>4.9800000000000004</v>
      </c>
      <c r="AA14" s="9">
        <v>97.706000000000003</v>
      </c>
      <c r="AB14" s="9">
        <v>58.115000000000002</v>
      </c>
      <c r="AC14" s="9">
        <v>4.343</v>
      </c>
      <c r="AD14" s="9">
        <v>32.881999999999998</v>
      </c>
      <c r="AE14" s="9">
        <v>2.3660000000000001</v>
      </c>
      <c r="AF14" s="9">
        <v>1061.0250000000001</v>
      </c>
      <c r="AG14" s="9">
        <v>790.35500000000002</v>
      </c>
      <c r="AH14" s="9">
        <v>42.484000000000002</v>
      </c>
      <c r="AI14" s="9">
        <v>21.088000000000001</v>
      </c>
      <c r="AJ14" s="9">
        <v>11.696999999999999</v>
      </c>
      <c r="AK14" s="9">
        <v>1.5840000000000001</v>
      </c>
      <c r="AL14" s="9">
        <v>6.3559999999999999</v>
      </c>
      <c r="AM14" s="9">
        <v>1.7589999999999999</v>
      </c>
      <c r="AN14" s="9">
        <v>733.65800000000002</v>
      </c>
      <c r="AO14" s="9">
        <v>485.08</v>
      </c>
      <c r="AP14" s="9">
        <v>197.869</v>
      </c>
      <c r="AQ14" s="9">
        <v>21.518999999999998</v>
      </c>
      <c r="AR14" s="9">
        <v>29.19</v>
      </c>
      <c r="AS14" s="9">
        <v>14.212999999999999</v>
      </c>
      <c r="AT14" s="9">
        <v>270.67</v>
      </c>
      <c r="AU14" s="9">
        <v>19.087</v>
      </c>
      <c r="AV14" s="9">
        <v>2.6179999999999999</v>
      </c>
      <c r="AW14" s="9">
        <v>16.469000000000001</v>
      </c>
      <c r="AX14" s="9">
        <v>160.011</v>
      </c>
      <c r="AY14" s="9">
        <v>33.234999999999999</v>
      </c>
      <c r="AZ14" s="9">
        <v>126.777</v>
      </c>
      <c r="BA14" s="9">
        <v>89.417000000000002</v>
      </c>
      <c r="BB14" s="9">
        <v>9.9969999999999999</v>
      </c>
      <c r="BC14" s="9">
        <v>79.42</v>
      </c>
      <c r="BD14" s="9">
        <v>2.1549999999999998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1345.8889999999999</v>
      </c>
      <c r="BK14" s="9">
        <v>1132.252</v>
      </c>
      <c r="BL14" s="9">
        <v>48.173999999999999</v>
      </c>
      <c r="BM14" s="9">
        <v>23.097999999999999</v>
      </c>
      <c r="BN14" s="9">
        <v>10.606</v>
      </c>
      <c r="BO14" s="9">
        <v>3.944</v>
      </c>
      <c r="BP14" s="9">
        <v>9.2910000000000004</v>
      </c>
      <c r="BQ14" s="9">
        <v>1.236</v>
      </c>
      <c r="BR14" s="9">
        <v>1067.2380000000001</v>
      </c>
      <c r="BS14" s="9">
        <v>683.63699999999994</v>
      </c>
      <c r="BT14" s="9">
        <v>323.46600000000001</v>
      </c>
      <c r="BU14" s="9">
        <v>21.994</v>
      </c>
      <c r="BV14" s="9">
        <v>38.140999999999998</v>
      </c>
      <c r="BW14" s="9">
        <v>16.84</v>
      </c>
      <c r="BX14" s="9">
        <v>213.637</v>
      </c>
      <c r="BY14" s="9">
        <v>11.448</v>
      </c>
      <c r="BZ14" s="9">
        <v>0.94399999999999995</v>
      </c>
      <c r="CA14" s="9">
        <v>10.503</v>
      </c>
      <c r="CB14" s="9">
        <v>102.512</v>
      </c>
      <c r="CC14" s="9">
        <v>16.419</v>
      </c>
      <c r="CD14" s="9">
        <v>86.093000000000004</v>
      </c>
      <c r="CE14" s="9">
        <v>98.082999999999998</v>
      </c>
      <c r="CF14" s="9">
        <v>6.8529999999999998</v>
      </c>
      <c r="CG14" s="9">
        <v>91.23</v>
      </c>
      <c r="CH14" s="9">
        <v>1.595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3380.373</v>
      </c>
      <c r="CO14" s="9">
        <v>2976.4029999999998</v>
      </c>
      <c r="CP14" s="9">
        <v>86.957999999999998</v>
      </c>
      <c r="CQ14" s="9">
        <v>32.753999999999998</v>
      </c>
      <c r="CR14" s="9">
        <v>32.024999999999999</v>
      </c>
      <c r="CS14" s="9">
        <v>7.6520000000000001</v>
      </c>
      <c r="CT14" s="9">
        <v>9.4309999999999992</v>
      </c>
      <c r="CU14" s="9">
        <v>5.0970000000000004</v>
      </c>
      <c r="CV14" s="9">
        <v>2834.4830000000002</v>
      </c>
      <c r="CW14" s="9">
        <v>1410.0650000000001</v>
      </c>
      <c r="CX14" s="9">
        <v>359.55</v>
      </c>
      <c r="CY14" s="9">
        <v>155.21700000000001</v>
      </c>
      <c r="CZ14" s="9">
        <v>909.65099999999995</v>
      </c>
      <c r="DA14" s="9">
        <v>54.963000000000001</v>
      </c>
      <c r="DB14" s="9">
        <v>306.26400000000001</v>
      </c>
      <c r="DC14" s="9">
        <v>7.3129999999999997</v>
      </c>
      <c r="DD14" s="9">
        <v>1.2250000000000001</v>
      </c>
      <c r="DE14" s="9">
        <v>6.0890000000000004</v>
      </c>
      <c r="DF14" s="9">
        <v>132.49199999999999</v>
      </c>
      <c r="DG14" s="9">
        <v>39.320999999999998</v>
      </c>
      <c r="DH14" s="9">
        <v>93.171000000000006</v>
      </c>
      <c r="DI14" s="9">
        <v>162.56100000000001</v>
      </c>
      <c r="DJ14" s="9">
        <v>30.811</v>
      </c>
      <c r="DK14" s="9">
        <v>131.749</v>
      </c>
      <c r="DL14" s="9">
        <v>3.8969999999999998</v>
      </c>
      <c r="DM14" s="9">
        <v>76.962999999999994</v>
      </c>
      <c r="DN14" s="9">
        <v>46.21</v>
      </c>
      <c r="DO14" s="9">
        <v>3.169</v>
      </c>
      <c r="DP14" s="9">
        <v>25.218</v>
      </c>
      <c r="DQ14" s="9">
        <v>2.3660000000000001</v>
      </c>
      <c r="DR14" s="9">
        <v>1178.4590000000001</v>
      </c>
      <c r="DS14" s="9">
        <v>857.82100000000003</v>
      </c>
      <c r="DT14" s="9">
        <v>41.67</v>
      </c>
      <c r="DU14" s="9">
        <v>19.689</v>
      </c>
      <c r="DV14" s="9">
        <v>10.285</v>
      </c>
      <c r="DW14" s="9">
        <v>2.0419999999999998</v>
      </c>
      <c r="DX14" s="9">
        <v>7.508</v>
      </c>
      <c r="DY14" s="9">
        <v>2.1459999999999999</v>
      </c>
      <c r="DZ14" s="9">
        <v>802.52800000000002</v>
      </c>
      <c r="EA14" s="9">
        <v>529.31899999999996</v>
      </c>
      <c r="EB14" s="9">
        <v>206.46299999999999</v>
      </c>
      <c r="EC14" s="9">
        <v>29.965</v>
      </c>
      <c r="ED14" s="9">
        <v>36.780999999999999</v>
      </c>
      <c r="EE14" s="9">
        <v>13.622999999999999</v>
      </c>
      <c r="EF14" s="9">
        <v>320.63799999999998</v>
      </c>
      <c r="EG14" s="9">
        <v>19.373999999999999</v>
      </c>
      <c r="EH14" s="9">
        <v>3.3879999999999999</v>
      </c>
      <c r="EI14" s="9">
        <v>15.986000000000001</v>
      </c>
      <c r="EJ14" s="9">
        <v>195.023</v>
      </c>
      <c r="EK14" s="9">
        <v>44.296999999999997</v>
      </c>
      <c r="EL14" s="9">
        <v>150.726</v>
      </c>
      <c r="EM14" s="9">
        <v>103.44799999999999</v>
      </c>
      <c r="EN14" s="9">
        <v>13.41</v>
      </c>
      <c r="EO14" s="9">
        <v>90.037999999999997</v>
      </c>
      <c r="EP14" s="9">
        <v>2.7930000000000001</v>
      </c>
      <c r="EQ14" s="9">
        <v>17.311</v>
      </c>
      <c r="ER14" s="9">
        <v>9.5169999999999995</v>
      </c>
      <c r="ES14" s="9">
        <v>1.1739999999999999</v>
      </c>
      <c r="ET14" s="9">
        <v>6.62</v>
      </c>
      <c r="EU14" s="9">
        <v>0</v>
      </c>
      <c r="EV14" s="9">
        <v>1793.5920000000001</v>
      </c>
      <c r="EW14" s="9">
        <v>1495.7719999999999</v>
      </c>
      <c r="EX14" s="9">
        <v>59.405999999999999</v>
      </c>
      <c r="EY14" s="9">
        <v>28.876000000000001</v>
      </c>
      <c r="EZ14" s="9">
        <v>15.244</v>
      </c>
      <c r="FA14" s="9">
        <v>3.944</v>
      </c>
      <c r="FB14" s="9">
        <v>9.8569999999999993</v>
      </c>
      <c r="FC14" s="9">
        <v>1.484</v>
      </c>
      <c r="FD14" s="9">
        <v>1412.3520000000001</v>
      </c>
      <c r="FE14" s="9">
        <v>942.35199999999998</v>
      </c>
      <c r="FF14" s="9">
        <v>381.267</v>
      </c>
      <c r="FG14" s="9">
        <v>35.167000000000002</v>
      </c>
      <c r="FH14" s="9">
        <v>53.564999999999998</v>
      </c>
      <c r="FI14" s="9">
        <v>24.013999999999999</v>
      </c>
      <c r="FJ14" s="9">
        <v>297.82</v>
      </c>
      <c r="FK14" s="9">
        <v>15.647</v>
      </c>
      <c r="FL14" s="9">
        <v>0.94399999999999995</v>
      </c>
      <c r="FM14" s="9">
        <v>14.702999999999999</v>
      </c>
      <c r="FN14" s="9">
        <v>161.07300000000001</v>
      </c>
      <c r="FO14" s="9">
        <v>26.050999999999998</v>
      </c>
      <c r="FP14" s="9">
        <v>135.02099999999999</v>
      </c>
      <c r="FQ14" s="9">
        <v>119.06100000000001</v>
      </c>
      <c r="FR14" s="9">
        <v>9.3480000000000008</v>
      </c>
      <c r="FS14" s="9">
        <v>109.71299999999999</v>
      </c>
      <c r="FT14" s="9">
        <v>2.04</v>
      </c>
      <c r="FU14" s="9">
        <v>3.4319999999999999</v>
      </c>
      <c r="FV14" s="9">
        <v>2.3879999999999999</v>
      </c>
      <c r="FW14" s="9">
        <v>0</v>
      </c>
      <c r="FX14" s="9">
        <v>1.044</v>
      </c>
      <c r="FY14" s="9">
        <v>0</v>
      </c>
      <c r="FZ14" s="9">
        <v>6352.424</v>
      </c>
      <c r="GA14" s="9">
        <v>5329.9960000000001</v>
      </c>
      <c r="GB14" s="9">
        <v>188.03399999999999</v>
      </c>
      <c r="GC14" s="9">
        <v>81.319000000000003</v>
      </c>
      <c r="GD14" s="9">
        <v>57.552999999999997</v>
      </c>
      <c r="GE14" s="9">
        <v>13.638</v>
      </c>
      <c r="GF14" s="9">
        <v>26.795999999999999</v>
      </c>
      <c r="GG14" s="9">
        <v>8.7270000000000003</v>
      </c>
      <c r="GH14" s="9">
        <v>5049.3620000000001</v>
      </c>
      <c r="GI14" s="9">
        <v>2881.7359999999999</v>
      </c>
      <c r="GJ14" s="9">
        <v>947.28</v>
      </c>
      <c r="GK14" s="9">
        <v>220.34899999999999</v>
      </c>
      <c r="GL14" s="9">
        <v>999.99699999999996</v>
      </c>
      <c r="GM14" s="9">
        <v>92.599000000000004</v>
      </c>
      <c r="GN14" s="9">
        <v>924.72199999999998</v>
      </c>
      <c r="GO14" s="9">
        <v>42.335000000000001</v>
      </c>
      <c r="GP14" s="9">
        <v>5.5570000000000004</v>
      </c>
      <c r="GQ14" s="9">
        <v>36.777000000000001</v>
      </c>
      <c r="GR14" s="9">
        <v>488.58800000000002</v>
      </c>
      <c r="GS14" s="9">
        <v>109.669</v>
      </c>
      <c r="GT14" s="9">
        <v>378.91899999999998</v>
      </c>
      <c r="GU14" s="9">
        <v>385.07</v>
      </c>
      <c r="GV14" s="9">
        <v>53.569000000000003</v>
      </c>
      <c r="GW14" s="9">
        <v>331.50099999999998</v>
      </c>
      <c r="GX14" s="9">
        <v>8.73</v>
      </c>
      <c r="GY14" s="9">
        <v>97.706000000000003</v>
      </c>
      <c r="GZ14" s="9">
        <v>58.115000000000002</v>
      </c>
      <c r="HA14" s="9">
        <v>4.343</v>
      </c>
      <c r="HB14" s="9">
        <v>32.881999999999998</v>
      </c>
      <c r="HC14" s="9">
        <v>2.3660000000000001</v>
      </c>
    </row>
    <row r="15" spans="1:211">
      <c r="A15" s="10">
        <v>41426</v>
      </c>
      <c r="B15" s="9">
        <v>4038.239</v>
      </c>
      <c r="C15" s="9">
        <v>3485.29</v>
      </c>
      <c r="D15" s="9">
        <v>108.282</v>
      </c>
      <c r="E15" s="9">
        <v>43.384999999999998</v>
      </c>
      <c r="F15" s="9">
        <v>38.280999999999999</v>
      </c>
      <c r="G15" s="9">
        <v>7.4619999999999997</v>
      </c>
      <c r="H15" s="9">
        <v>12.494999999999999</v>
      </c>
      <c r="I15" s="9">
        <v>6.66</v>
      </c>
      <c r="J15" s="9">
        <v>3298.4769999999999</v>
      </c>
      <c r="K15" s="9">
        <v>1733.5440000000001</v>
      </c>
      <c r="L15" s="9">
        <v>422.50700000000001</v>
      </c>
      <c r="M15" s="9">
        <v>208.84700000000001</v>
      </c>
      <c r="N15" s="9">
        <v>933.57899999999995</v>
      </c>
      <c r="O15" s="9">
        <v>78.531000000000006</v>
      </c>
      <c r="P15" s="9">
        <v>443.16199999999998</v>
      </c>
      <c r="Q15" s="9">
        <v>16.783999999999999</v>
      </c>
      <c r="R15" s="9">
        <v>4.899</v>
      </c>
      <c r="S15" s="9">
        <v>11.884</v>
      </c>
      <c r="T15" s="9">
        <v>218.834</v>
      </c>
      <c r="U15" s="9">
        <v>54.56</v>
      </c>
      <c r="V15" s="9">
        <v>164.273</v>
      </c>
      <c r="W15" s="9">
        <v>200.898</v>
      </c>
      <c r="X15" s="9">
        <v>38.353000000000002</v>
      </c>
      <c r="Y15" s="9">
        <v>162.54499999999999</v>
      </c>
      <c r="Z15" s="9">
        <v>6.6459999999999999</v>
      </c>
      <c r="AA15" s="9">
        <v>109.78700000000001</v>
      </c>
      <c r="AB15" s="9">
        <v>66.400000000000006</v>
      </c>
      <c r="AC15" s="9">
        <v>5.8280000000000003</v>
      </c>
      <c r="AD15" s="9">
        <v>35.511000000000003</v>
      </c>
      <c r="AE15" s="9">
        <v>2.048</v>
      </c>
      <c r="AF15" s="9">
        <v>1075.1880000000001</v>
      </c>
      <c r="AG15" s="9">
        <v>813.87900000000002</v>
      </c>
      <c r="AH15" s="9">
        <v>46.97</v>
      </c>
      <c r="AI15" s="9">
        <v>18.803999999999998</v>
      </c>
      <c r="AJ15" s="9">
        <v>17.347999999999999</v>
      </c>
      <c r="AK15" s="9">
        <v>2.6989999999999998</v>
      </c>
      <c r="AL15" s="9">
        <v>6.69</v>
      </c>
      <c r="AM15" s="9">
        <v>1.43</v>
      </c>
      <c r="AN15" s="9">
        <v>753.25800000000004</v>
      </c>
      <c r="AO15" s="9">
        <v>515.02499999999998</v>
      </c>
      <c r="AP15" s="9">
        <v>185.03299999999999</v>
      </c>
      <c r="AQ15" s="9">
        <v>23.472999999999999</v>
      </c>
      <c r="AR15" s="9">
        <v>29.727</v>
      </c>
      <c r="AS15" s="9">
        <v>13.651</v>
      </c>
      <c r="AT15" s="9">
        <v>261.30900000000003</v>
      </c>
      <c r="AU15" s="9">
        <v>22.474</v>
      </c>
      <c r="AV15" s="9">
        <v>4.6840000000000002</v>
      </c>
      <c r="AW15" s="9">
        <v>17.79</v>
      </c>
      <c r="AX15" s="9">
        <v>151.10499999999999</v>
      </c>
      <c r="AY15" s="9">
        <v>27.405999999999999</v>
      </c>
      <c r="AZ15" s="9">
        <v>123.699</v>
      </c>
      <c r="BA15" s="9">
        <v>85.328999999999994</v>
      </c>
      <c r="BB15" s="9">
        <v>6.4130000000000003</v>
      </c>
      <c r="BC15" s="9">
        <v>78.915000000000006</v>
      </c>
      <c r="BD15" s="9">
        <v>2.4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1371.8140000000001</v>
      </c>
      <c r="BK15" s="9">
        <v>1140.0350000000001</v>
      </c>
      <c r="BL15" s="9">
        <v>63.045999999999999</v>
      </c>
      <c r="BM15" s="9">
        <v>30.974</v>
      </c>
      <c r="BN15" s="9">
        <v>10.933999999999999</v>
      </c>
      <c r="BO15" s="9">
        <v>3.7559999999999998</v>
      </c>
      <c r="BP15" s="9">
        <v>14.465</v>
      </c>
      <c r="BQ15" s="9">
        <v>2.9169999999999998</v>
      </c>
      <c r="BR15" s="9">
        <v>1061.0909999999999</v>
      </c>
      <c r="BS15" s="9">
        <v>673.57</v>
      </c>
      <c r="BT15" s="9">
        <v>319.5</v>
      </c>
      <c r="BU15" s="9">
        <v>24.736000000000001</v>
      </c>
      <c r="BV15" s="9">
        <v>43.284999999999997</v>
      </c>
      <c r="BW15" s="9">
        <v>15.898</v>
      </c>
      <c r="BX15" s="9">
        <v>231.779</v>
      </c>
      <c r="BY15" s="9">
        <v>14.28</v>
      </c>
      <c r="BZ15" s="9">
        <v>2.48</v>
      </c>
      <c r="CA15" s="9">
        <v>11.8</v>
      </c>
      <c r="CB15" s="9">
        <v>112.634</v>
      </c>
      <c r="CC15" s="9">
        <v>22.882999999999999</v>
      </c>
      <c r="CD15" s="9">
        <v>89.751000000000005</v>
      </c>
      <c r="CE15" s="9">
        <v>103.68899999999999</v>
      </c>
      <c r="CF15" s="9">
        <v>7.4530000000000003</v>
      </c>
      <c r="CG15" s="9">
        <v>96.236999999999995</v>
      </c>
      <c r="CH15" s="9">
        <v>1.1759999999999999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3484.3919999999998</v>
      </c>
      <c r="CO15" s="9">
        <v>3056.52</v>
      </c>
      <c r="CP15" s="9">
        <v>90.832999999999998</v>
      </c>
      <c r="CQ15" s="9">
        <v>35.854999999999997</v>
      </c>
      <c r="CR15" s="9">
        <v>29.82</v>
      </c>
      <c r="CS15" s="9">
        <v>6.62</v>
      </c>
      <c r="CT15" s="9">
        <v>12.016999999999999</v>
      </c>
      <c r="CU15" s="9">
        <v>6.5209999999999999</v>
      </c>
      <c r="CV15" s="9">
        <v>2893.3139999999999</v>
      </c>
      <c r="CW15" s="9">
        <v>1427.1189999999999</v>
      </c>
      <c r="CX15" s="9">
        <v>360.12200000000001</v>
      </c>
      <c r="CY15" s="9">
        <v>188.97399999999999</v>
      </c>
      <c r="CZ15" s="9">
        <v>917.09900000000005</v>
      </c>
      <c r="DA15" s="9">
        <v>72.373999999999995</v>
      </c>
      <c r="DB15" s="9">
        <v>318.08499999999998</v>
      </c>
      <c r="DC15" s="9">
        <v>8.1150000000000002</v>
      </c>
      <c r="DD15" s="9">
        <v>2.2799999999999998</v>
      </c>
      <c r="DE15" s="9">
        <v>5.835</v>
      </c>
      <c r="DF15" s="9">
        <v>130.34</v>
      </c>
      <c r="DG15" s="9">
        <v>36.801000000000002</v>
      </c>
      <c r="DH15" s="9">
        <v>93.539000000000001</v>
      </c>
      <c r="DI15" s="9">
        <v>174.14099999999999</v>
      </c>
      <c r="DJ15" s="9">
        <v>32.360999999999997</v>
      </c>
      <c r="DK15" s="9">
        <v>141.78</v>
      </c>
      <c r="DL15" s="9">
        <v>5.4880000000000004</v>
      </c>
      <c r="DM15" s="9">
        <v>86.801000000000002</v>
      </c>
      <c r="DN15" s="9">
        <v>53.731000000000002</v>
      </c>
      <c r="DO15" s="9">
        <v>5.31</v>
      </c>
      <c r="DP15" s="9">
        <v>25.975000000000001</v>
      </c>
      <c r="DQ15" s="9">
        <v>1.7849999999999999</v>
      </c>
      <c r="DR15" s="9">
        <v>1173.376</v>
      </c>
      <c r="DS15" s="9">
        <v>852.51</v>
      </c>
      <c r="DT15" s="9">
        <v>47.47</v>
      </c>
      <c r="DU15" s="9">
        <v>18.283999999999999</v>
      </c>
      <c r="DV15" s="9">
        <v>18.954000000000001</v>
      </c>
      <c r="DW15" s="9">
        <v>2.93</v>
      </c>
      <c r="DX15" s="9">
        <v>6.3040000000000003</v>
      </c>
      <c r="DY15" s="9">
        <v>0.999</v>
      </c>
      <c r="DZ15" s="9">
        <v>789.79499999999996</v>
      </c>
      <c r="EA15" s="9">
        <v>528.55399999999997</v>
      </c>
      <c r="EB15" s="9">
        <v>197.25200000000001</v>
      </c>
      <c r="EC15" s="9">
        <v>27.686</v>
      </c>
      <c r="ED15" s="9">
        <v>36.302</v>
      </c>
      <c r="EE15" s="9">
        <v>15.244999999999999</v>
      </c>
      <c r="EF15" s="9">
        <v>320.86599999999999</v>
      </c>
      <c r="EG15" s="9">
        <v>29.434999999999999</v>
      </c>
      <c r="EH15" s="9">
        <v>7.3040000000000003</v>
      </c>
      <c r="EI15" s="9">
        <v>22.13</v>
      </c>
      <c r="EJ15" s="9">
        <v>191.886</v>
      </c>
      <c r="EK15" s="9">
        <v>39.624000000000002</v>
      </c>
      <c r="EL15" s="9">
        <v>152.262</v>
      </c>
      <c r="EM15" s="9">
        <v>96.96</v>
      </c>
      <c r="EN15" s="9">
        <v>10.608000000000001</v>
      </c>
      <c r="EO15" s="9">
        <v>86.352000000000004</v>
      </c>
      <c r="EP15" s="9">
        <v>2.585</v>
      </c>
      <c r="EQ15" s="9">
        <v>21.759</v>
      </c>
      <c r="ER15" s="9">
        <v>12.621</v>
      </c>
      <c r="ES15" s="9">
        <v>0.51800000000000002</v>
      </c>
      <c r="ET15" s="9">
        <v>8.6210000000000004</v>
      </c>
      <c r="EU15" s="9">
        <v>0</v>
      </c>
      <c r="EV15" s="9">
        <v>1827.472</v>
      </c>
      <c r="EW15" s="9">
        <v>1530.174</v>
      </c>
      <c r="EX15" s="9">
        <v>79.995000000000005</v>
      </c>
      <c r="EY15" s="9">
        <v>39.024000000000001</v>
      </c>
      <c r="EZ15" s="9">
        <v>17.789000000000001</v>
      </c>
      <c r="FA15" s="9">
        <v>4.3659999999999997</v>
      </c>
      <c r="FB15" s="9">
        <v>15.329000000000001</v>
      </c>
      <c r="FC15" s="9">
        <v>3.4870000000000001</v>
      </c>
      <c r="FD15" s="9">
        <v>1429.7180000000001</v>
      </c>
      <c r="FE15" s="9">
        <v>966.46600000000001</v>
      </c>
      <c r="FF15" s="9">
        <v>369.666</v>
      </c>
      <c r="FG15" s="9">
        <v>40.395000000000003</v>
      </c>
      <c r="FH15" s="9">
        <v>53.19</v>
      </c>
      <c r="FI15" s="9">
        <v>20.460999999999999</v>
      </c>
      <c r="FJ15" s="9">
        <v>297.298</v>
      </c>
      <c r="FK15" s="9">
        <v>15.988</v>
      </c>
      <c r="FL15" s="9">
        <v>2.48</v>
      </c>
      <c r="FM15" s="9">
        <v>13.507999999999999</v>
      </c>
      <c r="FN15" s="9">
        <v>160.346</v>
      </c>
      <c r="FO15" s="9">
        <v>28.423999999999999</v>
      </c>
      <c r="FP15" s="9">
        <v>131.923</v>
      </c>
      <c r="FQ15" s="9">
        <v>118.815</v>
      </c>
      <c r="FR15" s="9">
        <v>9.25</v>
      </c>
      <c r="FS15" s="9">
        <v>109.565</v>
      </c>
      <c r="FT15" s="9">
        <v>2.149</v>
      </c>
      <c r="FU15" s="9">
        <v>1.226</v>
      </c>
      <c r="FV15" s="9">
        <v>4.8000000000000001E-2</v>
      </c>
      <c r="FW15" s="9">
        <v>0</v>
      </c>
      <c r="FX15" s="9">
        <v>0.91500000000000004</v>
      </c>
      <c r="FY15" s="9">
        <v>0.26300000000000001</v>
      </c>
      <c r="FZ15" s="9">
        <v>6485.24</v>
      </c>
      <c r="GA15" s="9">
        <v>5439.2049999999999</v>
      </c>
      <c r="GB15" s="9">
        <v>218.298</v>
      </c>
      <c r="GC15" s="9">
        <v>93.162999999999997</v>
      </c>
      <c r="GD15" s="9">
        <v>66.563000000000002</v>
      </c>
      <c r="GE15" s="9">
        <v>13.916</v>
      </c>
      <c r="GF15" s="9">
        <v>33.65</v>
      </c>
      <c r="GG15" s="9">
        <v>11.007</v>
      </c>
      <c r="GH15" s="9">
        <v>5112.826</v>
      </c>
      <c r="GI15" s="9">
        <v>2922.1390000000001</v>
      </c>
      <c r="GJ15" s="9">
        <v>927.04</v>
      </c>
      <c r="GK15" s="9">
        <v>257.05599999999998</v>
      </c>
      <c r="GL15" s="9">
        <v>1006.591</v>
      </c>
      <c r="GM15" s="9">
        <v>108.08</v>
      </c>
      <c r="GN15" s="9">
        <v>936.24900000000002</v>
      </c>
      <c r="GO15" s="9">
        <v>53.537999999999997</v>
      </c>
      <c r="GP15" s="9">
        <v>12.064</v>
      </c>
      <c r="GQ15" s="9">
        <v>41.473999999999997</v>
      </c>
      <c r="GR15" s="9">
        <v>482.572</v>
      </c>
      <c r="GS15" s="9">
        <v>104.849</v>
      </c>
      <c r="GT15" s="9">
        <v>377.72300000000001</v>
      </c>
      <c r="GU15" s="9">
        <v>389.916</v>
      </c>
      <c r="GV15" s="9">
        <v>52.219000000000001</v>
      </c>
      <c r="GW15" s="9">
        <v>337.697</v>
      </c>
      <c r="GX15" s="9">
        <v>10.223000000000001</v>
      </c>
      <c r="GY15" s="9">
        <v>109.78700000000001</v>
      </c>
      <c r="GZ15" s="9">
        <v>66.400000000000006</v>
      </c>
      <c r="HA15" s="9">
        <v>5.8280000000000003</v>
      </c>
      <c r="HB15" s="9">
        <v>35.511000000000003</v>
      </c>
      <c r="HC15" s="9">
        <v>2.048</v>
      </c>
    </row>
    <row r="16" spans="1:211">
      <c r="A16" s="10">
        <v>41791</v>
      </c>
      <c r="B16" s="9">
        <v>4077.5810000000001</v>
      </c>
      <c r="C16" s="9">
        <v>3479.16</v>
      </c>
      <c r="D16" s="9">
        <v>124.199</v>
      </c>
      <c r="E16" s="9">
        <v>49.212000000000003</v>
      </c>
      <c r="F16" s="9">
        <v>44.006999999999998</v>
      </c>
      <c r="G16" s="9">
        <v>7.9939999999999998</v>
      </c>
      <c r="H16" s="9">
        <v>13.542</v>
      </c>
      <c r="I16" s="9">
        <v>9.4440000000000008</v>
      </c>
      <c r="J16" s="9">
        <v>3278.817</v>
      </c>
      <c r="K16" s="9">
        <v>1703.123</v>
      </c>
      <c r="L16" s="9">
        <v>403.05099999999999</v>
      </c>
      <c r="M16" s="9">
        <v>194.09899999999999</v>
      </c>
      <c r="N16" s="9">
        <v>978.54399999999998</v>
      </c>
      <c r="O16" s="9">
        <v>76.144000000000005</v>
      </c>
      <c r="P16" s="9">
        <v>480.01799999999997</v>
      </c>
      <c r="Q16" s="9">
        <v>15.243</v>
      </c>
      <c r="R16" s="9">
        <v>5.9820000000000002</v>
      </c>
      <c r="S16" s="9">
        <v>9.26</v>
      </c>
      <c r="T16" s="9">
        <v>246.00200000000001</v>
      </c>
      <c r="U16" s="9">
        <v>61.75</v>
      </c>
      <c r="V16" s="9">
        <v>184.251</v>
      </c>
      <c r="W16" s="9">
        <v>215.989</v>
      </c>
      <c r="X16" s="9">
        <v>39.789000000000001</v>
      </c>
      <c r="Y16" s="9">
        <v>176.20099999999999</v>
      </c>
      <c r="Z16" s="9">
        <v>2.7850000000000001</v>
      </c>
      <c r="AA16" s="9">
        <v>118.402</v>
      </c>
      <c r="AB16" s="9">
        <v>70.225999999999999</v>
      </c>
      <c r="AC16" s="9">
        <v>5.4379999999999997</v>
      </c>
      <c r="AD16" s="9">
        <v>39.512999999999998</v>
      </c>
      <c r="AE16" s="9">
        <v>3.226</v>
      </c>
      <c r="AF16" s="9">
        <v>1092.0920000000001</v>
      </c>
      <c r="AG16" s="9">
        <v>819.37099999999998</v>
      </c>
      <c r="AH16" s="9">
        <v>57.075000000000003</v>
      </c>
      <c r="AI16" s="9">
        <v>24.847000000000001</v>
      </c>
      <c r="AJ16" s="9">
        <v>14.679</v>
      </c>
      <c r="AK16" s="9">
        <v>4.4880000000000004</v>
      </c>
      <c r="AL16" s="9">
        <v>10.099</v>
      </c>
      <c r="AM16" s="9">
        <v>2.9609999999999999</v>
      </c>
      <c r="AN16" s="9">
        <v>751.32</v>
      </c>
      <c r="AO16" s="9">
        <v>517.64300000000003</v>
      </c>
      <c r="AP16" s="9">
        <v>186.36799999999999</v>
      </c>
      <c r="AQ16" s="9">
        <v>21.222999999999999</v>
      </c>
      <c r="AR16" s="9">
        <v>26.085999999999999</v>
      </c>
      <c r="AS16" s="9">
        <v>10.976000000000001</v>
      </c>
      <c r="AT16" s="9">
        <v>272.721</v>
      </c>
      <c r="AU16" s="9">
        <v>23.024999999999999</v>
      </c>
      <c r="AV16" s="9">
        <v>1.988</v>
      </c>
      <c r="AW16" s="9">
        <v>21.036999999999999</v>
      </c>
      <c r="AX16" s="9">
        <v>159.238</v>
      </c>
      <c r="AY16" s="9">
        <v>32.017000000000003</v>
      </c>
      <c r="AZ16" s="9">
        <v>127.221</v>
      </c>
      <c r="BA16" s="9">
        <v>88.558000000000007</v>
      </c>
      <c r="BB16" s="9">
        <v>11.17</v>
      </c>
      <c r="BC16" s="9">
        <v>77.388000000000005</v>
      </c>
      <c r="BD16" s="9">
        <v>1.9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1393.777</v>
      </c>
      <c r="BK16" s="9">
        <v>1176.838</v>
      </c>
      <c r="BL16" s="9">
        <v>72.748000000000005</v>
      </c>
      <c r="BM16" s="9">
        <v>32.844999999999999</v>
      </c>
      <c r="BN16" s="9">
        <v>18.195</v>
      </c>
      <c r="BO16" s="9">
        <v>1.927</v>
      </c>
      <c r="BP16" s="9">
        <v>16.800999999999998</v>
      </c>
      <c r="BQ16" s="9">
        <v>2.98</v>
      </c>
      <c r="BR16" s="9">
        <v>1084.577</v>
      </c>
      <c r="BS16" s="9">
        <v>690.10199999999998</v>
      </c>
      <c r="BT16" s="9">
        <v>331.15600000000001</v>
      </c>
      <c r="BU16" s="9">
        <v>26.34</v>
      </c>
      <c r="BV16" s="9">
        <v>36.978999999999999</v>
      </c>
      <c r="BW16" s="9">
        <v>19.513999999999999</v>
      </c>
      <c r="BX16" s="9">
        <v>216.93799999999999</v>
      </c>
      <c r="BY16" s="9">
        <v>17.454000000000001</v>
      </c>
      <c r="BZ16" s="9">
        <v>0.51900000000000002</v>
      </c>
      <c r="CA16" s="9">
        <v>16.934999999999999</v>
      </c>
      <c r="CB16" s="9">
        <v>104.709</v>
      </c>
      <c r="CC16" s="9">
        <v>20.983000000000001</v>
      </c>
      <c r="CD16" s="9">
        <v>83.725999999999999</v>
      </c>
      <c r="CE16" s="9">
        <v>94.233000000000004</v>
      </c>
      <c r="CF16" s="9">
        <v>6.149</v>
      </c>
      <c r="CG16" s="9">
        <v>88.084000000000003</v>
      </c>
      <c r="CH16" s="9">
        <v>0.54300000000000004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3509.3249999999998</v>
      </c>
      <c r="CO16" s="9">
        <v>3052.5279999999998</v>
      </c>
      <c r="CP16" s="9">
        <v>107.557</v>
      </c>
      <c r="CQ16" s="9">
        <v>41.79</v>
      </c>
      <c r="CR16" s="9">
        <v>37.554000000000002</v>
      </c>
      <c r="CS16" s="9">
        <v>7.1719999999999997</v>
      </c>
      <c r="CT16" s="9">
        <v>13.029</v>
      </c>
      <c r="CU16" s="9">
        <v>8.0120000000000005</v>
      </c>
      <c r="CV16" s="9">
        <v>2875.5120000000002</v>
      </c>
      <c r="CW16" s="9">
        <v>1399.346</v>
      </c>
      <c r="CX16" s="9">
        <v>348.30900000000003</v>
      </c>
      <c r="CY16" s="9">
        <v>171.20599999999999</v>
      </c>
      <c r="CZ16" s="9">
        <v>956.65099999999995</v>
      </c>
      <c r="DA16" s="9">
        <v>69.459999999999994</v>
      </c>
      <c r="DB16" s="9">
        <v>338.39499999999998</v>
      </c>
      <c r="DC16" s="9">
        <v>7.8410000000000002</v>
      </c>
      <c r="DD16" s="9">
        <v>4.0030000000000001</v>
      </c>
      <c r="DE16" s="9">
        <v>3.8380000000000001</v>
      </c>
      <c r="DF16" s="9">
        <v>147.15899999999999</v>
      </c>
      <c r="DG16" s="9">
        <v>40.64</v>
      </c>
      <c r="DH16" s="9">
        <v>106.51900000000001</v>
      </c>
      <c r="DI16" s="9">
        <v>181.739</v>
      </c>
      <c r="DJ16" s="9">
        <v>34.07</v>
      </c>
      <c r="DK16" s="9">
        <v>147.66900000000001</v>
      </c>
      <c r="DL16" s="9">
        <v>1.6559999999999999</v>
      </c>
      <c r="DM16" s="9">
        <v>94.418000000000006</v>
      </c>
      <c r="DN16" s="9">
        <v>58.006</v>
      </c>
      <c r="DO16" s="9">
        <v>4.2160000000000002</v>
      </c>
      <c r="DP16" s="9">
        <v>29.994</v>
      </c>
      <c r="DQ16" s="9">
        <v>2.202</v>
      </c>
      <c r="DR16" s="9">
        <v>1212.8230000000001</v>
      </c>
      <c r="DS16" s="9">
        <v>878.774</v>
      </c>
      <c r="DT16" s="9">
        <v>56.53</v>
      </c>
      <c r="DU16" s="9">
        <v>26.582999999999998</v>
      </c>
      <c r="DV16" s="9">
        <v>15.087999999999999</v>
      </c>
      <c r="DW16" s="9">
        <v>3.4260000000000002</v>
      </c>
      <c r="DX16" s="9">
        <v>7.8959999999999999</v>
      </c>
      <c r="DY16" s="9">
        <v>3.536</v>
      </c>
      <c r="DZ16" s="9">
        <v>809.09900000000005</v>
      </c>
      <c r="EA16" s="9">
        <v>553.12800000000004</v>
      </c>
      <c r="EB16" s="9">
        <v>188.852</v>
      </c>
      <c r="EC16" s="9">
        <v>32.82</v>
      </c>
      <c r="ED16" s="9">
        <v>34.298999999999999</v>
      </c>
      <c r="EE16" s="9">
        <v>13.146000000000001</v>
      </c>
      <c r="EF16" s="9">
        <v>334.04899999999998</v>
      </c>
      <c r="EG16" s="9">
        <v>26.571000000000002</v>
      </c>
      <c r="EH16" s="9">
        <v>3.722</v>
      </c>
      <c r="EI16" s="9">
        <v>22.849</v>
      </c>
      <c r="EJ16" s="9">
        <v>202.34800000000001</v>
      </c>
      <c r="EK16" s="9">
        <v>42.268000000000001</v>
      </c>
      <c r="EL16" s="9">
        <v>160.08000000000001</v>
      </c>
      <c r="EM16" s="9">
        <v>102.893</v>
      </c>
      <c r="EN16" s="9">
        <v>14.29</v>
      </c>
      <c r="EO16" s="9">
        <v>88.602999999999994</v>
      </c>
      <c r="EP16" s="9">
        <v>2.2370000000000001</v>
      </c>
      <c r="EQ16" s="9">
        <v>22.274000000000001</v>
      </c>
      <c r="ER16" s="9">
        <v>11.726000000000001</v>
      </c>
      <c r="ES16" s="9">
        <v>1.222</v>
      </c>
      <c r="ET16" s="9">
        <v>8.3019999999999996</v>
      </c>
      <c r="EU16" s="9">
        <v>1.0249999999999999</v>
      </c>
      <c r="EV16" s="9">
        <v>1841.3009999999999</v>
      </c>
      <c r="EW16" s="9">
        <v>1544.067</v>
      </c>
      <c r="EX16" s="9">
        <v>89.935000000000002</v>
      </c>
      <c r="EY16" s="9">
        <v>38.530999999999999</v>
      </c>
      <c r="EZ16" s="9">
        <v>24.239000000000001</v>
      </c>
      <c r="FA16" s="9">
        <v>3.8119999999999998</v>
      </c>
      <c r="FB16" s="9">
        <v>19.516999999999999</v>
      </c>
      <c r="FC16" s="9">
        <v>3.8359999999999999</v>
      </c>
      <c r="FD16" s="9">
        <v>1430.1030000000001</v>
      </c>
      <c r="FE16" s="9">
        <v>958.39300000000003</v>
      </c>
      <c r="FF16" s="9">
        <v>383.41399999999999</v>
      </c>
      <c r="FG16" s="9">
        <v>37.637</v>
      </c>
      <c r="FH16" s="9">
        <v>50.658999999999999</v>
      </c>
      <c r="FI16" s="9">
        <v>24.029</v>
      </c>
      <c r="FJ16" s="9">
        <v>297.23399999999998</v>
      </c>
      <c r="FK16" s="9">
        <v>21.31</v>
      </c>
      <c r="FL16" s="9">
        <v>0.76500000000000001</v>
      </c>
      <c r="FM16" s="9">
        <v>20.545000000000002</v>
      </c>
      <c r="FN16" s="9">
        <v>160.441</v>
      </c>
      <c r="FO16" s="9">
        <v>31.841999999999999</v>
      </c>
      <c r="FP16" s="9">
        <v>128.6</v>
      </c>
      <c r="FQ16" s="9">
        <v>114.148</v>
      </c>
      <c r="FR16" s="9">
        <v>8.7479999999999993</v>
      </c>
      <c r="FS16" s="9">
        <v>105.4</v>
      </c>
      <c r="FT16" s="9">
        <v>1.335</v>
      </c>
      <c r="FU16" s="9">
        <v>1.71</v>
      </c>
      <c r="FV16" s="9">
        <v>0.49399999999999999</v>
      </c>
      <c r="FW16" s="9">
        <v>0</v>
      </c>
      <c r="FX16" s="9">
        <v>1.216</v>
      </c>
      <c r="FY16" s="9">
        <v>0</v>
      </c>
      <c r="FZ16" s="9">
        <v>6563.4489999999996</v>
      </c>
      <c r="GA16" s="9">
        <v>5475.3689999999997</v>
      </c>
      <c r="GB16" s="9">
        <v>254.02199999999999</v>
      </c>
      <c r="GC16" s="9">
        <v>106.904</v>
      </c>
      <c r="GD16" s="9">
        <v>76.881</v>
      </c>
      <c r="GE16" s="9">
        <v>14.409000000000001</v>
      </c>
      <c r="GF16" s="9">
        <v>40.442999999999998</v>
      </c>
      <c r="GG16" s="9">
        <v>15.384</v>
      </c>
      <c r="GH16" s="9">
        <v>5114.7139999999999</v>
      </c>
      <c r="GI16" s="9">
        <v>2910.8679999999999</v>
      </c>
      <c r="GJ16" s="9">
        <v>920.57500000000005</v>
      </c>
      <c r="GK16" s="9">
        <v>241.66200000000001</v>
      </c>
      <c r="GL16" s="9">
        <v>1041.6089999999999</v>
      </c>
      <c r="GM16" s="9">
        <v>106.634</v>
      </c>
      <c r="GN16" s="9">
        <v>969.678</v>
      </c>
      <c r="GO16" s="9">
        <v>55.722000000000001</v>
      </c>
      <c r="GP16" s="9">
        <v>8.49</v>
      </c>
      <c r="GQ16" s="9">
        <v>47.231999999999999</v>
      </c>
      <c r="GR16" s="9">
        <v>509.94799999999998</v>
      </c>
      <c r="GS16" s="9">
        <v>114.75</v>
      </c>
      <c r="GT16" s="9">
        <v>395.19799999999998</v>
      </c>
      <c r="GU16" s="9">
        <v>398.78</v>
      </c>
      <c r="GV16" s="9">
        <v>57.107999999999997</v>
      </c>
      <c r="GW16" s="9">
        <v>341.67200000000003</v>
      </c>
      <c r="GX16" s="9">
        <v>5.2279999999999998</v>
      </c>
      <c r="GY16" s="9">
        <v>118.402</v>
      </c>
      <c r="GZ16" s="9">
        <v>70.225999999999999</v>
      </c>
      <c r="HA16" s="9">
        <v>5.4379999999999997</v>
      </c>
      <c r="HB16" s="9">
        <v>39.512999999999998</v>
      </c>
      <c r="HC16" s="9">
        <v>3.226</v>
      </c>
    </row>
    <row r="17" spans="1:211">
      <c r="A17" s="10">
        <v>42156</v>
      </c>
      <c r="B17" s="9">
        <v>4176.9340000000002</v>
      </c>
      <c r="C17" s="9">
        <v>3572.9259999999999</v>
      </c>
      <c r="D17" s="9">
        <v>124.291</v>
      </c>
      <c r="E17" s="9">
        <v>50.432000000000002</v>
      </c>
      <c r="F17" s="9">
        <v>44.286000000000001</v>
      </c>
      <c r="G17" s="9">
        <v>5.1619999999999999</v>
      </c>
      <c r="H17" s="9">
        <v>14.456</v>
      </c>
      <c r="I17" s="9">
        <v>9.9550000000000001</v>
      </c>
      <c r="J17" s="9">
        <v>3359.4160000000002</v>
      </c>
      <c r="K17" s="9">
        <v>1725.9649999999999</v>
      </c>
      <c r="L17" s="9">
        <v>420.90300000000002</v>
      </c>
      <c r="M17" s="9">
        <v>216.32</v>
      </c>
      <c r="N17" s="9">
        <v>996.22799999999995</v>
      </c>
      <c r="O17" s="9">
        <v>89.218999999999994</v>
      </c>
      <c r="P17" s="9">
        <v>508.01499999999999</v>
      </c>
      <c r="Q17" s="9">
        <v>19.367999999999999</v>
      </c>
      <c r="R17" s="9">
        <v>5.5979999999999999</v>
      </c>
      <c r="S17" s="9">
        <v>13.77</v>
      </c>
      <c r="T17" s="9">
        <v>250.88</v>
      </c>
      <c r="U17" s="9">
        <v>55.667000000000002</v>
      </c>
      <c r="V17" s="9">
        <v>195.21299999999999</v>
      </c>
      <c r="W17" s="9">
        <v>229.80099999999999</v>
      </c>
      <c r="X17" s="9">
        <v>36.752000000000002</v>
      </c>
      <c r="Y17" s="9">
        <v>193.04900000000001</v>
      </c>
      <c r="Z17" s="9">
        <v>7.9649999999999999</v>
      </c>
      <c r="AA17" s="9">
        <v>95.994</v>
      </c>
      <c r="AB17" s="9">
        <v>55.344000000000001</v>
      </c>
      <c r="AC17" s="9">
        <v>3.2869999999999999</v>
      </c>
      <c r="AD17" s="9">
        <v>36.097999999999999</v>
      </c>
      <c r="AE17" s="9">
        <v>1.266</v>
      </c>
      <c r="AF17" s="9">
        <v>1109.7829999999999</v>
      </c>
      <c r="AG17" s="9">
        <v>840.54700000000003</v>
      </c>
      <c r="AH17" s="9">
        <v>48.176000000000002</v>
      </c>
      <c r="AI17" s="9">
        <v>22.53</v>
      </c>
      <c r="AJ17" s="9">
        <v>11.234999999999999</v>
      </c>
      <c r="AK17" s="9">
        <v>4.1550000000000002</v>
      </c>
      <c r="AL17" s="9">
        <v>8.69</v>
      </c>
      <c r="AM17" s="9">
        <v>1.5660000000000001</v>
      </c>
      <c r="AN17" s="9">
        <v>771.09900000000005</v>
      </c>
      <c r="AO17" s="9">
        <v>524.56600000000003</v>
      </c>
      <c r="AP17" s="9">
        <v>190.00200000000001</v>
      </c>
      <c r="AQ17" s="9">
        <v>23.064</v>
      </c>
      <c r="AR17" s="9">
        <v>33.466000000000001</v>
      </c>
      <c r="AS17" s="9">
        <v>21.271999999999998</v>
      </c>
      <c r="AT17" s="9">
        <v>269.23599999999999</v>
      </c>
      <c r="AU17" s="9">
        <v>20.736999999999998</v>
      </c>
      <c r="AV17" s="9">
        <v>2.9</v>
      </c>
      <c r="AW17" s="9">
        <v>17.837</v>
      </c>
      <c r="AX17" s="9">
        <v>157.89699999999999</v>
      </c>
      <c r="AY17" s="9">
        <v>31.164000000000001</v>
      </c>
      <c r="AZ17" s="9">
        <v>126.732</v>
      </c>
      <c r="BA17" s="9">
        <v>88.628</v>
      </c>
      <c r="BB17" s="9">
        <v>10.284000000000001</v>
      </c>
      <c r="BC17" s="9">
        <v>78.343999999999994</v>
      </c>
      <c r="BD17" s="9">
        <v>1.974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1416.202</v>
      </c>
      <c r="BK17" s="9">
        <v>1176.241</v>
      </c>
      <c r="BL17" s="9">
        <v>61.923999999999999</v>
      </c>
      <c r="BM17" s="9">
        <v>27.181999999999999</v>
      </c>
      <c r="BN17" s="9">
        <v>13.638</v>
      </c>
      <c r="BO17" s="9">
        <v>4.585</v>
      </c>
      <c r="BP17" s="9">
        <v>13.28</v>
      </c>
      <c r="BQ17" s="9">
        <v>3.2389999999999999</v>
      </c>
      <c r="BR17" s="9">
        <v>1092.1969999999999</v>
      </c>
      <c r="BS17" s="9">
        <v>724.57799999999997</v>
      </c>
      <c r="BT17" s="9">
        <v>304.80500000000001</v>
      </c>
      <c r="BU17" s="9">
        <v>27.515999999999998</v>
      </c>
      <c r="BV17" s="9">
        <v>35.296999999999997</v>
      </c>
      <c r="BW17" s="9">
        <v>22.12</v>
      </c>
      <c r="BX17" s="9">
        <v>239.96199999999999</v>
      </c>
      <c r="BY17" s="9">
        <v>20.477</v>
      </c>
      <c r="BZ17" s="9">
        <v>3.1970000000000001</v>
      </c>
      <c r="CA17" s="9">
        <v>17.28</v>
      </c>
      <c r="CB17" s="9">
        <v>121.941</v>
      </c>
      <c r="CC17" s="9">
        <v>19.669</v>
      </c>
      <c r="CD17" s="9">
        <v>102.273</v>
      </c>
      <c r="CE17" s="9">
        <v>94.447000000000003</v>
      </c>
      <c r="CF17" s="9">
        <v>5.8639999999999999</v>
      </c>
      <c r="CG17" s="9">
        <v>88.582999999999998</v>
      </c>
      <c r="CH17" s="9">
        <v>3.0960000000000001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3583.4270000000001</v>
      </c>
      <c r="CO17" s="9">
        <v>3122.2260000000001</v>
      </c>
      <c r="CP17" s="9">
        <v>110.402</v>
      </c>
      <c r="CQ17" s="9">
        <v>44.637999999999998</v>
      </c>
      <c r="CR17" s="9">
        <v>37.947000000000003</v>
      </c>
      <c r="CS17" s="9">
        <v>4.5010000000000003</v>
      </c>
      <c r="CT17" s="9">
        <v>13.362</v>
      </c>
      <c r="CU17" s="9">
        <v>9.9550000000000001</v>
      </c>
      <c r="CV17" s="9">
        <v>2931.538</v>
      </c>
      <c r="CW17" s="9">
        <v>1407.2629999999999</v>
      </c>
      <c r="CX17" s="9">
        <v>350.92599999999999</v>
      </c>
      <c r="CY17" s="9">
        <v>194.98099999999999</v>
      </c>
      <c r="CZ17" s="9">
        <v>978.36800000000005</v>
      </c>
      <c r="DA17" s="9">
        <v>80.286000000000001</v>
      </c>
      <c r="DB17" s="9">
        <v>365.20699999999999</v>
      </c>
      <c r="DC17" s="9">
        <v>12.318</v>
      </c>
      <c r="DD17" s="9">
        <v>4.3070000000000004</v>
      </c>
      <c r="DE17" s="9">
        <v>8.0109999999999992</v>
      </c>
      <c r="DF17" s="9">
        <v>148.05500000000001</v>
      </c>
      <c r="DG17" s="9">
        <v>35.128999999999998</v>
      </c>
      <c r="DH17" s="9">
        <v>112.92700000000001</v>
      </c>
      <c r="DI17" s="9">
        <v>199.614</v>
      </c>
      <c r="DJ17" s="9">
        <v>32.987000000000002</v>
      </c>
      <c r="DK17" s="9">
        <v>166.62700000000001</v>
      </c>
      <c r="DL17" s="9">
        <v>5.22</v>
      </c>
      <c r="DM17" s="9">
        <v>79.144000000000005</v>
      </c>
      <c r="DN17" s="9">
        <v>44.405999999999999</v>
      </c>
      <c r="DO17" s="9">
        <v>2.0990000000000002</v>
      </c>
      <c r="DP17" s="9">
        <v>31.373999999999999</v>
      </c>
      <c r="DQ17" s="9">
        <v>1.266</v>
      </c>
      <c r="DR17" s="9">
        <v>1247.2919999999999</v>
      </c>
      <c r="DS17" s="9">
        <v>915.42200000000003</v>
      </c>
      <c r="DT17" s="9">
        <v>47.423999999999999</v>
      </c>
      <c r="DU17" s="9">
        <v>23.106999999999999</v>
      </c>
      <c r="DV17" s="9">
        <v>13.43</v>
      </c>
      <c r="DW17" s="9">
        <v>2.2549999999999999</v>
      </c>
      <c r="DX17" s="9">
        <v>7.8550000000000004</v>
      </c>
      <c r="DY17" s="9">
        <v>0.77700000000000002</v>
      </c>
      <c r="DZ17" s="9">
        <v>844.31200000000001</v>
      </c>
      <c r="EA17" s="9">
        <v>572.25</v>
      </c>
      <c r="EB17" s="9">
        <v>202.13800000000001</v>
      </c>
      <c r="EC17" s="9">
        <v>32.956000000000003</v>
      </c>
      <c r="ED17" s="9">
        <v>36.969000000000001</v>
      </c>
      <c r="EE17" s="9">
        <v>23.686</v>
      </c>
      <c r="EF17" s="9">
        <v>331.86900000000003</v>
      </c>
      <c r="EG17" s="9">
        <v>23.158999999999999</v>
      </c>
      <c r="EH17" s="9">
        <v>3.6890000000000001</v>
      </c>
      <c r="EI17" s="9">
        <v>19.469000000000001</v>
      </c>
      <c r="EJ17" s="9">
        <v>202.56</v>
      </c>
      <c r="EK17" s="9">
        <v>40.762</v>
      </c>
      <c r="EL17" s="9">
        <v>161.798</v>
      </c>
      <c r="EM17" s="9">
        <v>101.431</v>
      </c>
      <c r="EN17" s="9">
        <v>13.387</v>
      </c>
      <c r="EO17" s="9">
        <v>88.043999999999997</v>
      </c>
      <c r="EP17" s="9">
        <v>4.7190000000000003</v>
      </c>
      <c r="EQ17" s="9">
        <v>15.962999999999999</v>
      </c>
      <c r="ER17" s="9">
        <v>10.051</v>
      </c>
      <c r="ES17" s="9">
        <v>1.1879999999999999</v>
      </c>
      <c r="ET17" s="9">
        <v>4.7240000000000002</v>
      </c>
      <c r="EU17" s="9">
        <v>0</v>
      </c>
      <c r="EV17" s="9">
        <v>1872.201</v>
      </c>
      <c r="EW17" s="9">
        <v>1552.0650000000001</v>
      </c>
      <c r="EX17" s="9">
        <v>76.563999999999993</v>
      </c>
      <c r="EY17" s="9">
        <v>32.4</v>
      </c>
      <c r="EZ17" s="9">
        <v>17.782</v>
      </c>
      <c r="FA17" s="9">
        <v>7.1459999999999999</v>
      </c>
      <c r="FB17" s="9">
        <v>15.209</v>
      </c>
      <c r="FC17" s="9">
        <v>4.0279999999999996</v>
      </c>
      <c r="FD17" s="9">
        <v>1446.8610000000001</v>
      </c>
      <c r="FE17" s="9">
        <v>995.596</v>
      </c>
      <c r="FF17" s="9">
        <v>362.64600000000002</v>
      </c>
      <c r="FG17" s="9">
        <v>38.963999999999999</v>
      </c>
      <c r="FH17" s="9">
        <v>49.655000000000001</v>
      </c>
      <c r="FI17" s="9">
        <v>28.638999999999999</v>
      </c>
      <c r="FJ17" s="9">
        <v>320.13499999999999</v>
      </c>
      <c r="FK17" s="9">
        <v>25.106000000000002</v>
      </c>
      <c r="FL17" s="9">
        <v>3.698</v>
      </c>
      <c r="FM17" s="9">
        <v>21.408000000000001</v>
      </c>
      <c r="FN17" s="9">
        <v>180.102</v>
      </c>
      <c r="FO17" s="9">
        <v>30.609000000000002</v>
      </c>
      <c r="FP17" s="9">
        <v>149.49299999999999</v>
      </c>
      <c r="FQ17" s="9">
        <v>111.831</v>
      </c>
      <c r="FR17" s="9">
        <v>6.5270000000000001</v>
      </c>
      <c r="FS17" s="9">
        <v>105.30500000000001</v>
      </c>
      <c r="FT17" s="9">
        <v>3.0960000000000001</v>
      </c>
      <c r="FU17" s="9">
        <v>0.88700000000000001</v>
      </c>
      <c r="FV17" s="9">
        <v>0.88700000000000001</v>
      </c>
      <c r="FW17" s="9">
        <v>0</v>
      </c>
      <c r="FX17" s="9">
        <v>0</v>
      </c>
      <c r="FY17" s="9">
        <v>0</v>
      </c>
      <c r="FZ17" s="9">
        <v>6702.9189999999999</v>
      </c>
      <c r="GA17" s="9">
        <v>5589.7139999999999</v>
      </c>
      <c r="GB17" s="9">
        <v>234.39099999999999</v>
      </c>
      <c r="GC17" s="9">
        <v>100.145</v>
      </c>
      <c r="GD17" s="9">
        <v>69.159000000000006</v>
      </c>
      <c r="GE17" s="9">
        <v>13.901999999999999</v>
      </c>
      <c r="GF17" s="9">
        <v>36.426000000000002</v>
      </c>
      <c r="GG17" s="9">
        <v>14.76</v>
      </c>
      <c r="GH17" s="9">
        <v>5222.7110000000002</v>
      </c>
      <c r="GI17" s="9">
        <v>2975.1089999999999</v>
      </c>
      <c r="GJ17" s="9">
        <v>915.71</v>
      </c>
      <c r="GK17" s="9">
        <v>266.90100000000001</v>
      </c>
      <c r="GL17" s="9">
        <v>1064.991</v>
      </c>
      <c r="GM17" s="9">
        <v>132.61199999999999</v>
      </c>
      <c r="GN17" s="9">
        <v>1017.212</v>
      </c>
      <c r="GO17" s="9">
        <v>60.582000000000001</v>
      </c>
      <c r="GP17" s="9">
        <v>11.695</v>
      </c>
      <c r="GQ17" s="9">
        <v>48.887999999999998</v>
      </c>
      <c r="GR17" s="9">
        <v>530.71799999999996</v>
      </c>
      <c r="GS17" s="9">
        <v>106.5</v>
      </c>
      <c r="GT17" s="9">
        <v>424.21800000000002</v>
      </c>
      <c r="GU17" s="9">
        <v>412.87599999999998</v>
      </c>
      <c r="GV17" s="9">
        <v>52.901000000000003</v>
      </c>
      <c r="GW17" s="9">
        <v>359.976</v>
      </c>
      <c r="GX17" s="9">
        <v>13.035</v>
      </c>
      <c r="GY17" s="9">
        <v>95.994</v>
      </c>
      <c r="GZ17" s="9">
        <v>55.344000000000001</v>
      </c>
      <c r="HA17" s="9">
        <v>3.2869999999999999</v>
      </c>
      <c r="HB17" s="9">
        <v>36.097999999999999</v>
      </c>
      <c r="HC17" s="9">
        <v>1.266</v>
      </c>
    </row>
    <row r="18" spans="1:211">
      <c r="A18" s="10">
        <v>42522</v>
      </c>
      <c r="B18" s="9">
        <v>4225.3059999999996</v>
      </c>
      <c r="C18" s="9">
        <v>3634.9589999999998</v>
      </c>
      <c r="D18" s="9">
        <v>131.57900000000001</v>
      </c>
      <c r="E18" s="9">
        <v>50.048999999999999</v>
      </c>
      <c r="F18" s="9">
        <v>44.534999999999997</v>
      </c>
      <c r="G18" s="9">
        <v>8.6880000000000006</v>
      </c>
      <c r="H18" s="9">
        <v>15.664999999999999</v>
      </c>
      <c r="I18" s="9">
        <v>12.641999999999999</v>
      </c>
      <c r="J18" s="9">
        <v>3429.5010000000002</v>
      </c>
      <c r="K18" s="9">
        <v>1758.52</v>
      </c>
      <c r="L18" s="9">
        <v>393.23500000000001</v>
      </c>
      <c r="M18" s="9">
        <v>224.005</v>
      </c>
      <c r="N18" s="9">
        <v>1053.741</v>
      </c>
      <c r="O18" s="9">
        <v>73.878</v>
      </c>
      <c r="P18" s="9">
        <v>487.93200000000002</v>
      </c>
      <c r="Q18" s="9">
        <v>14.441000000000001</v>
      </c>
      <c r="R18" s="9">
        <v>3.0339999999999998</v>
      </c>
      <c r="S18" s="9">
        <v>11.406000000000001</v>
      </c>
      <c r="T18" s="9">
        <v>244.35900000000001</v>
      </c>
      <c r="U18" s="9">
        <v>59.478000000000002</v>
      </c>
      <c r="V18" s="9">
        <v>184.881</v>
      </c>
      <c r="W18" s="9">
        <v>221.744</v>
      </c>
      <c r="X18" s="9">
        <v>42.793999999999997</v>
      </c>
      <c r="Y18" s="9">
        <v>178.95099999999999</v>
      </c>
      <c r="Z18" s="9">
        <v>7.3879999999999999</v>
      </c>
      <c r="AA18" s="9">
        <v>102.416</v>
      </c>
      <c r="AB18" s="9">
        <v>64.724999999999994</v>
      </c>
      <c r="AC18" s="9">
        <v>3.1309999999999998</v>
      </c>
      <c r="AD18" s="9">
        <v>33.167000000000002</v>
      </c>
      <c r="AE18" s="9">
        <v>1.393</v>
      </c>
      <c r="AF18" s="9">
        <v>1121.6310000000001</v>
      </c>
      <c r="AG18" s="9">
        <v>838.61800000000005</v>
      </c>
      <c r="AH18" s="9">
        <v>38.643000000000001</v>
      </c>
      <c r="AI18" s="9">
        <v>19.106999999999999</v>
      </c>
      <c r="AJ18" s="9">
        <v>9.3309999999999995</v>
      </c>
      <c r="AK18" s="9">
        <v>4.2279999999999998</v>
      </c>
      <c r="AL18" s="9">
        <v>5.5979999999999999</v>
      </c>
      <c r="AM18" s="9">
        <v>0.378</v>
      </c>
      <c r="AN18" s="9">
        <v>780.27599999999995</v>
      </c>
      <c r="AO18" s="9">
        <v>546.80899999999997</v>
      </c>
      <c r="AP18" s="9">
        <v>177.58600000000001</v>
      </c>
      <c r="AQ18" s="9">
        <v>23.327000000000002</v>
      </c>
      <c r="AR18" s="9">
        <v>32.555</v>
      </c>
      <c r="AS18" s="9">
        <v>19.699000000000002</v>
      </c>
      <c r="AT18" s="9">
        <v>283.01299999999998</v>
      </c>
      <c r="AU18" s="9">
        <v>25.39</v>
      </c>
      <c r="AV18" s="9">
        <v>3.5270000000000001</v>
      </c>
      <c r="AW18" s="9">
        <v>21.863</v>
      </c>
      <c r="AX18" s="9">
        <v>167.93799999999999</v>
      </c>
      <c r="AY18" s="9">
        <v>31.637</v>
      </c>
      <c r="AZ18" s="9">
        <v>136.30199999999999</v>
      </c>
      <c r="BA18" s="9">
        <v>84.21</v>
      </c>
      <c r="BB18" s="9">
        <v>6.2439999999999998</v>
      </c>
      <c r="BC18" s="9">
        <v>77.965999999999994</v>
      </c>
      <c r="BD18" s="9">
        <v>5.4740000000000002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1440.5909999999999</v>
      </c>
      <c r="BK18" s="9">
        <v>1212.1320000000001</v>
      </c>
      <c r="BL18" s="9">
        <v>58.067</v>
      </c>
      <c r="BM18" s="9">
        <v>30.305</v>
      </c>
      <c r="BN18" s="9">
        <v>14.308</v>
      </c>
      <c r="BO18" s="9">
        <v>2.9510000000000001</v>
      </c>
      <c r="BP18" s="9">
        <v>9.4410000000000007</v>
      </c>
      <c r="BQ18" s="9">
        <v>1.0620000000000001</v>
      </c>
      <c r="BR18" s="9">
        <v>1135.7660000000001</v>
      </c>
      <c r="BS18" s="9">
        <v>751.02800000000002</v>
      </c>
      <c r="BT18" s="9">
        <v>310.24299999999999</v>
      </c>
      <c r="BU18" s="9">
        <v>25.253</v>
      </c>
      <c r="BV18" s="9">
        <v>49.241999999999997</v>
      </c>
      <c r="BW18" s="9">
        <v>18.298999999999999</v>
      </c>
      <c r="BX18" s="9">
        <v>228.459</v>
      </c>
      <c r="BY18" s="9">
        <v>21.393000000000001</v>
      </c>
      <c r="BZ18" s="9">
        <v>2.2040000000000002</v>
      </c>
      <c r="CA18" s="9">
        <v>19.189</v>
      </c>
      <c r="CB18" s="9">
        <v>115.98699999999999</v>
      </c>
      <c r="CC18" s="9">
        <v>21.704000000000001</v>
      </c>
      <c r="CD18" s="9">
        <v>94.283000000000001</v>
      </c>
      <c r="CE18" s="9">
        <v>89.161000000000001</v>
      </c>
      <c r="CF18" s="9">
        <v>7.4020000000000001</v>
      </c>
      <c r="CG18" s="9">
        <v>81.757999999999996</v>
      </c>
      <c r="CH18" s="9">
        <v>1.917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3628.6080000000002</v>
      </c>
      <c r="CO18" s="9">
        <v>3183.2080000000001</v>
      </c>
      <c r="CP18" s="9">
        <v>112.512</v>
      </c>
      <c r="CQ18" s="9">
        <v>42.600999999999999</v>
      </c>
      <c r="CR18" s="9">
        <v>37.084000000000003</v>
      </c>
      <c r="CS18" s="9">
        <v>8.0709999999999997</v>
      </c>
      <c r="CT18" s="9">
        <v>13.579000000000001</v>
      </c>
      <c r="CU18" s="9">
        <v>11.177</v>
      </c>
      <c r="CV18" s="9">
        <v>3004.489</v>
      </c>
      <c r="CW18" s="9">
        <v>1450.0350000000001</v>
      </c>
      <c r="CX18" s="9">
        <v>328.678</v>
      </c>
      <c r="CY18" s="9">
        <v>196.38800000000001</v>
      </c>
      <c r="CZ18" s="9">
        <v>1029.3869999999999</v>
      </c>
      <c r="DA18" s="9">
        <v>66.206999999999994</v>
      </c>
      <c r="DB18" s="9">
        <v>342.98399999999998</v>
      </c>
      <c r="DC18" s="9">
        <v>7.67</v>
      </c>
      <c r="DD18" s="9">
        <v>2.5419999999999998</v>
      </c>
      <c r="DE18" s="9">
        <v>5.1289999999999996</v>
      </c>
      <c r="DF18" s="9">
        <v>138.68600000000001</v>
      </c>
      <c r="DG18" s="9">
        <v>37.170999999999999</v>
      </c>
      <c r="DH18" s="9">
        <v>101.515</v>
      </c>
      <c r="DI18" s="9">
        <v>189.74299999999999</v>
      </c>
      <c r="DJ18" s="9">
        <v>37.396999999999998</v>
      </c>
      <c r="DK18" s="9">
        <v>152.346</v>
      </c>
      <c r="DL18" s="9">
        <v>6.8849999999999998</v>
      </c>
      <c r="DM18" s="9">
        <v>82.876999999999995</v>
      </c>
      <c r="DN18" s="9">
        <v>53.994</v>
      </c>
      <c r="DO18" s="9">
        <v>1.8580000000000001</v>
      </c>
      <c r="DP18" s="9">
        <v>26.233000000000001</v>
      </c>
      <c r="DQ18" s="9">
        <v>0.79200000000000004</v>
      </c>
      <c r="DR18" s="9">
        <v>1256.826</v>
      </c>
      <c r="DS18" s="9">
        <v>920.50199999999995</v>
      </c>
      <c r="DT18" s="9">
        <v>40.22</v>
      </c>
      <c r="DU18" s="9">
        <v>16.343</v>
      </c>
      <c r="DV18" s="9">
        <v>10.631</v>
      </c>
      <c r="DW18" s="9">
        <v>4.4409999999999998</v>
      </c>
      <c r="DX18" s="9">
        <v>6.9619999999999997</v>
      </c>
      <c r="DY18" s="9">
        <v>1.843</v>
      </c>
      <c r="DZ18" s="9">
        <v>859.298</v>
      </c>
      <c r="EA18" s="9">
        <v>595.36900000000003</v>
      </c>
      <c r="EB18" s="9">
        <v>186.077</v>
      </c>
      <c r="EC18" s="9">
        <v>34.704999999999998</v>
      </c>
      <c r="ED18" s="9">
        <v>43.146000000000001</v>
      </c>
      <c r="EE18" s="9">
        <v>20.984000000000002</v>
      </c>
      <c r="EF18" s="9">
        <v>336.32400000000001</v>
      </c>
      <c r="EG18" s="9">
        <v>25.207999999999998</v>
      </c>
      <c r="EH18" s="9">
        <v>2.762</v>
      </c>
      <c r="EI18" s="9">
        <v>22.446000000000002</v>
      </c>
      <c r="EJ18" s="9">
        <v>206.48500000000001</v>
      </c>
      <c r="EK18" s="9">
        <v>42.988</v>
      </c>
      <c r="EL18" s="9">
        <v>163.49700000000001</v>
      </c>
      <c r="EM18" s="9">
        <v>100.249</v>
      </c>
      <c r="EN18" s="9">
        <v>10.337999999999999</v>
      </c>
      <c r="EO18" s="9">
        <v>89.911000000000001</v>
      </c>
      <c r="EP18" s="9">
        <v>4.3819999999999997</v>
      </c>
      <c r="EQ18" s="9">
        <v>17.465</v>
      </c>
      <c r="ER18" s="9">
        <v>9.8330000000000002</v>
      </c>
      <c r="ES18" s="9">
        <v>1.272</v>
      </c>
      <c r="ET18" s="9">
        <v>5.7590000000000003</v>
      </c>
      <c r="EU18" s="9">
        <v>0.60099999999999998</v>
      </c>
      <c r="EV18" s="9">
        <v>1902.0940000000001</v>
      </c>
      <c r="EW18" s="9">
        <v>1581.999</v>
      </c>
      <c r="EX18" s="9">
        <v>75.557000000000002</v>
      </c>
      <c r="EY18" s="9">
        <v>40.517000000000003</v>
      </c>
      <c r="EZ18" s="9">
        <v>20.459</v>
      </c>
      <c r="FA18" s="9">
        <v>3.355</v>
      </c>
      <c r="FB18" s="9">
        <v>10.163</v>
      </c>
      <c r="FC18" s="9">
        <v>1.0620000000000001</v>
      </c>
      <c r="FD18" s="9">
        <v>1481.7570000000001</v>
      </c>
      <c r="FE18" s="9">
        <v>1010.952</v>
      </c>
      <c r="FF18" s="9">
        <v>366.30799999999999</v>
      </c>
      <c r="FG18" s="9">
        <v>41.491999999999997</v>
      </c>
      <c r="FH18" s="9">
        <v>63.003999999999998</v>
      </c>
      <c r="FI18" s="9">
        <v>24.684999999999999</v>
      </c>
      <c r="FJ18" s="9">
        <v>320.09500000000003</v>
      </c>
      <c r="FK18" s="9">
        <v>28.346</v>
      </c>
      <c r="FL18" s="9">
        <v>3.4620000000000002</v>
      </c>
      <c r="FM18" s="9">
        <v>24.884</v>
      </c>
      <c r="FN18" s="9">
        <v>183.114</v>
      </c>
      <c r="FO18" s="9">
        <v>32.659999999999997</v>
      </c>
      <c r="FP18" s="9">
        <v>150.45400000000001</v>
      </c>
      <c r="FQ18" s="9">
        <v>105.124</v>
      </c>
      <c r="FR18" s="9">
        <v>8.7050000000000001</v>
      </c>
      <c r="FS18" s="9">
        <v>96.418000000000006</v>
      </c>
      <c r="FT18" s="9">
        <v>3.512</v>
      </c>
      <c r="FU18" s="9">
        <v>2.073</v>
      </c>
      <c r="FV18" s="9">
        <v>0.89800000000000002</v>
      </c>
      <c r="FW18" s="9">
        <v>0</v>
      </c>
      <c r="FX18" s="9">
        <v>1.175</v>
      </c>
      <c r="FY18" s="9">
        <v>0</v>
      </c>
      <c r="FZ18" s="9">
        <v>6787.527</v>
      </c>
      <c r="GA18" s="9">
        <v>5685.7079999999996</v>
      </c>
      <c r="GB18" s="9">
        <v>228.28899999999999</v>
      </c>
      <c r="GC18" s="9">
        <v>99.460999999999999</v>
      </c>
      <c r="GD18" s="9">
        <v>68.174000000000007</v>
      </c>
      <c r="GE18" s="9">
        <v>15.867000000000001</v>
      </c>
      <c r="GF18" s="9">
        <v>30.704000000000001</v>
      </c>
      <c r="GG18" s="9">
        <v>14.082000000000001</v>
      </c>
      <c r="GH18" s="9">
        <v>5345.5429999999997</v>
      </c>
      <c r="GI18" s="9">
        <v>3056.3560000000002</v>
      </c>
      <c r="GJ18" s="9">
        <v>881.06399999999996</v>
      </c>
      <c r="GK18" s="9">
        <v>272.58499999999998</v>
      </c>
      <c r="GL18" s="9">
        <v>1135.538</v>
      </c>
      <c r="GM18" s="9">
        <v>111.876</v>
      </c>
      <c r="GN18" s="9">
        <v>999.40300000000002</v>
      </c>
      <c r="GO18" s="9">
        <v>61.223999999999997</v>
      </c>
      <c r="GP18" s="9">
        <v>8.766</v>
      </c>
      <c r="GQ18" s="9">
        <v>52.459000000000003</v>
      </c>
      <c r="GR18" s="9">
        <v>528.28499999999997</v>
      </c>
      <c r="GS18" s="9">
        <v>112.819</v>
      </c>
      <c r="GT18" s="9">
        <v>415.46600000000001</v>
      </c>
      <c r="GU18" s="9">
        <v>395.11500000000001</v>
      </c>
      <c r="GV18" s="9">
        <v>56.44</v>
      </c>
      <c r="GW18" s="9">
        <v>338.67500000000001</v>
      </c>
      <c r="GX18" s="9">
        <v>14.779</v>
      </c>
      <c r="GY18" s="9">
        <v>102.416</v>
      </c>
      <c r="GZ18" s="9">
        <v>64.724999999999994</v>
      </c>
      <c r="HA18" s="9">
        <v>3.1309999999999998</v>
      </c>
      <c r="HB18" s="9">
        <v>33.167000000000002</v>
      </c>
      <c r="HC18" s="9">
        <v>1.393</v>
      </c>
    </row>
    <row r="19" spans="1:211">
      <c r="A19" s="10">
        <v>42887</v>
      </c>
      <c r="B19" s="9">
        <v>4332.3140000000003</v>
      </c>
      <c r="C19" s="9">
        <v>3710.123</v>
      </c>
      <c r="D19" s="9">
        <v>123.36199999999999</v>
      </c>
      <c r="E19" s="9">
        <v>48.896999999999998</v>
      </c>
      <c r="F19" s="9">
        <v>42.703000000000003</v>
      </c>
      <c r="G19" s="9">
        <v>5.5839999999999996</v>
      </c>
      <c r="H19" s="9">
        <v>12.717000000000001</v>
      </c>
      <c r="I19" s="9">
        <v>13.461</v>
      </c>
      <c r="J19" s="9">
        <v>3490.1120000000001</v>
      </c>
      <c r="K19" s="9">
        <v>1818.192</v>
      </c>
      <c r="L19" s="9">
        <v>407.86099999999999</v>
      </c>
      <c r="M19" s="9">
        <v>226.37799999999999</v>
      </c>
      <c r="N19" s="9">
        <v>1037.682</v>
      </c>
      <c r="O19" s="9">
        <v>96.649000000000001</v>
      </c>
      <c r="P19" s="9">
        <v>513.80499999999995</v>
      </c>
      <c r="Q19" s="9">
        <v>15.795999999999999</v>
      </c>
      <c r="R19" s="9">
        <v>4.7990000000000004</v>
      </c>
      <c r="S19" s="9">
        <v>10.997</v>
      </c>
      <c r="T19" s="9">
        <v>265.786</v>
      </c>
      <c r="U19" s="9">
        <v>70.707999999999998</v>
      </c>
      <c r="V19" s="9">
        <v>195.078</v>
      </c>
      <c r="W19" s="9">
        <v>223.12200000000001</v>
      </c>
      <c r="X19" s="9">
        <v>40.98</v>
      </c>
      <c r="Y19" s="9">
        <v>182.14099999999999</v>
      </c>
      <c r="Z19" s="9">
        <v>9.1020000000000003</v>
      </c>
      <c r="AA19" s="9">
        <v>108.386</v>
      </c>
      <c r="AB19" s="9">
        <v>55.871000000000002</v>
      </c>
      <c r="AC19" s="9">
        <v>5.9539999999999997</v>
      </c>
      <c r="AD19" s="9">
        <v>43.597000000000001</v>
      </c>
      <c r="AE19" s="9">
        <v>2.9630000000000001</v>
      </c>
      <c r="AF19" s="9">
        <v>1126.9760000000001</v>
      </c>
      <c r="AG19" s="9">
        <v>842.66399999999999</v>
      </c>
      <c r="AH19" s="9">
        <v>46.43</v>
      </c>
      <c r="AI19" s="9">
        <v>19.905999999999999</v>
      </c>
      <c r="AJ19" s="9">
        <v>12.804</v>
      </c>
      <c r="AK19" s="9">
        <v>1.8560000000000001</v>
      </c>
      <c r="AL19" s="9">
        <v>8.5459999999999994</v>
      </c>
      <c r="AM19" s="9">
        <v>3.3180000000000001</v>
      </c>
      <c r="AN19" s="9">
        <v>779.39300000000003</v>
      </c>
      <c r="AO19" s="9">
        <v>544.71</v>
      </c>
      <c r="AP19" s="9">
        <v>177.24100000000001</v>
      </c>
      <c r="AQ19" s="9">
        <v>31.234000000000002</v>
      </c>
      <c r="AR19" s="9">
        <v>26.209</v>
      </c>
      <c r="AS19" s="9">
        <v>16.841000000000001</v>
      </c>
      <c r="AT19" s="9">
        <v>284.31200000000001</v>
      </c>
      <c r="AU19" s="9">
        <v>24.228999999999999</v>
      </c>
      <c r="AV19" s="9">
        <v>4.0199999999999996</v>
      </c>
      <c r="AW19" s="9">
        <v>20.209</v>
      </c>
      <c r="AX19" s="9">
        <v>167.31200000000001</v>
      </c>
      <c r="AY19" s="9">
        <v>32.573</v>
      </c>
      <c r="AZ19" s="9">
        <v>134.739</v>
      </c>
      <c r="BA19" s="9">
        <v>90.867000000000004</v>
      </c>
      <c r="BB19" s="9">
        <v>12.643000000000001</v>
      </c>
      <c r="BC19" s="9">
        <v>78.222999999999999</v>
      </c>
      <c r="BD19" s="9">
        <v>1.905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1469.22</v>
      </c>
      <c r="BK19" s="9">
        <v>1228.26</v>
      </c>
      <c r="BL19" s="9">
        <v>62.429000000000002</v>
      </c>
      <c r="BM19" s="9">
        <v>29.236000000000001</v>
      </c>
      <c r="BN19" s="9">
        <v>15.07</v>
      </c>
      <c r="BO19" s="9">
        <v>1.9179999999999999</v>
      </c>
      <c r="BP19" s="9">
        <v>14.448</v>
      </c>
      <c r="BQ19" s="9">
        <v>1.756</v>
      </c>
      <c r="BR19" s="9">
        <v>1145.5640000000001</v>
      </c>
      <c r="BS19" s="9">
        <v>787.58299999999997</v>
      </c>
      <c r="BT19" s="9">
        <v>298.09500000000003</v>
      </c>
      <c r="BU19" s="9">
        <v>22.137</v>
      </c>
      <c r="BV19" s="9">
        <v>37.749000000000002</v>
      </c>
      <c r="BW19" s="9">
        <v>20.266999999999999</v>
      </c>
      <c r="BX19" s="9">
        <v>240.96</v>
      </c>
      <c r="BY19" s="9">
        <v>17.838000000000001</v>
      </c>
      <c r="BZ19" s="9">
        <v>3.0219999999999998</v>
      </c>
      <c r="CA19" s="9">
        <v>14.816000000000001</v>
      </c>
      <c r="CB19" s="9">
        <v>118.828</v>
      </c>
      <c r="CC19" s="9">
        <v>20.655999999999999</v>
      </c>
      <c r="CD19" s="9">
        <v>98.171999999999997</v>
      </c>
      <c r="CE19" s="9">
        <v>101.398</v>
      </c>
      <c r="CF19" s="9">
        <v>6.9290000000000003</v>
      </c>
      <c r="CG19" s="9">
        <v>94.468999999999994</v>
      </c>
      <c r="CH19" s="9">
        <v>2.8969999999999998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3727.5729999999999</v>
      </c>
      <c r="CO19" s="9">
        <v>3246.9430000000002</v>
      </c>
      <c r="CP19" s="9">
        <v>103.023</v>
      </c>
      <c r="CQ19" s="9">
        <v>40.128</v>
      </c>
      <c r="CR19" s="9">
        <v>35.854999999999997</v>
      </c>
      <c r="CS19" s="9">
        <v>5.359</v>
      </c>
      <c r="CT19" s="9">
        <v>11.329000000000001</v>
      </c>
      <c r="CU19" s="9">
        <v>10.352</v>
      </c>
      <c r="CV19" s="9">
        <v>3063.576</v>
      </c>
      <c r="CW19" s="9">
        <v>1501.51</v>
      </c>
      <c r="CX19" s="9">
        <v>346.19799999999998</v>
      </c>
      <c r="CY19" s="9">
        <v>201.14</v>
      </c>
      <c r="CZ19" s="9">
        <v>1014.728</v>
      </c>
      <c r="DA19" s="9">
        <v>80.343999999999994</v>
      </c>
      <c r="DB19" s="9">
        <v>372.24400000000003</v>
      </c>
      <c r="DC19" s="9">
        <v>9.8949999999999996</v>
      </c>
      <c r="DD19" s="9">
        <v>3.8660000000000001</v>
      </c>
      <c r="DE19" s="9">
        <v>6.0289999999999999</v>
      </c>
      <c r="DF19" s="9">
        <v>158.69800000000001</v>
      </c>
      <c r="DG19" s="9">
        <v>46.640999999999998</v>
      </c>
      <c r="DH19" s="9">
        <v>112.057</v>
      </c>
      <c r="DI19" s="9">
        <v>196.19499999999999</v>
      </c>
      <c r="DJ19" s="9">
        <v>33.554000000000002</v>
      </c>
      <c r="DK19" s="9">
        <v>162.63999999999999</v>
      </c>
      <c r="DL19" s="9">
        <v>7.4560000000000004</v>
      </c>
      <c r="DM19" s="9">
        <v>89.207999999999998</v>
      </c>
      <c r="DN19" s="9">
        <v>45.83</v>
      </c>
      <c r="DO19" s="9">
        <v>4.9480000000000004</v>
      </c>
      <c r="DP19" s="9">
        <v>35.466999999999999</v>
      </c>
      <c r="DQ19" s="9">
        <v>2.9630000000000001</v>
      </c>
      <c r="DR19" s="9">
        <v>1266.1849999999999</v>
      </c>
      <c r="DS19" s="9">
        <v>920.02300000000002</v>
      </c>
      <c r="DT19" s="9">
        <v>54.500999999999998</v>
      </c>
      <c r="DU19" s="9">
        <v>22.530999999999999</v>
      </c>
      <c r="DV19" s="9">
        <v>16.885000000000002</v>
      </c>
      <c r="DW19" s="9">
        <v>1.36</v>
      </c>
      <c r="DX19" s="9">
        <v>8.7899999999999991</v>
      </c>
      <c r="DY19" s="9">
        <v>4.9349999999999996</v>
      </c>
      <c r="DZ19" s="9">
        <v>838.221</v>
      </c>
      <c r="EA19" s="9">
        <v>579.76199999999994</v>
      </c>
      <c r="EB19" s="9">
        <v>183.72900000000001</v>
      </c>
      <c r="EC19" s="9">
        <v>39.960999999999999</v>
      </c>
      <c r="ED19" s="9">
        <v>34.770000000000003</v>
      </c>
      <c r="EE19" s="9">
        <v>27.300999999999998</v>
      </c>
      <c r="EF19" s="9">
        <v>346.161</v>
      </c>
      <c r="EG19" s="9">
        <v>25.65</v>
      </c>
      <c r="EH19" s="9">
        <v>4.1820000000000004</v>
      </c>
      <c r="EI19" s="9">
        <v>21.468</v>
      </c>
      <c r="EJ19" s="9">
        <v>222.529</v>
      </c>
      <c r="EK19" s="9">
        <v>45.454000000000001</v>
      </c>
      <c r="EL19" s="9">
        <v>177.07499999999999</v>
      </c>
      <c r="EM19" s="9">
        <v>95.114000000000004</v>
      </c>
      <c r="EN19" s="9">
        <v>17.14</v>
      </c>
      <c r="EO19" s="9">
        <v>77.974000000000004</v>
      </c>
      <c r="EP19" s="9">
        <v>2.8679999999999999</v>
      </c>
      <c r="EQ19" s="9">
        <v>17.654</v>
      </c>
      <c r="ER19" s="9">
        <v>10.041</v>
      </c>
      <c r="ES19" s="9">
        <v>1.0069999999999999</v>
      </c>
      <c r="ET19" s="9">
        <v>6.6059999999999999</v>
      </c>
      <c r="EU19" s="9">
        <v>0</v>
      </c>
      <c r="EV19" s="9">
        <v>1934.752</v>
      </c>
      <c r="EW19" s="9">
        <v>1614.0809999999999</v>
      </c>
      <c r="EX19" s="9">
        <v>74.695999999999998</v>
      </c>
      <c r="EY19" s="9">
        <v>35.381</v>
      </c>
      <c r="EZ19" s="9">
        <v>17.837</v>
      </c>
      <c r="FA19" s="9">
        <v>2.6389999999999998</v>
      </c>
      <c r="FB19" s="9">
        <v>15.592000000000001</v>
      </c>
      <c r="FC19" s="9">
        <v>3.2480000000000002</v>
      </c>
      <c r="FD19" s="9">
        <v>1513.2729999999999</v>
      </c>
      <c r="FE19" s="9">
        <v>1069.213</v>
      </c>
      <c r="FF19" s="9">
        <v>353.27</v>
      </c>
      <c r="FG19" s="9">
        <v>38.649000000000001</v>
      </c>
      <c r="FH19" s="9">
        <v>52.140999999999998</v>
      </c>
      <c r="FI19" s="9">
        <v>26.111999999999998</v>
      </c>
      <c r="FJ19" s="9">
        <v>320.67200000000003</v>
      </c>
      <c r="FK19" s="9">
        <v>22.317</v>
      </c>
      <c r="FL19" s="9">
        <v>3.7919999999999998</v>
      </c>
      <c r="FM19" s="9">
        <v>18.524999999999999</v>
      </c>
      <c r="FN19" s="9">
        <v>170.69900000000001</v>
      </c>
      <c r="FO19" s="9">
        <v>31.841999999999999</v>
      </c>
      <c r="FP19" s="9">
        <v>138.85599999999999</v>
      </c>
      <c r="FQ19" s="9">
        <v>124.077</v>
      </c>
      <c r="FR19" s="9">
        <v>9.8580000000000005</v>
      </c>
      <c r="FS19" s="9">
        <v>114.21899999999999</v>
      </c>
      <c r="FT19" s="9">
        <v>3.5790000000000002</v>
      </c>
      <c r="FU19" s="9">
        <v>1.524</v>
      </c>
      <c r="FV19" s="9">
        <v>0</v>
      </c>
      <c r="FW19" s="9">
        <v>0</v>
      </c>
      <c r="FX19" s="9">
        <v>1.524</v>
      </c>
      <c r="FY19" s="9">
        <v>0</v>
      </c>
      <c r="FZ19" s="9">
        <v>6928.51</v>
      </c>
      <c r="GA19" s="9">
        <v>5781.0469999999996</v>
      </c>
      <c r="GB19" s="9">
        <v>232.221</v>
      </c>
      <c r="GC19" s="9">
        <v>98.04</v>
      </c>
      <c r="GD19" s="9">
        <v>70.576999999999998</v>
      </c>
      <c r="GE19" s="9">
        <v>9.3580000000000005</v>
      </c>
      <c r="GF19" s="9">
        <v>35.710999999999999</v>
      </c>
      <c r="GG19" s="9">
        <v>18.535</v>
      </c>
      <c r="GH19" s="9">
        <v>5415.0690000000004</v>
      </c>
      <c r="GI19" s="9">
        <v>3150.4839999999999</v>
      </c>
      <c r="GJ19" s="9">
        <v>883.197</v>
      </c>
      <c r="GK19" s="9">
        <v>279.74900000000002</v>
      </c>
      <c r="GL19" s="9">
        <v>1101.6389999999999</v>
      </c>
      <c r="GM19" s="9">
        <v>133.75700000000001</v>
      </c>
      <c r="GN19" s="9">
        <v>1039.077</v>
      </c>
      <c r="GO19" s="9">
        <v>57.862000000000002</v>
      </c>
      <c r="GP19" s="9">
        <v>11.840999999999999</v>
      </c>
      <c r="GQ19" s="9">
        <v>46.021999999999998</v>
      </c>
      <c r="GR19" s="9">
        <v>551.92600000000004</v>
      </c>
      <c r="GS19" s="9">
        <v>123.937</v>
      </c>
      <c r="GT19" s="9">
        <v>427.988</v>
      </c>
      <c r="GU19" s="9">
        <v>415.38600000000002</v>
      </c>
      <c r="GV19" s="9">
        <v>60.552</v>
      </c>
      <c r="GW19" s="9">
        <v>354.834</v>
      </c>
      <c r="GX19" s="9">
        <v>13.904</v>
      </c>
      <c r="GY19" s="9">
        <v>108.386</v>
      </c>
      <c r="GZ19" s="9">
        <v>55.871000000000002</v>
      </c>
      <c r="HA19" s="9">
        <v>5.9539999999999997</v>
      </c>
      <c r="HB19" s="9">
        <v>43.597000000000001</v>
      </c>
      <c r="HC19" s="9">
        <v>2.9630000000000001</v>
      </c>
    </row>
    <row r="20" spans="1:211">
      <c r="A20" s="10">
        <v>43252</v>
      </c>
      <c r="B20" s="9">
        <v>4435.7269999999999</v>
      </c>
      <c r="C20" s="9">
        <v>3779.1489999999999</v>
      </c>
      <c r="D20" s="9">
        <v>131.44999999999999</v>
      </c>
      <c r="E20" s="9">
        <v>45.997</v>
      </c>
      <c r="F20" s="9">
        <v>46.396999999999998</v>
      </c>
      <c r="G20" s="9">
        <v>12.138</v>
      </c>
      <c r="H20" s="9">
        <v>14.483000000000001</v>
      </c>
      <c r="I20" s="9">
        <v>12.433999999999999</v>
      </c>
      <c r="J20" s="9">
        <v>3557.011</v>
      </c>
      <c r="K20" s="9">
        <v>1862.751</v>
      </c>
      <c r="L20" s="9">
        <v>420.61799999999999</v>
      </c>
      <c r="M20" s="9">
        <v>233.33</v>
      </c>
      <c r="N20" s="9">
        <v>1040.3119999999999</v>
      </c>
      <c r="O20" s="9">
        <v>90.688000000000002</v>
      </c>
      <c r="P20" s="9">
        <v>540.37199999999996</v>
      </c>
      <c r="Q20" s="9">
        <v>20.41</v>
      </c>
      <c r="R20" s="9">
        <v>6.1920000000000002</v>
      </c>
      <c r="S20" s="9">
        <v>14.217000000000001</v>
      </c>
      <c r="T20" s="9">
        <v>267.79399999999998</v>
      </c>
      <c r="U20" s="9">
        <v>66.116</v>
      </c>
      <c r="V20" s="9">
        <v>201.679</v>
      </c>
      <c r="W20" s="9">
        <v>245.23599999999999</v>
      </c>
      <c r="X20" s="9">
        <v>51.658999999999999</v>
      </c>
      <c r="Y20" s="9">
        <v>193.57599999999999</v>
      </c>
      <c r="Z20" s="9">
        <v>6.9320000000000004</v>
      </c>
      <c r="AA20" s="9">
        <v>116.206</v>
      </c>
      <c r="AB20" s="9">
        <v>67.78</v>
      </c>
      <c r="AC20" s="9">
        <v>4.43</v>
      </c>
      <c r="AD20" s="9">
        <v>43.265000000000001</v>
      </c>
      <c r="AE20" s="9">
        <v>0.73</v>
      </c>
      <c r="AF20" s="9">
        <v>1143.317</v>
      </c>
      <c r="AG20" s="9">
        <v>866.17200000000003</v>
      </c>
      <c r="AH20" s="9">
        <v>38.746000000000002</v>
      </c>
      <c r="AI20" s="9">
        <v>23.879000000000001</v>
      </c>
      <c r="AJ20" s="9">
        <v>8.6950000000000003</v>
      </c>
      <c r="AK20" s="9">
        <v>1.7230000000000001</v>
      </c>
      <c r="AL20" s="9">
        <v>3.3530000000000002</v>
      </c>
      <c r="AM20" s="9">
        <v>1.0960000000000001</v>
      </c>
      <c r="AN20" s="9">
        <v>809.67</v>
      </c>
      <c r="AO20" s="9">
        <v>579.98800000000006</v>
      </c>
      <c r="AP20" s="9">
        <v>173.48500000000001</v>
      </c>
      <c r="AQ20" s="9">
        <v>25.754999999999999</v>
      </c>
      <c r="AR20" s="9">
        <v>30.442</v>
      </c>
      <c r="AS20" s="9">
        <v>17.757000000000001</v>
      </c>
      <c r="AT20" s="9">
        <v>277.14499999999998</v>
      </c>
      <c r="AU20" s="9">
        <v>19.420000000000002</v>
      </c>
      <c r="AV20" s="9">
        <v>4.6219999999999999</v>
      </c>
      <c r="AW20" s="9">
        <v>14.798</v>
      </c>
      <c r="AX20" s="9">
        <v>170.63200000000001</v>
      </c>
      <c r="AY20" s="9">
        <v>32.101999999999997</v>
      </c>
      <c r="AZ20" s="9">
        <v>138.53</v>
      </c>
      <c r="BA20" s="9">
        <v>82.938999999999993</v>
      </c>
      <c r="BB20" s="9">
        <v>11.169</v>
      </c>
      <c r="BC20" s="9">
        <v>71.77</v>
      </c>
      <c r="BD20" s="9">
        <v>4.1539999999999999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1486.059</v>
      </c>
      <c r="BK20" s="9">
        <v>1239.52</v>
      </c>
      <c r="BL20" s="9">
        <v>50.710999999999999</v>
      </c>
      <c r="BM20" s="9">
        <v>26.5</v>
      </c>
      <c r="BN20" s="9">
        <v>10.222</v>
      </c>
      <c r="BO20" s="9">
        <v>3.9820000000000002</v>
      </c>
      <c r="BP20" s="9">
        <v>9.6080000000000005</v>
      </c>
      <c r="BQ20" s="9">
        <v>0.39900000000000002</v>
      </c>
      <c r="BR20" s="9">
        <v>1170.3240000000001</v>
      </c>
      <c r="BS20" s="9">
        <v>814.18100000000004</v>
      </c>
      <c r="BT20" s="9">
        <v>293.553</v>
      </c>
      <c r="BU20" s="9">
        <v>26.835999999999999</v>
      </c>
      <c r="BV20" s="9">
        <v>35.753999999999998</v>
      </c>
      <c r="BW20" s="9">
        <v>18.484999999999999</v>
      </c>
      <c r="BX20" s="9">
        <v>246.53899999999999</v>
      </c>
      <c r="BY20" s="9">
        <v>18.902999999999999</v>
      </c>
      <c r="BZ20" s="9">
        <v>2.1160000000000001</v>
      </c>
      <c r="CA20" s="9">
        <v>16.788</v>
      </c>
      <c r="CB20" s="9">
        <v>124.139</v>
      </c>
      <c r="CC20" s="9">
        <v>17.911000000000001</v>
      </c>
      <c r="CD20" s="9">
        <v>106.229</v>
      </c>
      <c r="CE20" s="9">
        <v>101.075</v>
      </c>
      <c r="CF20" s="9">
        <v>7.7130000000000001</v>
      </c>
      <c r="CG20" s="9">
        <v>93.361999999999995</v>
      </c>
      <c r="CH20" s="9">
        <v>2.4209999999999998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3826.75</v>
      </c>
      <c r="CO20" s="9">
        <v>3318.3270000000002</v>
      </c>
      <c r="CP20" s="9">
        <v>112.441</v>
      </c>
      <c r="CQ20" s="9">
        <v>37.256999999999998</v>
      </c>
      <c r="CR20" s="9">
        <v>42.256</v>
      </c>
      <c r="CS20" s="9">
        <v>9.5730000000000004</v>
      </c>
      <c r="CT20" s="9">
        <v>12.590999999999999</v>
      </c>
      <c r="CU20" s="9">
        <v>10.765000000000001</v>
      </c>
      <c r="CV20" s="9">
        <v>3125.7449999999999</v>
      </c>
      <c r="CW20" s="9">
        <v>1528.077</v>
      </c>
      <c r="CX20" s="9">
        <v>363.88799999999998</v>
      </c>
      <c r="CY20" s="9">
        <v>211.964</v>
      </c>
      <c r="CZ20" s="9">
        <v>1021.816</v>
      </c>
      <c r="DA20" s="9">
        <v>80.141000000000005</v>
      </c>
      <c r="DB20" s="9">
        <v>392.21699999999998</v>
      </c>
      <c r="DC20" s="9">
        <v>13.182</v>
      </c>
      <c r="DD20" s="9">
        <v>4.569</v>
      </c>
      <c r="DE20" s="9">
        <v>8.6129999999999995</v>
      </c>
      <c r="DF20" s="9">
        <v>160.77099999999999</v>
      </c>
      <c r="DG20" s="9">
        <v>40.706000000000003</v>
      </c>
      <c r="DH20" s="9">
        <v>120.066</v>
      </c>
      <c r="DI20" s="9">
        <v>213.26599999999999</v>
      </c>
      <c r="DJ20" s="9">
        <v>45.731000000000002</v>
      </c>
      <c r="DK20" s="9">
        <v>167.535</v>
      </c>
      <c r="DL20" s="9">
        <v>4.9980000000000002</v>
      </c>
      <c r="DM20" s="9">
        <v>90.986000000000004</v>
      </c>
      <c r="DN20" s="9">
        <v>51.505000000000003</v>
      </c>
      <c r="DO20" s="9">
        <v>2.5329999999999999</v>
      </c>
      <c r="DP20" s="9">
        <v>36.499000000000002</v>
      </c>
      <c r="DQ20" s="9">
        <v>0.44900000000000001</v>
      </c>
      <c r="DR20" s="9">
        <v>1312.9749999999999</v>
      </c>
      <c r="DS20" s="9">
        <v>974.70699999999999</v>
      </c>
      <c r="DT20" s="9">
        <v>44.738</v>
      </c>
      <c r="DU20" s="9">
        <v>25.151</v>
      </c>
      <c r="DV20" s="9">
        <v>9.6069999999999993</v>
      </c>
      <c r="DW20" s="9">
        <v>3.931</v>
      </c>
      <c r="DX20" s="9">
        <v>3.9220000000000002</v>
      </c>
      <c r="DY20" s="9">
        <v>2.1269999999999998</v>
      </c>
      <c r="DZ20" s="9">
        <v>909.3</v>
      </c>
      <c r="EA20" s="9">
        <v>643.09799999999996</v>
      </c>
      <c r="EB20" s="9">
        <v>190.84399999999999</v>
      </c>
      <c r="EC20" s="9">
        <v>35.564</v>
      </c>
      <c r="ED20" s="9">
        <v>39.793999999999997</v>
      </c>
      <c r="EE20" s="9">
        <v>20.669</v>
      </c>
      <c r="EF20" s="9">
        <v>338.26799999999997</v>
      </c>
      <c r="EG20" s="9">
        <v>24.167000000000002</v>
      </c>
      <c r="EH20" s="9">
        <v>6.2450000000000001</v>
      </c>
      <c r="EI20" s="9">
        <v>17.922000000000001</v>
      </c>
      <c r="EJ20" s="9">
        <v>215.86500000000001</v>
      </c>
      <c r="EK20" s="9">
        <v>48.655000000000001</v>
      </c>
      <c r="EL20" s="9">
        <v>167.209</v>
      </c>
      <c r="EM20" s="9">
        <v>92.966999999999999</v>
      </c>
      <c r="EN20" s="9">
        <v>13.311999999999999</v>
      </c>
      <c r="EO20" s="9">
        <v>79.655000000000001</v>
      </c>
      <c r="EP20" s="9">
        <v>5.27</v>
      </c>
      <c r="EQ20" s="9">
        <v>22.954999999999998</v>
      </c>
      <c r="ER20" s="9">
        <v>14.445</v>
      </c>
      <c r="ES20" s="9">
        <v>1.897</v>
      </c>
      <c r="ET20" s="9">
        <v>6.3310000000000004</v>
      </c>
      <c r="EU20" s="9">
        <v>0.28100000000000003</v>
      </c>
      <c r="EV20" s="9">
        <v>1925.3779999999999</v>
      </c>
      <c r="EW20" s="9">
        <v>1591.808</v>
      </c>
      <c r="EX20" s="9">
        <v>63.728000000000002</v>
      </c>
      <c r="EY20" s="9">
        <v>33.968000000000004</v>
      </c>
      <c r="EZ20" s="9">
        <v>13.452</v>
      </c>
      <c r="FA20" s="9">
        <v>4.3390000000000004</v>
      </c>
      <c r="FB20" s="9">
        <v>10.930999999999999</v>
      </c>
      <c r="FC20" s="9">
        <v>1.038</v>
      </c>
      <c r="FD20" s="9">
        <v>1501.96</v>
      </c>
      <c r="FE20" s="9">
        <v>1085.7460000000001</v>
      </c>
      <c r="FF20" s="9">
        <v>332.92399999999998</v>
      </c>
      <c r="FG20" s="9">
        <v>38.393000000000001</v>
      </c>
      <c r="FH20" s="9">
        <v>44.896999999999998</v>
      </c>
      <c r="FI20" s="9">
        <v>26.12</v>
      </c>
      <c r="FJ20" s="9">
        <v>333.57100000000003</v>
      </c>
      <c r="FK20" s="9">
        <v>21.385000000000002</v>
      </c>
      <c r="FL20" s="9">
        <v>2.1160000000000001</v>
      </c>
      <c r="FM20" s="9">
        <v>19.268999999999998</v>
      </c>
      <c r="FN20" s="9">
        <v>185.93</v>
      </c>
      <c r="FO20" s="9">
        <v>26.766999999999999</v>
      </c>
      <c r="FP20" s="9">
        <v>159.16300000000001</v>
      </c>
      <c r="FQ20" s="9">
        <v>123.017</v>
      </c>
      <c r="FR20" s="9">
        <v>11.499000000000001</v>
      </c>
      <c r="FS20" s="9">
        <v>111.518</v>
      </c>
      <c r="FT20" s="9">
        <v>3.2389999999999999</v>
      </c>
      <c r="FU20" s="9">
        <v>2.2650000000000001</v>
      </c>
      <c r="FV20" s="9">
        <v>1.83</v>
      </c>
      <c r="FW20" s="9">
        <v>0</v>
      </c>
      <c r="FX20" s="9">
        <v>0.435</v>
      </c>
      <c r="FY20" s="9">
        <v>0</v>
      </c>
      <c r="FZ20" s="9">
        <v>7065.1030000000001</v>
      </c>
      <c r="GA20" s="9">
        <v>5884.8419999999996</v>
      </c>
      <c r="GB20" s="9">
        <v>220.90700000000001</v>
      </c>
      <c r="GC20" s="9">
        <v>96.376000000000005</v>
      </c>
      <c r="GD20" s="9">
        <v>65.314999999999998</v>
      </c>
      <c r="GE20" s="9">
        <v>17.843</v>
      </c>
      <c r="GF20" s="9">
        <v>27.443999999999999</v>
      </c>
      <c r="GG20" s="9">
        <v>13.93</v>
      </c>
      <c r="GH20" s="9">
        <v>5537.0050000000001</v>
      </c>
      <c r="GI20" s="9">
        <v>3256.9209999999998</v>
      </c>
      <c r="GJ20" s="9">
        <v>887.65599999999995</v>
      </c>
      <c r="GK20" s="9">
        <v>285.92</v>
      </c>
      <c r="GL20" s="9">
        <v>1106.5070000000001</v>
      </c>
      <c r="GM20" s="9">
        <v>126.93</v>
      </c>
      <c r="GN20" s="9">
        <v>1064.056</v>
      </c>
      <c r="GO20" s="9">
        <v>58.732999999999997</v>
      </c>
      <c r="GP20" s="9">
        <v>12.93</v>
      </c>
      <c r="GQ20" s="9">
        <v>45.804000000000002</v>
      </c>
      <c r="GR20" s="9">
        <v>562.56600000000003</v>
      </c>
      <c r="GS20" s="9">
        <v>116.128</v>
      </c>
      <c r="GT20" s="9">
        <v>446.43799999999999</v>
      </c>
      <c r="GU20" s="9">
        <v>429.24900000000002</v>
      </c>
      <c r="GV20" s="9">
        <v>70.540999999999997</v>
      </c>
      <c r="GW20" s="9">
        <v>358.70800000000003</v>
      </c>
      <c r="GX20" s="9">
        <v>13.507</v>
      </c>
      <c r="GY20" s="9">
        <v>116.206</v>
      </c>
      <c r="GZ20" s="9">
        <v>67.78</v>
      </c>
      <c r="HA20" s="9">
        <v>4.43</v>
      </c>
      <c r="HB20" s="9">
        <v>43.265000000000001</v>
      </c>
      <c r="HC20" s="9">
        <v>0.73</v>
      </c>
    </row>
    <row r="21" spans="1:211">
      <c r="A21" s="10">
        <v>43525</v>
      </c>
      <c r="B21" s="9">
        <v>4465.7039999999997</v>
      </c>
      <c r="C21" s="9">
        <v>3836.4090000000001</v>
      </c>
      <c r="D21" s="9">
        <v>127.73399999999999</v>
      </c>
      <c r="E21" s="9">
        <v>58.843000000000004</v>
      </c>
      <c r="F21" s="9">
        <v>36.954999999999998</v>
      </c>
      <c r="G21" s="9">
        <v>5.5960000000000001</v>
      </c>
      <c r="H21" s="9">
        <v>19.114000000000001</v>
      </c>
      <c r="I21" s="9">
        <v>7.2249999999999996</v>
      </c>
      <c r="J21" s="9">
        <v>3620.0529999999999</v>
      </c>
      <c r="K21" s="9">
        <v>1878.854</v>
      </c>
      <c r="L21" s="9">
        <v>406.29300000000001</v>
      </c>
      <c r="M21" s="9">
        <v>239.45699999999999</v>
      </c>
      <c r="N21" s="9">
        <v>1095.4490000000001</v>
      </c>
      <c r="O21" s="9">
        <v>88.622</v>
      </c>
      <c r="P21" s="9">
        <v>502.76400000000001</v>
      </c>
      <c r="Q21" s="9">
        <v>16.648</v>
      </c>
      <c r="R21" s="9">
        <v>2.4950000000000001</v>
      </c>
      <c r="S21" s="9">
        <v>14.153</v>
      </c>
      <c r="T21" s="9">
        <v>265.69400000000002</v>
      </c>
      <c r="U21" s="9">
        <v>63.694000000000003</v>
      </c>
      <c r="V21" s="9">
        <v>202</v>
      </c>
      <c r="W21" s="9">
        <v>216.67099999999999</v>
      </c>
      <c r="X21" s="9">
        <v>45.268999999999998</v>
      </c>
      <c r="Y21" s="9">
        <v>171.40199999999999</v>
      </c>
      <c r="Z21" s="9">
        <v>3.75</v>
      </c>
      <c r="AA21" s="9">
        <v>126.532</v>
      </c>
      <c r="AB21" s="9">
        <v>75.661000000000001</v>
      </c>
      <c r="AC21" s="9">
        <v>4.1079999999999997</v>
      </c>
      <c r="AD21" s="9">
        <v>44.652999999999999</v>
      </c>
      <c r="AE21" s="9">
        <v>2.109</v>
      </c>
      <c r="AF21" s="9">
        <v>1155.1099999999999</v>
      </c>
      <c r="AG21" s="9">
        <v>878.67200000000003</v>
      </c>
      <c r="AH21" s="9">
        <v>40.762999999999998</v>
      </c>
      <c r="AI21" s="9">
        <v>21.449000000000002</v>
      </c>
      <c r="AJ21" s="9">
        <v>10.326000000000001</v>
      </c>
      <c r="AK21" s="9">
        <v>2.726</v>
      </c>
      <c r="AL21" s="9">
        <v>5.8979999999999997</v>
      </c>
      <c r="AM21" s="9">
        <v>0.36299999999999999</v>
      </c>
      <c r="AN21" s="9">
        <v>816.30399999999997</v>
      </c>
      <c r="AO21" s="9">
        <v>589.89400000000001</v>
      </c>
      <c r="AP21" s="9">
        <v>167.59</v>
      </c>
      <c r="AQ21" s="9">
        <v>28.727</v>
      </c>
      <c r="AR21" s="9">
        <v>30.091999999999999</v>
      </c>
      <c r="AS21" s="9">
        <v>21.605</v>
      </c>
      <c r="AT21" s="9">
        <v>276.43900000000002</v>
      </c>
      <c r="AU21" s="9">
        <v>15.199</v>
      </c>
      <c r="AV21" s="9">
        <v>3.1669999999999998</v>
      </c>
      <c r="AW21" s="9">
        <v>12.032</v>
      </c>
      <c r="AX21" s="9">
        <v>178.68100000000001</v>
      </c>
      <c r="AY21" s="9">
        <v>35.299999999999997</v>
      </c>
      <c r="AZ21" s="9">
        <v>143.381</v>
      </c>
      <c r="BA21" s="9">
        <v>80.608000000000004</v>
      </c>
      <c r="BB21" s="9">
        <v>8.9250000000000007</v>
      </c>
      <c r="BC21" s="9">
        <v>71.683000000000007</v>
      </c>
      <c r="BD21" s="9">
        <v>1.95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1496.7059999999999</v>
      </c>
      <c r="BK21" s="9">
        <v>1250.75</v>
      </c>
      <c r="BL21" s="9">
        <v>57.8</v>
      </c>
      <c r="BM21" s="9">
        <v>31.837</v>
      </c>
      <c r="BN21" s="9">
        <v>10.146000000000001</v>
      </c>
      <c r="BO21" s="9">
        <v>1.1080000000000001</v>
      </c>
      <c r="BP21" s="9">
        <v>11.221</v>
      </c>
      <c r="BQ21" s="9">
        <v>3.488</v>
      </c>
      <c r="BR21" s="9">
        <v>1167.431</v>
      </c>
      <c r="BS21" s="9">
        <v>827.24199999999996</v>
      </c>
      <c r="BT21" s="9">
        <v>278.76400000000001</v>
      </c>
      <c r="BU21" s="9">
        <v>26.256</v>
      </c>
      <c r="BV21" s="9">
        <v>35.168999999999997</v>
      </c>
      <c r="BW21" s="9">
        <v>25.518000000000001</v>
      </c>
      <c r="BX21" s="9">
        <v>245.95699999999999</v>
      </c>
      <c r="BY21" s="9">
        <v>19.739000000000001</v>
      </c>
      <c r="BZ21" s="9">
        <v>2.7109999999999999</v>
      </c>
      <c r="CA21" s="9">
        <v>17.027999999999999</v>
      </c>
      <c r="CB21" s="9">
        <v>125.595</v>
      </c>
      <c r="CC21" s="9">
        <v>20.670999999999999</v>
      </c>
      <c r="CD21" s="9">
        <v>104.925</v>
      </c>
      <c r="CE21" s="9">
        <v>98.16</v>
      </c>
      <c r="CF21" s="9">
        <v>6.6050000000000004</v>
      </c>
      <c r="CG21" s="9">
        <v>91.555000000000007</v>
      </c>
      <c r="CH21" s="9">
        <v>2.4620000000000002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3869.5309999999999</v>
      </c>
      <c r="CO21" s="9">
        <v>3383.3829999999998</v>
      </c>
      <c r="CP21" s="9">
        <v>113.38</v>
      </c>
      <c r="CQ21" s="9">
        <v>49.875999999999998</v>
      </c>
      <c r="CR21" s="9">
        <v>33.420999999999999</v>
      </c>
      <c r="CS21" s="9">
        <v>5.2839999999999998</v>
      </c>
      <c r="CT21" s="9">
        <v>17.574000000000002</v>
      </c>
      <c r="CU21" s="9">
        <v>7.2249999999999996</v>
      </c>
      <c r="CV21" s="9">
        <v>3190.1990000000001</v>
      </c>
      <c r="CW21" s="9">
        <v>1559.4949999999999</v>
      </c>
      <c r="CX21" s="9">
        <v>345.53300000000002</v>
      </c>
      <c r="CY21" s="9">
        <v>213.363</v>
      </c>
      <c r="CZ21" s="9">
        <v>1071.809</v>
      </c>
      <c r="DA21" s="9">
        <v>79.804000000000002</v>
      </c>
      <c r="DB21" s="9">
        <v>359.61599999999999</v>
      </c>
      <c r="DC21" s="9">
        <v>7.8860000000000001</v>
      </c>
      <c r="DD21" s="9">
        <v>1.0660000000000001</v>
      </c>
      <c r="DE21" s="9">
        <v>6.82</v>
      </c>
      <c r="DF21" s="9">
        <v>160.642</v>
      </c>
      <c r="DG21" s="9">
        <v>37.514000000000003</v>
      </c>
      <c r="DH21" s="9">
        <v>123.127</v>
      </c>
      <c r="DI21" s="9">
        <v>189.173</v>
      </c>
      <c r="DJ21" s="9">
        <v>41.030999999999999</v>
      </c>
      <c r="DK21" s="9">
        <v>148.142</v>
      </c>
      <c r="DL21" s="9">
        <v>1.915</v>
      </c>
      <c r="DM21" s="9">
        <v>100.47499999999999</v>
      </c>
      <c r="DN21" s="9">
        <v>57.381</v>
      </c>
      <c r="DO21" s="9">
        <v>4.1079999999999997</v>
      </c>
      <c r="DP21" s="9">
        <v>36.877000000000002</v>
      </c>
      <c r="DQ21" s="9">
        <v>2.109</v>
      </c>
      <c r="DR21" s="9">
        <v>1303.2090000000001</v>
      </c>
      <c r="DS21" s="9">
        <v>957.12699999999995</v>
      </c>
      <c r="DT21" s="9">
        <v>38.787999999999997</v>
      </c>
      <c r="DU21" s="9">
        <v>22.797999999999998</v>
      </c>
      <c r="DV21" s="9">
        <v>9.0579999999999998</v>
      </c>
      <c r="DW21" s="9">
        <v>1.86</v>
      </c>
      <c r="DX21" s="9">
        <v>4.97</v>
      </c>
      <c r="DY21" s="9">
        <v>0.10299999999999999</v>
      </c>
      <c r="DZ21" s="9">
        <v>898.44500000000005</v>
      </c>
      <c r="EA21" s="9">
        <v>637.01599999999996</v>
      </c>
      <c r="EB21" s="9">
        <v>182.30099999999999</v>
      </c>
      <c r="EC21" s="9">
        <v>42.4</v>
      </c>
      <c r="ED21" s="9">
        <v>36.728999999999999</v>
      </c>
      <c r="EE21" s="9">
        <v>19.893999999999998</v>
      </c>
      <c r="EF21" s="9">
        <v>346.08100000000002</v>
      </c>
      <c r="EG21" s="9">
        <v>20.286999999999999</v>
      </c>
      <c r="EH21" s="9">
        <v>4.5960000000000001</v>
      </c>
      <c r="EI21" s="9">
        <v>15.691000000000001</v>
      </c>
      <c r="EJ21" s="9">
        <v>231.09299999999999</v>
      </c>
      <c r="EK21" s="9">
        <v>51.085000000000001</v>
      </c>
      <c r="EL21" s="9">
        <v>180.00800000000001</v>
      </c>
      <c r="EM21" s="9">
        <v>91.15</v>
      </c>
      <c r="EN21" s="9">
        <v>10.39</v>
      </c>
      <c r="EO21" s="9">
        <v>80.760000000000005</v>
      </c>
      <c r="EP21" s="9">
        <v>3.552</v>
      </c>
      <c r="EQ21" s="9">
        <v>21.701000000000001</v>
      </c>
      <c r="ER21" s="9">
        <v>14.67</v>
      </c>
      <c r="ES21" s="9">
        <v>0</v>
      </c>
      <c r="ET21" s="9">
        <v>7.0309999999999997</v>
      </c>
      <c r="EU21" s="9">
        <v>0</v>
      </c>
      <c r="EV21" s="9">
        <v>1944.7819999999999</v>
      </c>
      <c r="EW21" s="9">
        <v>1625.32</v>
      </c>
      <c r="EX21" s="9">
        <v>74.129000000000005</v>
      </c>
      <c r="EY21" s="9">
        <v>39.456000000000003</v>
      </c>
      <c r="EZ21" s="9">
        <v>14.948</v>
      </c>
      <c r="FA21" s="9">
        <v>2.2869999999999999</v>
      </c>
      <c r="FB21" s="9">
        <v>13.689</v>
      </c>
      <c r="FC21" s="9">
        <v>3.7490000000000001</v>
      </c>
      <c r="FD21" s="9">
        <v>1515.143</v>
      </c>
      <c r="FE21" s="9">
        <v>1099.48</v>
      </c>
      <c r="FF21" s="9">
        <v>324.81400000000002</v>
      </c>
      <c r="FG21" s="9">
        <v>38.677</v>
      </c>
      <c r="FH21" s="9">
        <v>52.173000000000002</v>
      </c>
      <c r="FI21" s="9">
        <v>36.048000000000002</v>
      </c>
      <c r="FJ21" s="9">
        <v>319.46199999999999</v>
      </c>
      <c r="FK21" s="9">
        <v>23.414000000000001</v>
      </c>
      <c r="FL21" s="9">
        <v>2.7109999999999999</v>
      </c>
      <c r="FM21" s="9">
        <v>20.702999999999999</v>
      </c>
      <c r="FN21" s="9">
        <v>178.23599999999999</v>
      </c>
      <c r="FO21" s="9">
        <v>31.065999999999999</v>
      </c>
      <c r="FP21" s="9">
        <v>147.16999999999999</v>
      </c>
      <c r="FQ21" s="9">
        <v>115.117</v>
      </c>
      <c r="FR21" s="9">
        <v>9.3800000000000008</v>
      </c>
      <c r="FS21" s="9">
        <v>105.738</v>
      </c>
      <c r="FT21" s="9">
        <v>2.6949999999999998</v>
      </c>
      <c r="FU21" s="9">
        <v>4.3559999999999999</v>
      </c>
      <c r="FV21" s="9">
        <v>3.61</v>
      </c>
      <c r="FW21" s="9">
        <v>0</v>
      </c>
      <c r="FX21" s="9">
        <v>0.745</v>
      </c>
      <c r="FY21" s="9">
        <v>0</v>
      </c>
      <c r="FZ21" s="9">
        <v>7117.5209999999997</v>
      </c>
      <c r="GA21" s="9">
        <v>5965.83</v>
      </c>
      <c r="GB21" s="9">
        <v>226.297</v>
      </c>
      <c r="GC21" s="9">
        <v>112.129</v>
      </c>
      <c r="GD21" s="9">
        <v>57.427</v>
      </c>
      <c r="GE21" s="9">
        <v>9.4309999999999992</v>
      </c>
      <c r="GF21" s="9">
        <v>36.232999999999997</v>
      </c>
      <c r="GG21" s="9">
        <v>11.077</v>
      </c>
      <c r="GH21" s="9">
        <v>5603.7870000000003</v>
      </c>
      <c r="GI21" s="9">
        <v>3295.99</v>
      </c>
      <c r="GJ21" s="9">
        <v>852.64700000000005</v>
      </c>
      <c r="GK21" s="9">
        <v>294.44</v>
      </c>
      <c r="GL21" s="9">
        <v>1160.71</v>
      </c>
      <c r="GM21" s="9">
        <v>135.74600000000001</v>
      </c>
      <c r="GN21" s="9">
        <v>1025.1590000000001</v>
      </c>
      <c r="GO21" s="9">
        <v>51.587000000000003</v>
      </c>
      <c r="GP21" s="9">
        <v>8.3740000000000006</v>
      </c>
      <c r="GQ21" s="9">
        <v>43.213000000000001</v>
      </c>
      <c r="GR21" s="9">
        <v>569.97</v>
      </c>
      <c r="GS21" s="9">
        <v>119.664</v>
      </c>
      <c r="GT21" s="9">
        <v>450.30599999999998</v>
      </c>
      <c r="GU21" s="9">
        <v>395.44</v>
      </c>
      <c r="GV21" s="9">
        <v>60.8</v>
      </c>
      <c r="GW21" s="9">
        <v>334.64</v>
      </c>
      <c r="GX21" s="9">
        <v>8.1620000000000008</v>
      </c>
      <c r="GY21" s="9">
        <v>126.532</v>
      </c>
      <c r="GZ21" s="9">
        <v>75.661000000000001</v>
      </c>
      <c r="HA21" s="9">
        <v>4.1079999999999997</v>
      </c>
      <c r="HB21" s="9">
        <v>44.652999999999999</v>
      </c>
      <c r="HC21" s="9">
        <v>2.109</v>
      </c>
    </row>
    <row r="22" spans="1:211">
      <c r="A22" s="10">
        <v>43617</v>
      </c>
      <c r="B22" s="9">
        <v>4455.6670000000004</v>
      </c>
      <c r="C22" s="9">
        <v>3800.3310000000001</v>
      </c>
      <c r="D22" s="9">
        <v>115.643</v>
      </c>
      <c r="E22" s="9">
        <v>53.341000000000001</v>
      </c>
      <c r="F22" s="9">
        <v>37.048999999999999</v>
      </c>
      <c r="G22" s="9">
        <v>6.4950000000000001</v>
      </c>
      <c r="H22" s="9">
        <v>13.044</v>
      </c>
      <c r="I22" s="9">
        <v>5.7140000000000004</v>
      </c>
      <c r="J22" s="9">
        <v>3600.9650000000001</v>
      </c>
      <c r="K22" s="9">
        <v>1913.12</v>
      </c>
      <c r="L22" s="9">
        <v>388.03100000000001</v>
      </c>
      <c r="M22" s="9">
        <v>216.78399999999999</v>
      </c>
      <c r="N22" s="9">
        <v>1083.03</v>
      </c>
      <c r="O22" s="9">
        <v>83.722999999999999</v>
      </c>
      <c r="P22" s="9">
        <v>524.56600000000003</v>
      </c>
      <c r="Q22" s="9">
        <v>18.684000000000001</v>
      </c>
      <c r="R22" s="9">
        <v>5.1280000000000001</v>
      </c>
      <c r="S22" s="9">
        <v>13.555999999999999</v>
      </c>
      <c r="T22" s="9">
        <v>271.34300000000002</v>
      </c>
      <c r="U22" s="9">
        <v>58.460999999999999</v>
      </c>
      <c r="V22" s="9">
        <v>212.88200000000001</v>
      </c>
      <c r="W22" s="9">
        <v>227.88900000000001</v>
      </c>
      <c r="X22" s="9">
        <v>44.841000000000001</v>
      </c>
      <c r="Y22" s="9">
        <v>183.048</v>
      </c>
      <c r="Z22" s="9">
        <v>6.65</v>
      </c>
      <c r="AA22" s="9">
        <v>130.77000000000001</v>
      </c>
      <c r="AB22" s="9">
        <v>77.52</v>
      </c>
      <c r="AC22" s="9">
        <v>5.2709999999999999</v>
      </c>
      <c r="AD22" s="9">
        <v>44.335000000000001</v>
      </c>
      <c r="AE22" s="9">
        <v>3.6440000000000001</v>
      </c>
      <c r="AF22" s="9">
        <v>1164.5450000000001</v>
      </c>
      <c r="AG22" s="9">
        <v>894.08600000000001</v>
      </c>
      <c r="AH22" s="9">
        <v>45.622999999999998</v>
      </c>
      <c r="AI22" s="9">
        <v>23.552</v>
      </c>
      <c r="AJ22" s="9">
        <v>12.385999999999999</v>
      </c>
      <c r="AK22" s="9">
        <v>1.341</v>
      </c>
      <c r="AL22" s="9">
        <v>7.5590000000000002</v>
      </c>
      <c r="AM22" s="9">
        <v>0.78600000000000003</v>
      </c>
      <c r="AN22" s="9">
        <v>826.17200000000003</v>
      </c>
      <c r="AO22" s="9">
        <v>602.572</v>
      </c>
      <c r="AP22" s="9">
        <v>159.65299999999999</v>
      </c>
      <c r="AQ22" s="9">
        <v>37.055999999999997</v>
      </c>
      <c r="AR22" s="9">
        <v>26.890999999999998</v>
      </c>
      <c r="AS22" s="9">
        <v>22.29</v>
      </c>
      <c r="AT22" s="9">
        <v>270.45999999999998</v>
      </c>
      <c r="AU22" s="9">
        <v>19.681000000000001</v>
      </c>
      <c r="AV22" s="9">
        <v>4.8689999999999998</v>
      </c>
      <c r="AW22" s="9">
        <v>14.811999999999999</v>
      </c>
      <c r="AX22" s="9">
        <v>166.46799999999999</v>
      </c>
      <c r="AY22" s="9">
        <v>33.182000000000002</v>
      </c>
      <c r="AZ22" s="9">
        <v>133.286</v>
      </c>
      <c r="BA22" s="9">
        <v>83.168999999999997</v>
      </c>
      <c r="BB22" s="9">
        <v>5.7110000000000003</v>
      </c>
      <c r="BC22" s="9">
        <v>77.457999999999998</v>
      </c>
      <c r="BD22" s="9">
        <v>1.141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1501.4459999999999</v>
      </c>
      <c r="BK22" s="9">
        <v>1254.4110000000001</v>
      </c>
      <c r="BL22" s="9">
        <v>62.915999999999997</v>
      </c>
      <c r="BM22" s="9">
        <v>31.690999999999999</v>
      </c>
      <c r="BN22" s="9">
        <v>15.9</v>
      </c>
      <c r="BO22" s="9">
        <v>2.036</v>
      </c>
      <c r="BP22" s="9">
        <v>11.624000000000001</v>
      </c>
      <c r="BQ22" s="9">
        <v>1.6659999999999999</v>
      </c>
      <c r="BR22" s="9">
        <v>1169.74</v>
      </c>
      <c r="BS22" s="9">
        <v>816.42100000000005</v>
      </c>
      <c r="BT22" s="9">
        <v>294.87</v>
      </c>
      <c r="BU22" s="9">
        <v>21.510999999999999</v>
      </c>
      <c r="BV22" s="9">
        <v>36.938000000000002</v>
      </c>
      <c r="BW22" s="9">
        <v>21.754999999999999</v>
      </c>
      <c r="BX22" s="9">
        <v>247.035</v>
      </c>
      <c r="BY22" s="9">
        <v>17.972000000000001</v>
      </c>
      <c r="BZ22" s="9">
        <v>2.4470000000000001</v>
      </c>
      <c r="CA22" s="9">
        <v>15.525</v>
      </c>
      <c r="CB22" s="9">
        <v>134.446</v>
      </c>
      <c r="CC22" s="9">
        <v>16.213000000000001</v>
      </c>
      <c r="CD22" s="9">
        <v>118.233</v>
      </c>
      <c r="CE22" s="9">
        <v>93.061000000000007</v>
      </c>
      <c r="CF22" s="9">
        <v>6.516</v>
      </c>
      <c r="CG22" s="9">
        <v>86.543999999999997</v>
      </c>
      <c r="CH22" s="9">
        <v>1.5569999999999999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3864.558</v>
      </c>
      <c r="CO22" s="9">
        <v>3351.9090000000001</v>
      </c>
      <c r="CP22" s="9">
        <v>94.593000000000004</v>
      </c>
      <c r="CQ22" s="9">
        <v>44.32</v>
      </c>
      <c r="CR22" s="9">
        <v>29.890999999999998</v>
      </c>
      <c r="CS22" s="9">
        <v>4.8890000000000002</v>
      </c>
      <c r="CT22" s="9">
        <v>11.656000000000001</v>
      </c>
      <c r="CU22" s="9">
        <v>3.8380000000000001</v>
      </c>
      <c r="CV22" s="9">
        <v>3180.5549999999998</v>
      </c>
      <c r="CW22" s="9">
        <v>1588.5930000000001</v>
      </c>
      <c r="CX22" s="9">
        <v>334.24400000000003</v>
      </c>
      <c r="CY22" s="9">
        <v>197.249</v>
      </c>
      <c r="CZ22" s="9">
        <v>1060.4690000000001</v>
      </c>
      <c r="DA22" s="9">
        <v>76.762</v>
      </c>
      <c r="DB22" s="9">
        <v>381.87900000000002</v>
      </c>
      <c r="DC22" s="9">
        <v>10.117000000000001</v>
      </c>
      <c r="DD22" s="9">
        <v>2.6840000000000002</v>
      </c>
      <c r="DE22" s="9">
        <v>7.4329999999999998</v>
      </c>
      <c r="DF22" s="9">
        <v>163.26900000000001</v>
      </c>
      <c r="DG22" s="9">
        <v>35.881</v>
      </c>
      <c r="DH22" s="9">
        <v>127.38800000000001</v>
      </c>
      <c r="DI22" s="9">
        <v>203.02199999999999</v>
      </c>
      <c r="DJ22" s="9">
        <v>40.076000000000001</v>
      </c>
      <c r="DK22" s="9">
        <v>162.946</v>
      </c>
      <c r="DL22" s="9">
        <v>5.4710000000000001</v>
      </c>
      <c r="DM22" s="9">
        <v>105.146</v>
      </c>
      <c r="DN22" s="9">
        <v>60.674999999999997</v>
      </c>
      <c r="DO22" s="9">
        <v>4.0620000000000003</v>
      </c>
      <c r="DP22" s="9">
        <v>37.448999999999998</v>
      </c>
      <c r="DQ22" s="9">
        <v>2.9609999999999999</v>
      </c>
      <c r="DR22" s="9">
        <v>1276.317</v>
      </c>
      <c r="DS22" s="9">
        <v>951.774</v>
      </c>
      <c r="DT22" s="9">
        <v>48.286999999999999</v>
      </c>
      <c r="DU22" s="9">
        <v>22.574000000000002</v>
      </c>
      <c r="DV22" s="9">
        <v>13.159000000000001</v>
      </c>
      <c r="DW22" s="9">
        <v>1.9259999999999999</v>
      </c>
      <c r="DX22" s="9">
        <v>8.516</v>
      </c>
      <c r="DY22" s="9">
        <v>2.113</v>
      </c>
      <c r="DZ22" s="9">
        <v>883.03099999999995</v>
      </c>
      <c r="EA22" s="9">
        <v>640.78300000000002</v>
      </c>
      <c r="EB22" s="9">
        <v>167.149</v>
      </c>
      <c r="EC22" s="9">
        <v>39.999000000000002</v>
      </c>
      <c r="ED22" s="9">
        <v>35.1</v>
      </c>
      <c r="EE22" s="9">
        <v>20.456</v>
      </c>
      <c r="EF22" s="9">
        <v>324.54300000000001</v>
      </c>
      <c r="EG22" s="9">
        <v>23.087</v>
      </c>
      <c r="EH22" s="9">
        <v>6.6749999999999998</v>
      </c>
      <c r="EI22" s="9">
        <v>16.411999999999999</v>
      </c>
      <c r="EJ22" s="9">
        <v>209.58699999999999</v>
      </c>
      <c r="EK22" s="9">
        <v>41.999000000000002</v>
      </c>
      <c r="EL22" s="9">
        <v>167.58799999999999</v>
      </c>
      <c r="EM22" s="9">
        <v>89.613</v>
      </c>
      <c r="EN22" s="9">
        <v>7.7060000000000004</v>
      </c>
      <c r="EO22" s="9">
        <v>81.906999999999996</v>
      </c>
      <c r="EP22" s="9">
        <v>2.2549999999999999</v>
      </c>
      <c r="EQ22" s="9">
        <v>21.03</v>
      </c>
      <c r="ER22" s="9">
        <v>13.419</v>
      </c>
      <c r="ES22" s="9">
        <v>1.2090000000000001</v>
      </c>
      <c r="ET22" s="9">
        <v>5.7190000000000003</v>
      </c>
      <c r="EU22" s="9">
        <v>0.68300000000000005</v>
      </c>
      <c r="EV22" s="9">
        <v>1980.7819999999999</v>
      </c>
      <c r="EW22" s="9">
        <v>1645.144</v>
      </c>
      <c r="EX22" s="9">
        <v>81.302999999999997</v>
      </c>
      <c r="EY22" s="9">
        <v>41.69</v>
      </c>
      <c r="EZ22" s="9">
        <v>22.285</v>
      </c>
      <c r="FA22" s="9">
        <v>3.0569999999999999</v>
      </c>
      <c r="FB22" s="9">
        <v>12.055999999999999</v>
      </c>
      <c r="FC22" s="9">
        <v>2.2149999999999999</v>
      </c>
      <c r="FD22" s="9">
        <v>1533.2919999999999</v>
      </c>
      <c r="FE22" s="9">
        <v>1102.7370000000001</v>
      </c>
      <c r="FF22" s="9">
        <v>341.16199999999998</v>
      </c>
      <c r="FG22" s="9">
        <v>38.103000000000002</v>
      </c>
      <c r="FH22" s="9">
        <v>51.29</v>
      </c>
      <c r="FI22" s="9">
        <v>30.548999999999999</v>
      </c>
      <c r="FJ22" s="9">
        <v>335.63799999999998</v>
      </c>
      <c r="FK22" s="9">
        <v>23.132999999999999</v>
      </c>
      <c r="FL22" s="9">
        <v>3.0859999999999999</v>
      </c>
      <c r="FM22" s="9">
        <v>20.047999999999998</v>
      </c>
      <c r="FN22" s="9">
        <v>199.4</v>
      </c>
      <c r="FO22" s="9">
        <v>29.975999999999999</v>
      </c>
      <c r="FP22" s="9">
        <v>169.42500000000001</v>
      </c>
      <c r="FQ22" s="9">
        <v>111.48399999999999</v>
      </c>
      <c r="FR22" s="9">
        <v>9.2870000000000008</v>
      </c>
      <c r="FS22" s="9">
        <v>102.197</v>
      </c>
      <c r="FT22" s="9">
        <v>1.621</v>
      </c>
      <c r="FU22" s="9">
        <v>4.593</v>
      </c>
      <c r="FV22" s="9">
        <v>3.4260000000000002</v>
      </c>
      <c r="FW22" s="9">
        <v>0</v>
      </c>
      <c r="FX22" s="9">
        <v>1.167</v>
      </c>
      <c r="FY22" s="9">
        <v>0</v>
      </c>
      <c r="FZ22" s="9">
        <v>7121.6570000000002</v>
      </c>
      <c r="GA22" s="9">
        <v>5948.8280000000004</v>
      </c>
      <c r="GB22" s="9">
        <v>224.18299999999999</v>
      </c>
      <c r="GC22" s="9">
        <v>108.583</v>
      </c>
      <c r="GD22" s="9">
        <v>65.334999999999994</v>
      </c>
      <c r="GE22" s="9">
        <v>9.8719999999999999</v>
      </c>
      <c r="GF22" s="9">
        <v>32.228000000000002</v>
      </c>
      <c r="GG22" s="9">
        <v>8.1660000000000004</v>
      </c>
      <c r="GH22" s="9">
        <v>5596.8779999999997</v>
      </c>
      <c r="GI22" s="9">
        <v>3332.1129999999998</v>
      </c>
      <c r="GJ22" s="9">
        <v>842.55399999999997</v>
      </c>
      <c r="GK22" s="9">
        <v>275.351</v>
      </c>
      <c r="GL22" s="9">
        <v>1146.8589999999999</v>
      </c>
      <c r="GM22" s="9">
        <v>127.767</v>
      </c>
      <c r="GN22" s="9">
        <v>1042.06</v>
      </c>
      <c r="GO22" s="9">
        <v>56.338000000000001</v>
      </c>
      <c r="GP22" s="9">
        <v>12.444000000000001</v>
      </c>
      <c r="GQ22" s="9">
        <v>43.893000000000001</v>
      </c>
      <c r="GR22" s="9">
        <v>572.25699999999995</v>
      </c>
      <c r="GS22" s="9">
        <v>107.855</v>
      </c>
      <c r="GT22" s="9">
        <v>464.40100000000001</v>
      </c>
      <c r="GU22" s="9">
        <v>404.11900000000003</v>
      </c>
      <c r="GV22" s="9">
        <v>57.067999999999998</v>
      </c>
      <c r="GW22" s="9">
        <v>347.05</v>
      </c>
      <c r="GX22" s="9">
        <v>9.3469999999999995</v>
      </c>
      <c r="GY22" s="9">
        <v>130.77000000000001</v>
      </c>
      <c r="GZ22" s="9">
        <v>77.52</v>
      </c>
      <c r="HA22" s="9">
        <v>5.2709999999999999</v>
      </c>
      <c r="HB22" s="9">
        <v>44.335000000000001</v>
      </c>
      <c r="HC22" s="9">
        <v>3.6440000000000001</v>
      </c>
    </row>
    <row r="23" spans="1:211">
      <c r="A23" s="10">
        <v>43709</v>
      </c>
      <c r="B23" s="9">
        <v>4495.2650000000003</v>
      </c>
      <c r="C23" s="9">
        <v>3837.97</v>
      </c>
      <c r="D23" s="9">
        <v>119.48699999999999</v>
      </c>
      <c r="E23" s="9">
        <v>51.433999999999997</v>
      </c>
      <c r="F23" s="9">
        <v>41.512999999999998</v>
      </c>
      <c r="G23" s="9">
        <v>4.3869999999999996</v>
      </c>
      <c r="H23" s="9">
        <v>14.227</v>
      </c>
      <c r="I23" s="9">
        <v>7.9260000000000002</v>
      </c>
      <c r="J23" s="9">
        <v>3627.703</v>
      </c>
      <c r="K23" s="9">
        <v>1898.298</v>
      </c>
      <c r="L23" s="9">
        <v>393.37900000000002</v>
      </c>
      <c r="M23" s="9">
        <v>228.26300000000001</v>
      </c>
      <c r="N23" s="9">
        <v>1107.7619999999999</v>
      </c>
      <c r="O23" s="9">
        <v>90.778999999999996</v>
      </c>
      <c r="P23" s="9">
        <v>535.97</v>
      </c>
      <c r="Q23" s="9">
        <v>16.734000000000002</v>
      </c>
      <c r="R23" s="9">
        <v>5.7859999999999996</v>
      </c>
      <c r="S23" s="9">
        <v>10.948</v>
      </c>
      <c r="T23" s="9">
        <v>267.22300000000001</v>
      </c>
      <c r="U23" s="9">
        <v>73.046999999999997</v>
      </c>
      <c r="V23" s="9">
        <v>194.17699999999999</v>
      </c>
      <c r="W23" s="9">
        <v>240.458</v>
      </c>
      <c r="X23" s="9">
        <v>49.866999999999997</v>
      </c>
      <c r="Y23" s="9">
        <v>190.59100000000001</v>
      </c>
      <c r="Z23" s="9">
        <v>11.555</v>
      </c>
      <c r="AA23" s="9">
        <v>121.325</v>
      </c>
      <c r="AB23" s="9">
        <v>71.260000000000005</v>
      </c>
      <c r="AC23" s="9">
        <v>7.0010000000000003</v>
      </c>
      <c r="AD23" s="9">
        <v>42.012999999999998</v>
      </c>
      <c r="AE23" s="9">
        <v>1.0509999999999999</v>
      </c>
      <c r="AF23" s="9">
        <v>1162.9690000000001</v>
      </c>
      <c r="AG23" s="9">
        <v>884.76599999999996</v>
      </c>
      <c r="AH23" s="9">
        <v>46.406999999999996</v>
      </c>
      <c r="AI23" s="9">
        <v>22.628</v>
      </c>
      <c r="AJ23" s="9">
        <v>15.45</v>
      </c>
      <c r="AK23" s="9">
        <v>1.921</v>
      </c>
      <c r="AL23" s="9">
        <v>5.1630000000000003</v>
      </c>
      <c r="AM23" s="9">
        <v>1.2450000000000001</v>
      </c>
      <c r="AN23" s="9">
        <v>816.36599999999999</v>
      </c>
      <c r="AO23" s="9">
        <v>600.76599999999996</v>
      </c>
      <c r="AP23" s="9">
        <v>161.70400000000001</v>
      </c>
      <c r="AQ23" s="9">
        <v>24.922000000000001</v>
      </c>
      <c r="AR23" s="9">
        <v>28.975000000000001</v>
      </c>
      <c r="AS23" s="9">
        <v>21.992000000000001</v>
      </c>
      <c r="AT23" s="9">
        <v>278.20400000000001</v>
      </c>
      <c r="AU23" s="9">
        <v>17.402000000000001</v>
      </c>
      <c r="AV23" s="9">
        <v>2.2989999999999999</v>
      </c>
      <c r="AW23" s="9">
        <v>15.102</v>
      </c>
      <c r="AX23" s="9">
        <v>182.72200000000001</v>
      </c>
      <c r="AY23" s="9">
        <v>36.597999999999999</v>
      </c>
      <c r="AZ23" s="9">
        <v>146.124</v>
      </c>
      <c r="BA23" s="9">
        <v>75.778000000000006</v>
      </c>
      <c r="BB23" s="9">
        <v>7.8339999999999996</v>
      </c>
      <c r="BC23" s="9">
        <v>67.944000000000003</v>
      </c>
      <c r="BD23" s="9">
        <v>2.302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1506.8409999999999</v>
      </c>
      <c r="BK23" s="9">
        <v>1259.376</v>
      </c>
      <c r="BL23" s="9">
        <v>61.235999999999997</v>
      </c>
      <c r="BM23" s="9">
        <v>31.035</v>
      </c>
      <c r="BN23" s="9">
        <v>11.739000000000001</v>
      </c>
      <c r="BO23" s="9">
        <v>2.7309999999999999</v>
      </c>
      <c r="BP23" s="9">
        <v>12.634</v>
      </c>
      <c r="BQ23" s="9">
        <v>3.097</v>
      </c>
      <c r="BR23" s="9">
        <v>1177.6679999999999</v>
      </c>
      <c r="BS23" s="9">
        <v>839.02800000000002</v>
      </c>
      <c r="BT23" s="9">
        <v>274.09300000000002</v>
      </c>
      <c r="BU23" s="9">
        <v>20.033000000000001</v>
      </c>
      <c r="BV23" s="9">
        <v>44.514000000000003</v>
      </c>
      <c r="BW23" s="9">
        <v>20.472000000000001</v>
      </c>
      <c r="BX23" s="9">
        <v>247.465</v>
      </c>
      <c r="BY23" s="9">
        <v>15.672000000000001</v>
      </c>
      <c r="BZ23" s="9">
        <v>2.4929999999999999</v>
      </c>
      <c r="CA23" s="9">
        <v>13.178000000000001</v>
      </c>
      <c r="CB23" s="9">
        <v>145.78399999999999</v>
      </c>
      <c r="CC23" s="9">
        <v>16.317</v>
      </c>
      <c r="CD23" s="9">
        <v>129.46700000000001</v>
      </c>
      <c r="CE23" s="9">
        <v>85.391000000000005</v>
      </c>
      <c r="CF23" s="9">
        <v>5.8940000000000001</v>
      </c>
      <c r="CG23" s="9">
        <v>79.498000000000005</v>
      </c>
      <c r="CH23" s="9">
        <v>0.61799999999999999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3902.1120000000001</v>
      </c>
      <c r="CO23" s="9">
        <v>3386.6729999999998</v>
      </c>
      <c r="CP23" s="9">
        <v>97.796999999999997</v>
      </c>
      <c r="CQ23" s="9">
        <v>41.057000000000002</v>
      </c>
      <c r="CR23" s="9">
        <v>36.485999999999997</v>
      </c>
      <c r="CS23" s="9">
        <v>3.339</v>
      </c>
      <c r="CT23" s="9">
        <v>10.202999999999999</v>
      </c>
      <c r="CU23" s="9">
        <v>6.7119999999999997</v>
      </c>
      <c r="CV23" s="9">
        <v>3210.9749999999999</v>
      </c>
      <c r="CW23" s="9">
        <v>1582.7149999999999</v>
      </c>
      <c r="CX23" s="9">
        <v>339.86</v>
      </c>
      <c r="CY23" s="9">
        <v>206.566</v>
      </c>
      <c r="CZ23" s="9">
        <v>1081.835</v>
      </c>
      <c r="DA23" s="9">
        <v>77.900999999999996</v>
      </c>
      <c r="DB23" s="9">
        <v>394.11399999999998</v>
      </c>
      <c r="DC23" s="9">
        <v>10.744999999999999</v>
      </c>
      <c r="DD23" s="9">
        <v>3.2389999999999999</v>
      </c>
      <c r="DE23" s="9">
        <v>7.5060000000000002</v>
      </c>
      <c r="DF23" s="9">
        <v>167.06</v>
      </c>
      <c r="DG23" s="9">
        <v>48.082999999999998</v>
      </c>
      <c r="DH23" s="9">
        <v>118.977</v>
      </c>
      <c r="DI23" s="9">
        <v>208.95599999999999</v>
      </c>
      <c r="DJ23" s="9">
        <v>44.296999999999997</v>
      </c>
      <c r="DK23" s="9">
        <v>164.65899999999999</v>
      </c>
      <c r="DL23" s="9">
        <v>7.3529999999999998</v>
      </c>
      <c r="DM23" s="9">
        <v>89.734999999999999</v>
      </c>
      <c r="DN23" s="9">
        <v>53.133000000000003</v>
      </c>
      <c r="DO23" s="9">
        <v>5.0350000000000001</v>
      </c>
      <c r="DP23" s="9">
        <v>30.515000000000001</v>
      </c>
      <c r="DQ23" s="9">
        <v>1.0509999999999999</v>
      </c>
      <c r="DR23" s="9">
        <v>1280.0530000000001</v>
      </c>
      <c r="DS23" s="9">
        <v>950.25599999999997</v>
      </c>
      <c r="DT23" s="9">
        <v>47.942999999999998</v>
      </c>
      <c r="DU23" s="9">
        <v>25.599</v>
      </c>
      <c r="DV23" s="9">
        <v>11.815</v>
      </c>
      <c r="DW23" s="9">
        <v>2.8439999999999999</v>
      </c>
      <c r="DX23" s="9">
        <v>6.8129999999999997</v>
      </c>
      <c r="DY23" s="9">
        <v>0.873</v>
      </c>
      <c r="DZ23" s="9">
        <v>877.18299999999999</v>
      </c>
      <c r="EA23" s="9">
        <v>634.04</v>
      </c>
      <c r="EB23" s="9">
        <v>166.446</v>
      </c>
      <c r="EC23" s="9">
        <v>34.28</v>
      </c>
      <c r="ED23" s="9">
        <v>42.417000000000002</v>
      </c>
      <c r="EE23" s="9">
        <v>25.13</v>
      </c>
      <c r="EF23" s="9">
        <v>329.79700000000003</v>
      </c>
      <c r="EG23" s="9">
        <v>18.858000000000001</v>
      </c>
      <c r="EH23" s="9">
        <v>4.8449999999999998</v>
      </c>
      <c r="EI23" s="9">
        <v>14.013</v>
      </c>
      <c r="EJ23" s="9">
        <v>217.18199999999999</v>
      </c>
      <c r="EK23" s="9">
        <v>48.792999999999999</v>
      </c>
      <c r="EL23" s="9">
        <v>168.38800000000001</v>
      </c>
      <c r="EM23" s="9">
        <v>89.019000000000005</v>
      </c>
      <c r="EN23" s="9">
        <v>12.074999999999999</v>
      </c>
      <c r="EO23" s="9">
        <v>76.944000000000003</v>
      </c>
      <c r="EP23" s="9">
        <v>4.7380000000000004</v>
      </c>
      <c r="EQ23" s="9">
        <v>24.667000000000002</v>
      </c>
      <c r="ER23" s="9">
        <v>13.746</v>
      </c>
      <c r="ES23" s="9">
        <v>1.3260000000000001</v>
      </c>
      <c r="ET23" s="9">
        <v>9.5960000000000001</v>
      </c>
      <c r="EU23" s="9">
        <v>0</v>
      </c>
      <c r="EV23" s="9">
        <v>1982.91</v>
      </c>
      <c r="EW23" s="9">
        <v>1645.182</v>
      </c>
      <c r="EX23" s="9">
        <v>81.391000000000005</v>
      </c>
      <c r="EY23" s="9">
        <v>38.441000000000003</v>
      </c>
      <c r="EZ23" s="9">
        <v>20.401</v>
      </c>
      <c r="FA23" s="9">
        <v>2.8570000000000002</v>
      </c>
      <c r="FB23" s="9">
        <v>15.009</v>
      </c>
      <c r="FC23" s="9">
        <v>4.6829999999999998</v>
      </c>
      <c r="FD23" s="9">
        <v>1533.579</v>
      </c>
      <c r="FE23" s="9">
        <v>1121.337</v>
      </c>
      <c r="FF23" s="9">
        <v>322.87099999999998</v>
      </c>
      <c r="FG23" s="9">
        <v>32.372999999999998</v>
      </c>
      <c r="FH23" s="9">
        <v>56.999000000000002</v>
      </c>
      <c r="FI23" s="9">
        <v>30.212</v>
      </c>
      <c r="FJ23" s="9">
        <v>337.72800000000001</v>
      </c>
      <c r="FK23" s="9">
        <v>20.204000000000001</v>
      </c>
      <c r="FL23" s="9">
        <v>2.4929999999999999</v>
      </c>
      <c r="FM23" s="9">
        <v>17.710999999999999</v>
      </c>
      <c r="FN23" s="9">
        <v>211.488</v>
      </c>
      <c r="FO23" s="9">
        <v>29.085000000000001</v>
      </c>
      <c r="FP23" s="9">
        <v>182.40299999999999</v>
      </c>
      <c r="FQ23" s="9">
        <v>103.652</v>
      </c>
      <c r="FR23" s="9">
        <v>7.2229999999999999</v>
      </c>
      <c r="FS23" s="9">
        <v>96.429000000000002</v>
      </c>
      <c r="FT23" s="9">
        <v>2.3839999999999999</v>
      </c>
      <c r="FU23" s="9">
        <v>6.923</v>
      </c>
      <c r="FV23" s="9">
        <v>4.3810000000000002</v>
      </c>
      <c r="FW23" s="9">
        <v>0.64</v>
      </c>
      <c r="FX23" s="9">
        <v>1.9019999999999999</v>
      </c>
      <c r="FY23" s="9">
        <v>0</v>
      </c>
      <c r="FZ23" s="9">
        <v>7165.0749999999998</v>
      </c>
      <c r="GA23" s="9">
        <v>5982.1109999999999</v>
      </c>
      <c r="GB23" s="9">
        <v>227.131</v>
      </c>
      <c r="GC23" s="9">
        <v>105.09699999999999</v>
      </c>
      <c r="GD23" s="9">
        <v>68.701999999999998</v>
      </c>
      <c r="GE23" s="9">
        <v>9.0389999999999997</v>
      </c>
      <c r="GF23" s="9">
        <v>32.024999999999999</v>
      </c>
      <c r="GG23" s="9">
        <v>12.268000000000001</v>
      </c>
      <c r="GH23" s="9">
        <v>5621.7370000000001</v>
      </c>
      <c r="GI23" s="9">
        <v>3338.0920000000001</v>
      </c>
      <c r="GJ23" s="9">
        <v>829.17600000000004</v>
      </c>
      <c r="GK23" s="9">
        <v>273.21899999999999</v>
      </c>
      <c r="GL23" s="9">
        <v>1181.251</v>
      </c>
      <c r="GM23" s="9">
        <v>133.24299999999999</v>
      </c>
      <c r="GN23" s="9">
        <v>1061.6389999999999</v>
      </c>
      <c r="GO23" s="9">
        <v>49.807000000000002</v>
      </c>
      <c r="GP23" s="9">
        <v>10.577999999999999</v>
      </c>
      <c r="GQ23" s="9">
        <v>39.228999999999999</v>
      </c>
      <c r="GR23" s="9">
        <v>595.73</v>
      </c>
      <c r="GS23" s="9">
        <v>125.961</v>
      </c>
      <c r="GT23" s="9">
        <v>469.76900000000001</v>
      </c>
      <c r="GU23" s="9">
        <v>401.62700000000001</v>
      </c>
      <c r="GV23" s="9">
        <v>63.594000000000001</v>
      </c>
      <c r="GW23" s="9">
        <v>338.03199999999998</v>
      </c>
      <c r="GX23" s="9">
        <v>14.475</v>
      </c>
      <c r="GY23" s="9">
        <v>121.325</v>
      </c>
      <c r="GZ23" s="9">
        <v>71.260000000000005</v>
      </c>
      <c r="HA23" s="9">
        <v>7.0010000000000003</v>
      </c>
      <c r="HB23" s="9">
        <v>42.012999999999998</v>
      </c>
      <c r="HC23" s="9">
        <v>1.0509999999999999</v>
      </c>
    </row>
    <row r="24" spans="1:211">
      <c r="A24" s="10">
        <v>43800</v>
      </c>
      <c r="B24" s="9">
        <v>4511.0770000000002</v>
      </c>
      <c r="C24" s="9">
        <v>3877.433</v>
      </c>
      <c r="D24" s="9">
        <v>116.15300000000001</v>
      </c>
      <c r="E24" s="9">
        <v>51.771000000000001</v>
      </c>
      <c r="F24" s="9">
        <v>42.122999999999998</v>
      </c>
      <c r="G24" s="9">
        <v>3.4929999999999999</v>
      </c>
      <c r="H24" s="9">
        <v>9.74</v>
      </c>
      <c r="I24" s="9">
        <v>9.0259999999999998</v>
      </c>
      <c r="J24" s="9">
        <v>3685.5430000000001</v>
      </c>
      <c r="K24" s="9">
        <v>1910.6210000000001</v>
      </c>
      <c r="L24" s="9">
        <v>409.21499999999997</v>
      </c>
      <c r="M24" s="9">
        <v>248.81399999999999</v>
      </c>
      <c r="N24" s="9">
        <v>1116.894</v>
      </c>
      <c r="O24" s="9">
        <v>75.736999999999995</v>
      </c>
      <c r="P24" s="9">
        <v>536.48199999999997</v>
      </c>
      <c r="Q24" s="9">
        <v>10.801</v>
      </c>
      <c r="R24" s="9">
        <v>3.0859999999999999</v>
      </c>
      <c r="S24" s="9">
        <v>7.7149999999999999</v>
      </c>
      <c r="T24" s="9">
        <v>279.08600000000001</v>
      </c>
      <c r="U24" s="9">
        <v>78.775999999999996</v>
      </c>
      <c r="V24" s="9">
        <v>200.31</v>
      </c>
      <c r="W24" s="9">
        <v>234.24799999999999</v>
      </c>
      <c r="X24" s="9">
        <v>42.19</v>
      </c>
      <c r="Y24" s="9">
        <v>192.059</v>
      </c>
      <c r="Z24" s="9">
        <v>12.346</v>
      </c>
      <c r="AA24" s="9">
        <v>97.161000000000001</v>
      </c>
      <c r="AB24" s="9">
        <v>58.787999999999997</v>
      </c>
      <c r="AC24" s="9">
        <v>4.0869999999999997</v>
      </c>
      <c r="AD24" s="9">
        <v>30.678000000000001</v>
      </c>
      <c r="AE24" s="9">
        <v>3.6080000000000001</v>
      </c>
      <c r="AF24" s="9">
        <v>1160.944</v>
      </c>
      <c r="AG24" s="9">
        <v>878.38</v>
      </c>
      <c r="AH24" s="9">
        <v>37.223999999999997</v>
      </c>
      <c r="AI24" s="9">
        <v>15.818</v>
      </c>
      <c r="AJ24" s="9">
        <v>9.9260000000000002</v>
      </c>
      <c r="AK24" s="9">
        <v>2.3279999999999998</v>
      </c>
      <c r="AL24" s="9">
        <v>7.5430000000000001</v>
      </c>
      <c r="AM24" s="9">
        <v>1.609</v>
      </c>
      <c r="AN24" s="9">
        <v>823.95299999999997</v>
      </c>
      <c r="AO24" s="9">
        <v>597.61699999999996</v>
      </c>
      <c r="AP24" s="9">
        <v>167.78</v>
      </c>
      <c r="AQ24" s="9">
        <v>27.763000000000002</v>
      </c>
      <c r="AR24" s="9">
        <v>30.792999999999999</v>
      </c>
      <c r="AS24" s="9">
        <v>17.204000000000001</v>
      </c>
      <c r="AT24" s="9">
        <v>282.56299999999999</v>
      </c>
      <c r="AU24" s="9">
        <v>14.553000000000001</v>
      </c>
      <c r="AV24" s="9">
        <v>2.7839999999999998</v>
      </c>
      <c r="AW24" s="9">
        <v>11.769</v>
      </c>
      <c r="AX24" s="9">
        <v>183.01300000000001</v>
      </c>
      <c r="AY24" s="9">
        <v>35.832000000000001</v>
      </c>
      <c r="AZ24" s="9">
        <v>147.18100000000001</v>
      </c>
      <c r="BA24" s="9">
        <v>82.004999999999995</v>
      </c>
      <c r="BB24" s="9">
        <v>11.786</v>
      </c>
      <c r="BC24" s="9">
        <v>70.218999999999994</v>
      </c>
      <c r="BD24" s="9">
        <v>2.992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1513.2049999999999</v>
      </c>
      <c r="BK24" s="9">
        <v>1257.6010000000001</v>
      </c>
      <c r="BL24" s="9">
        <v>53.417000000000002</v>
      </c>
      <c r="BM24" s="9">
        <v>25.634</v>
      </c>
      <c r="BN24" s="9">
        <v>15.157999999999999</v>
      </c>
      <c r="BO24" s="9">
        <v>1.8260000000000001</v>
      </c>
      <c r="BP24" s="9">
        <v>9.782</v>
      </c>
      <c r="BQ24" s="9">
        <v>1.0169999999999999</v>
      </c>
      <c r="BR24" s="9">
        <v>1181.569</v>
      </c>
      <c r="BS24" s="9">
        <v>831.47799999999995</v>
      </c>
      <c r="BT24" s="9">
        <v>284.75900000000001</v>
      </c>
      <c r="BU24" s="9">
        <v>25.992000000000001</v>
      </c>
      <c r="BV24" s="9">
        <v>39.340000000000003</v>
      </c>
      <c r="BW24" s="9">
        <v>22.614999999999998</v>
      </c>
      <c r="BX24" s="9">
        <v>255.60400000000001</v>
      </c>
      <c r="BY24" s="9">
        <v>13.144</v>
      </c>
      <c r="BZ24" s="9">
        <v>0.49199999999999999</v>
      </c>
      <c r="CA24" s="9">
        <v>12.651</v>
      </c>
      <c r="CB24" s="9">
        <v>151.05600000000001</v>
      </c>
      <c r="CC24" s="9">
        <v>22.405000000000001</v>
      </c>
      <c r="CD24" s="9">
        <v>128.65100000000001</v>
      </c>
      <c r="CE24" s="9">
        <v>88.251999999999995</v>
      </c>
      <c r="CF24" s="9">
        <v>5.7039999999999997</v>
      </c>
      <c r="CG24" s="9">
        <v>82.549000000000007</v>
      </c>
      <c r="CH24" s="9">
        <v>3.153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3926.7359999999999</v>
      </c>
      <c r="CO24" s="9">
        <v>3436.31</v>
      </c>
      <c r="CP24" s="9">
        <v>98.647999999999996</v>
      </c>
      <c r="CQ24" s="9">
        <v>46.515000000000001</v>
      </c>
      <c r="CR24" s="9">
        <v>34.969000000000001</v>
      </c>
      <c r="CS24" s="9">
        <v>3.1440000000000001</v>
      </c>
      <c r="CT24" s="9">
        <v>7.1239999999999997</v>
      </c>
      <c r="CU24" s="9">
        <v>6.8949999999999996</v>
      </c>
      <c r="CV24" s="9">
        <v>3272.511</v>
      </c>
      <c r="CW24" s="9">
        <v>1600.886</v>
      </c>
      <c r="CX24" s="9">
        <v>353.51</v>
      </c>
      <c r="CY24" s="9">
        <v>228.631</v>
      </c>
      <c r="CZ24" s="9">
        <v>1089.4839999999999</v>
      </c>
      <c r="DA24" s="9">
        <v>65.152000000000001</v>
      </c>
      <c r="DB24" s="9">
        <v>393.26499999999999</v>
      </c>
      <c r="DC24" s="9">
        <v>7.58</v>
      </c>
      <c r="DD24" s="9">
        <v>2.371</v>
      </c>
      <c r="DE24" s="9">
        <v>5.2089999999999996</v>
      </c>
      <c r="DF24" s="9">
        <v>173.642</v>
      </c>
      <c r="DG24" s="9">
        <v>53.569000000000003</v>
      </c>
      <c r="DH24" s="9">
        <v>120.072</v>
      </c>
      <c r="DI24" s="9">
        <v>203.67699999999999</v>
      </c>
      <c r="DJ24" s="9">
        <v>37.798999999999999</v>
      </c>
      <c r="DK24" s="9">
        <v>165.87799999999999</v>
      </c>
      <c r="DL24" s="9">
        <v>8.3659999999999997</v>
      </c>
      <c r="DM24" s="9">
        <v>73.872</v>
      </c>
      <c r="DN24" s="9">
        <v>42.804000000000002</v>
      </c>
      <c r="DO24" s="9">
        <v>1.9390000000000001</v>
      </c>
      <c r="DP24" s="9">
        <v>26.382999999999999</v>
      </c>
      <c r="DQ24" s="9">
        <v>2.746</v>
      </c>
      <c r="DR24" s="9">
        <v>1278.915</v>
      </c>
      <c r="DS24" s="9">
        <v>936.47900000000004</v>
      </c>
      <c r="DT24" s="9">
        <v>39.353999999999999</v>
      </c>
      <c r="DU24" s="9">
        <v>16.170000000000002</v>
      </c>
      <c r="DV24" s="9">
        <v>11.096</v>
      </c>
      <c r="DW24" s="9">
        <v>2.4580000000000002</v>
      </c>
      <c r="DX24" s="9">
        <v>7.4080000000000004</v>
      </c>
      <c r="DY24" s="9">
        <v>2.2229999999999999</v>
      </c>
      <c r="DZ24" s="9">
        <v>876.91800000000001</v>
      </c>
      <c r="EA24" s="9">
        <v>630.154</v>
      </c>
      <c r="EB24" s="9">
        <v>170.99799999999999</v>
      </c>
      <c r="EC24" s="9">
        <v>35.613999999999997</v>
      </c>
      <c r="ED24" s="9">
        <v>40.152000000000001</v>
      </c>
      <c r="EE24" s="9">
        <v>20.207000000000001</v>
      </c>
      <c r="EF24" s="9">
        <v>342.435</v>
      </c>
      <c r="EG24" s="9">
        <v>14.58</v>
      </c>
      <c r="EH24" s="9">
        <v>3.4980000000000002</v>
      </c>
      <c r="EI24" s="9">
        <v>11.081</v>
      </c>
      <c r="EJ24" s="9">
        <v>222.96799999999999</v>
      </c>
      <c r="EK24" s="9">
        <v>47.426000000000002</v>
      </c>
      <c r="EL24" s="9">
        <v>175.54300000000001</v>
      </c>
      <c r="EM24" s="9">
        <v>99.694999999999993</v>
      </c>
      <c r="EN24" s="9">
        <v>15.016999999999999</v>
      </c>
      <c r="EO24" s="9">
        <v>84.677999999999997</v>
      </c>
      <c r="EP24" s="9">
        <v>5.1920000000000002</v>
      </c>
      <c r="EQ24" s="9">
        <v>20.925000000000001</v>
      </c>
      <c r="ER24" s="9">
        <v>14.561999999999999</v>
      </c>
      <c r="ES24" s="9">
        <v>1.696</v>
      </c>
      <c r="ET24" s="9">
        <v>3.8039999999999998</v>
      </c>
      <c r="EU24" s="9">
        <v>0.86199999999999999</v>
      </c>
      <c r="EV24" s="9">
        <v>1979.575</v>
      </c>
      <c r="EW24" s="9">
        <v>1640.626</v>
      </c>
      <c r="EX24" s="9">
        <v>68.790999999999997</v>
      </c>
      <c r="EY24" s="9">
        <v>30.536999999999999</v>
      </c>
      <c r="EZ24" s="9">
        <v>21.143000000000001</v>
      </c>
      <c r="FA24" s="9">
        <v>2.0459999999999998</v>
      </c>
      <c r="FB24" s="9">
        <v>12.532</v>
      </c>
      <c r="FC24" s="9">
        <v>2.5339999999999998</v>
      </c>
      <c r="FD24" s="9">
        <v>1541.6379999999999</v>
      </c>
      <c r="FE24" s="9">
        <v>1108.6759999999999</v>
      </c>
      <c r="FF24" s="9">
        <v>337.24700000000001</v>
      </c>
      <c r="FG24" s="9">
        <v>38.323</v>
      </c>
      <c r="FH24" s="9">
        <v>57.390999999999998</v>
      </c>
      <c r="FI24" s="9">
        <v>30.196999999999999</v>
      </c>
      <c r="FJ24" s="9">
        <v>338.94900000000001</v>
      </c>
      <c r="FK24" s="9">
        <v>16.338000000000001</v>
      </c>
      <c r="FL24" s="9">
        <v>0.49199999999999999</v>
      </c>
      <c r="FM24" s="9">
        <v>15.846</v>
      </c>
      <c r="FN24" s="9">
        <v>216.54400000000001</v>
      </c>
      <c r="FO24" s="9">
        <v>36.017000000000003</v>
      </c>
      <c r="FP24" s="9">
        <v>180.52699999999999</v>
      </c>
      <c r="FQ24" s="9">
        <v>101.134</v>
      </c>
      <c r="FR24" s="9">
        <v>6.8639999999999999</v>
      </c>
      <c r="FS24" s="9">
        <v>94.27</v>
      </c>
      <c r="FT24" s="9">
        <v>4.9329999999999998</v>
      </c>
      <c r="FU24" s="9">
        <v>2.3650000000000002</v>
      </c>
      <c r="FV24" s="9">
        <v>1.4219999999999999</v>
      </c>
      <c r="FW24" s="9">
        <v>0.45200000000000001</v>
      </c>
      <c r="FX24" s="9">
        <v>0.49099999999999999</v>
      </c>
      <c r="FY24" s="9">
        <v>0</v>
      </c>
      <c r="FZ24" s="9">
        <v>7185.2259999999997</v>
      </c>
      <c r="GA24" s="9">
        <v>6013.415</v>
      </c>
      <c r="GB24" s="9">
        <v>206.79300000000001</v>
      </c>
      <c r="GC24" s="9">
        <v>93.221999999999994</v>
      </c>
      <c r="GD24" s="9">
        <v>67.206999999999994</v>
      </c>
      <c r="GE24" s="9">
        <v>7.6470000000000002</v>
      </c>
      <c r="GF24" s="9">
        <v>27.065000000000001</v>
      </c>
      <c r="GG24" s="9">
        <v>11.651999999999999</v>
      </c>
      <c r="GH24" s="9">
        <v>5691.0659999999998</v>
      </c>
      <c r="GI24" s="9">
        <v>3339.7159999999999</v>
      </c>
      <c r="GJ24" s="9">
        <v>861.75400000000002</v>
      </c>
      <c r="GK24" s="9">
        <v>302.56900000000002</v>
      </c>
      <c r="GL24" s="9">
        <v>1187.0260000000001</v>
      </c>
      <c r="GM24" s="9">
        <v>115.556</v>
      </c>
      <c r="GN24" s="9">
        <v>1074.6500000000001</v>
      </c>
      <c r="GO24" s="9">
        <v>38.497999999999998</v>
      </c>
      <c r="GP24" s="9">
        <v>6.3620000000000001</v>
      </c>
      <c r="GQ24" s="9">
        <v>32.136000000000003</v>
      </c>
      <c r="GR24" s="9">
        <v>613.154</v>
      </c>
      <c r="GS24" s="9">
        <v>137.012</v>
      </c>
      <c r="GT24" s="9">
        <v>476.142</v>
      </c>
      <c r="GU24" s="9">
        <v>404.50599999999997</v>
      </c>
      <c r="GV24" s="9">
        <v>59.68</v>
      </c>
      <c r="GW24" s="9">
        <v>344.82600000000002</v>
      </c>
      <c r="GX24" s="9">
        <v>18.491</v>
      </c>
      <c r="GY24" s="9">
        <v>97.161000000000001</v>
      </c>
      <c r="GZ24" s="9">
        <v>58.787999999999997</v>
      </c>
      <c r="HA24" s="9">
        <v>4.0869999999999997</v>
      </c>
      <c r="HB24" s="9">
        <v>30.678000000000001</v>
      </c>
      <c r="HC24" s="9">
        <v>3.6080000000000001</v>
      </c>
    </row>
    <row r="25" spans="1:211">
      <c r="A25" s="10">
        <v>43891</v>
      </c>
      <c r="B25" s="9">
        <v>4534.7479999999996</v>
      </c>
      <c r="C25" s="9">
        <v>3934.0160000000001</v>
      </c>
      <c r="D25" s="9">
        <v>155.524</v>
      </c>
      <c r="E25" s="9">
        <v>62.61</v>
      </c>
      <c r="F25" s="9">
        <v>53.481000000000002</v>
      </c>
      <c r="G25" s="9">
        <v>8.2739999999999991</v>
      </c>
      <c r="H25" s="9">
        <v>16.673999999999999</v>
      </c>
      <c r="I25" s="9">
        <v>14.484999999999999</v>
      </c>
      <c r="J25" s="9">
        <v>3703.2460000000001</v>
      </c>
      <c r="K25" s="9">
        <v>1904.0309999999999</v>
      </c>
      <c r="L25" s="9">
        <v>419.36599999999999</v>
      </c>
      <c r="M25" s="9">
        <v>245.72800000000001</v>
      </c>
      <c r="N25" s="9">
        <v>1134.1220000000001</v>
      </c>
      <c r="O25" s="9">
        <v>75.247</v>
      </c>
      <c r="P25" s="9">
        <v>494.13099999999997</v>
      </c>
      <c r="Q25" s="9">
        <v>12.112</v>
      </c>
      <c r="R25" s="9">
        <v>3.379</v>
      </c>
      <c r="S25" s="9">
        <v>8.734</v>
      </c>
      <c r="T25" s="9">
        <v>261.15300000000002</v>
      </c>
      <c r="U25" s="9">
        <v>63.82</v>
      </c>
      <c r="V25" s="9">
        <v>197.333</v>
      </c>
      <c r="W25" s="9">
        <v>216.102</v>
      </c>
      <c r="X25" s="9">
        <v>47.271000000000001</v>
      </c>
      <c r="Y25" s="9">
        <v>168.83099999999999</v>
      </c>
      <c r="Z25" s="9">
        <v>4.7640000000000002</v>
      </c>
      <c r="AA25" s="9">
        <v>106.601</v>
      </c>
      <c r="AB25" s="9">
        <v>60.012</v>
      </c>
      <c r="AC25" s="9">
        <v>5.7679999999999998</v>
      </c>
      <c r="AD25" s="9">
        <v>38.002000000000002</v>
      </c>
      <c r="AE25" s="9">
        <v>2.8180000000000001</v>
      </c>
      <c r="AF25" s="9">
        <v>1168.3520000000001</v>
      </c>
      <c r="AG25" s="9">
        <v>891.13699999999994</v>
      </c>
      <c r="AH25" s="9">
        <v>45.58</v>
      </c>
      <c r="AI25" s="9">
        <v>24.120999999999999</v>
      </c>
      <c r="AJ25" s="9">
        <v>10.714</v>
      </c>
      <c r="AK25" s="9">
        <v>1.6060000000000001</v>
      </c>
      <c r="AL25" s="9">
        <v>6.7539999999999996</v>
      </c>
      <c r="AM25" s="9">
        <v>2.3860000000000001</v>
      </c>
      <c r="AN25" s="9">
        <v>826.20100000000002</v>
      </c>
      <c r="AO25" s="9">
        <v>596.37</v>
      </c>
      <c r="AP25" s="9">
        <v>172.14</v>
      </c>
      <c r="AQ25" s="9">
        <v>25.446999999999999</v>
      </c>
      <c r="AR25" s="9">
        <v>32.243000000000002</v>
      </c>
      <c r="AS25" s="9">
        <v>19.356000000000002</v>
      </c>
      <c r="AT25" s="9">
        <v>277.21499999999997</v>
      </c>
      <c r="AU25" s="9">
        <v>16.875</v>
      </c>
      <c r="AV25" s="9">
        <v>5.2640000000000002</v>
      </c>
      <c r="AW25" s="9">
        <v>11.612</v>
      </c>
      <c r="AX25" s="9">
        <v>181.61</v>
      </c>
      <c r="AY25" s="9">
        <v>41.322000000000003</v>
      </c>
      <c r="AZ25" s="9">
        <v>140.28800000000001</v>
      </c>
      <c r="BA25" s="9">
        <v>75.694999999999993</v>
      </c>
      <c r="BB25" s="9">
        <v>10.506</v>
      </c>
      <c r="BC25" s="9">
        <v>65.19</v>
      </c>
      <c r="BD25" s="9">
        <v>3.0339999999999998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1515.7539999999999</v>
      </c>
      <c r="BK25" s="9">
        <v>1267.277</v>
      </c>
      <c r="BL25" s="9">
        <v>53.558999999999997</v>
      </c>
      <c r="BM25" s="9">
        <v>27.178000000000001</v>
      </c>
      <c r="BN25" s="9">
        <v>11.462999999999999</v>
      </c>
      <c r="BO25" s="9">
        <v>2.3540000000000001</v>
      </c>
      <c r="BP25" s="9">
        <v>10.125</v>
      </c>
      <c r="BQ25" s="9">
        <v>2.4390000000000001</v>
      </c>
      <c r="BR25" s="9">
        <v>1194.3009999999999</v>
      </c>
      <c r="BS25" s="9">
        <v>865.20500000000004</v>
      </c>
      <c r="BT25" s="9">
        <v>269.86700000000002</v>
      </c>
      <c r="BU25" s="9">
        <v>22.169</v>
      </c>
      <c r="BV25" s="9">
        <v>37.06</v>
      </c>
      <c r="BW25" s="9">
        <v>19.417000000000002</v>
      </c>
      <c r="BX25" s="9">
        <v>248.477</v>
      </c>
      <c r="BY25" s="9">
        <v>18.739000000000001</v>
      </c>
      <c r="BZ25" s="9">
        <v>1.784</v>
      </c>
      <c r="CA25" s="9">
        <v>16.954999999999998</v>
      </c>
      <c r="CB25" s="9">
        <v>134.63499999999999</v>
      </c>
      <c r="CC25" s="9">
        <v>15.689</v>
      </c>
      <c r="CD25" s="9">
        <v>118.946</v>
      </c>
      <c r="CE25" s="9">
        <v>94.188000000000002</v>
      </c>
      <c r="CF25" s="9">
        <v>3.2469999999999999</v>
      </c>
      <c r="CG25" s="9">
        <v>90.941000000000003</v>
      </c>
      <c r="CH25" s="9">
        <v>0.91500000000000004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3944.9850000000001</v>
      </c>
      <c r="CO25" s="9">
        <v>3476.7359999999999</v>
      </c>
      <c r="CP25" s="9">
        <v>136.54300000000001</v>
      </c>
      <c r="CQ25" s="9">
        <v>55.07</v>
      </c>
      <c r="CR25" s="9">
        <v>44.674999999999997</v>
      </c>
      <c r="CS25" s="9">
        <v>7.5279999999999996</v>
      </c>
      <c r="CT25" s="9">
        <v>15.196</v>
      </c>
      <c r="CU25" s="9">
        <v>14.073</v>
      </c>
      <c r="CV25" s="9">
        <v>3272.873</v>
      </c>
      <c r="CW25" s="9">
        <v>1581.8140000000001</v>
      </c>
      <c r="CX25" s="9">
        <v>357.25</v>
      </c>
      <c r="CY25" s="9">
        <v>222.07</v>
      </c>
      <c r="CZ25" s="9">
        <v>1111.739</v>
      </c>
      <c r="DA25" s="9">
        <v>67.319000000000003</v>
      </c>
      <c r="DB25" s="9">
        <v>361.649</v>
      </c>
      <c r="DC25" s="9">
        <v>7.7370000000000001</v>
      </c>
      <c r="DD25" s="9">
        <v>2.407</v>
      </c>
      <c r="DE25" s="9">
        <v>5.33</v>
      </c>
      <c r="DF25" s="9">
        <v>160.334</v>
      </c>
      <c r="DG25" s="9">
        <v>38.838000000000001</v>
      </c>
      <c r="DH25" s="9">
        <v>121.495</v>
      </c>
      <c r="DI25" s="9">
        <v>189.631</v>
      </c>
      <c r="DJ25" s="9">
        <v>42.595999999999997</v>
      </c>
      <c r="DK25" s="9">
        <v>147.035</v>
      </c>
      <c r="DL25" s="9">
        <v>3.948</v>
      </c>
      <c r="DM25" s="9">
        <v>85.671999999999997</v>
      </c>
      <c r="DN25" s="9">
        <v>47.963000000000001</v>
      </c>
      <c r="DO25" s="9">
        <v>3.2370000000000001</v>
      </c>
      <c r="DP25" s="9">
        <v>31.992999999999999</v>
      </c>
      <c r="DQ25" s="9">
        <v>2.4790000000000001</v>
      </c>
      <c r="DR25" s="9">
        <v>1278.5160000000001</v>
      </c>
      <c r="DS25" s="9">
        <v>949.44200000000001</v>
      </c>
      <c r="DT25" s="9">
        <v>51.997999999999998</v>
      </c>
      <c r="DU25" s="9">
        <v>26.271000000000001</v>
      </c>
      <c r="DV25" s="9">
        <v>15.404</v>
      </c>
      <c r="DW25" s="9">
        <v>2.0579999999999998</v>
      </c>
      <c r="DX25" s="9">
        <v>7.2160000000000002</v>
      </c>
      <c r="DY25" s="9">
        <v>1.048</v>
      </c>
      <c r="DZ25" s="9">
        <v>877.13</v>
      </c>
      <c r="EA25" s="9">
        <v>630.36500000000001</v>
      </c>
      <c r="EB25" s="9">
        <v>173.161</v>
      </c>
      <c r="EC25" s="9">
        <v>33.686999999999998</v>
      </c>
      <c r="ED25" s="9">
        <v>39.917000000000002</v>
      </c>
      <c r="EE25" s="9">
        <v>20.314</v>
      </c>
      <c r="EF25" s="9">
        <v>329.07400000000001</v>
      </c>
      <c r="EG25" s="9">
        <v>18.468</v>
      </c>
      <c r="EH25" s="9">
        <v>6.2359999999999998</v>
      </c>
      <c r="EI25" s="9">
        <v>12.231999999999999</v>
      </c>
      <c r="EJ25" s="9">
        <v>221.17</v>
      </c>
      <c r="EK25" s="9">
        <v>54.756</v>
      </c>
      <c r="EL25" s="9">
        <v>166.41399999999999</v>
      </c>
      <c r="EM25" s="9">
        <v>86.534999999999997</v>
      </c>
      <c r="EN25" s="9">
        <v>14.429</v>
      </c>
      <c r="EO25" s="9">
        <v>72.105999999999995</v>
      </c>
      <c r="EP25" s="9">
        <v>2.9009999999999998</v>
      </c>
      <c r="EQ25" s="9">
        <v>20.588999999999999</v>
      </c>
      <c r="ER25" s="9">
        <v>12.048999999999999</v>
      </c>
      <c r="ES25" s="9">
        <v>2.532</v>
      </c>
      <c r="ET25" s="9">
        <v>6.0090000000000003</v>
      </c>
      <c r="EU25" s="9">
        <v>0</v>
      </c>
      <c r="EV25" s="9">
        <v>1995.3530000000001</v>
      </c>
      <c r="EW25" s="9">
        <v>1666.2529999999999</v>
      </c>
      <c r="EX25" s="9">
        <v>66.122</v>
      </c>
      <c r="EY25" s="9">
        <v>32.567</v>
      </c>
      <c r="EZ25" s="9">
        <v>15.577</v>
      </c>
      <c r="FA25" s="9">
        <v>2.6480000000000001</v>
      </c>
      <c r="FB25" s="9">
        <v>11.14</v>
      </c>
      <c r="FC25" s="9">
        <v>4.1900000000000004</v>
      </c>
      <c r="FD25" s="9">
        <v>1573.7439999999999</v>
      </c>
      <c r="FE25" s="9">
        <v>1153.4280000000001</v>
      </c>
      <c r="FF25" s="9">
        <v>330.96100000000001</v>
      </c>
      <c r="FG25" s="9">
        <v>37.587000000000003</v>
      </c>
      <c r="FH25" s="9">
        <v>51.768999999999998</v>
      </c>
      <c r="FI25" s="9">
        <v>26.387</v>
      </c>
      <c r="FJ25" s="9">
        <v>329.09899999999999</v>
      </c>
      <c r="FK25" s="9">
        <v>21.523</v>
      </c>
      <c r="FL25" s="9">
        <v>1.784</v>
      </c>
      <c r="FM25" s="9">
        <v>19.738</v>
      </c>
      <c r="FN25" s="9">
        <v>195.893</v>
      </c>
      <c r="FO25" s="9">
        <v>27.236000000000001</v>
      </c>
      <c r="FP25" s="9">
        <v>168.65799999999999</v>
      </c>
      <c r="FQ25" s="9">
        <v>109.819</v>
      </c>
      <c r="FR25" s="9">
        <v>3.9980000000000002</v>
      </c>
      <c r="FS25" s="9">
        <v>105.821</v>
      </c>
      <c r="FT25" s="9">
        <v>1.865</v>
      </c>
      <c r="FU25" s="9">
        <v>0.33900000000000002</v>
      </c>
      <c r="FV25" s="9">
        <v>0</v>
      </c>
      <c r="FW25" s="9">
        <v>0</v>
      </c>
      <c r="FX25" s="9">
        <v>0</v>
      </c>
      <c r="FY25" s="9">
        <v>0.33900000000000002</v>
      </c>
      <c r="FZ25" s="9">
        <v>7218.8540000000003</v>
      </c>
      <c r="GA25" s="9">
        <v>6092.4309999999996</v>
      </c>
      <c r="GB25" s="9">
        <v>254.66399999999999</v>
      </c>
      <c r="GC25" s="9">
        <v>113.908</v>
      </c>
      <c r="GD25" s="9">
        <v>75.656999999999996</v>
      </c>
      <c r="GE25" s="9">
        <v>12.234</v>
      </c>
      <c r="GF25" s="9">
        <v>33.552999999999997</v>
      </c>
      <c r="GG25" s="9">
        <v>19.311</v>
      </c>
      <c r="GH25" s="9">
        <v>5723.7479999999996</v>
      </c>
      <c r="GI25" s="9">
        <v>3365.607</v>
      </c>
      <c r="GJ25" s="9">
        <v>861.37199999999996</v>
      </c>
      <c r="GK25" s="9">
        <v>293.34300000000002</v>
      </c>
      <c r="GL25" s="9">
        <v>1203.4259999999999</v>
      </c>
      <c r="GM25" s="9">
        <v>114.02</v>
      </c>
      <c r="GN25" s="9">
        <v>1019.823</v>
      </c>
      <c r="GO25" s="9">
        <v>47.726999999999997</v>
      </c>
      <c r="GP25" s="9">
        <v>10.427</v>
      </c>
      <c r="GQ25" s="9">
        <v>37.299999999999997</v>
      </c>
      <c r="GR25" s="9">
        <v>577.39800000000002</v>
      </c>
      <c r="GS25" s="9">
        <v>120.831</v>
      </c>
      <c r="GT25" s="9">
        <v>456.56700000000001</v>
      </c>
      <c r="GU25" s="9">
        <v>385.98500000000001</v>
      </c>
      <c r="GV25" s="9">
        <v>61.023000000000003</v>
      </c>
      <c r="GW25" s="9">
        <v>324.96199999999999</v>
      </c>
      <c r="GX25" s="9">
        <v>8.7140000000000004</v>
      </c>
      <c r="GY25" s="9">
        <v>106.601</v>
      </c>
      <c r="GZ25" s="9">
        <v>60.012</v>
      </c>
      <c r="HA25" s="9">
        <v>5.7679999999999998</v>
      </c>
      <c r="HB25" s="9">
        <v>38.002000000000002</v>
      </c>
      <c r="HC25" s="9">
        <v>2.8180000000000001</v>
      </c>
    </row>
    <row r="26" spans="1:211">
      <c r="A26" s="10">
        <v>43983</v>
      </c>
      <c r="B26" s="9">
        <v>4564.3940000000002</v>
      </c>
      <c r="C26" s="9">
        <v>3952.846</v>
      </c>
      <c r="D26" s="9">
        <v>224.28399999999999</v>
      </c>
      <c r="E26" s="9">
        <v>91.721999999999994</v>
      </c>
      <c r="F26" s="9">
        <v>71.525000000000006</v>
      </c>
      <c r="G26" s="9">
        <v>13.715</v>
      </c>
      <c r="H26" s="9">
        <v>27.971</v>
      </c>
      <c r="I26" s="9">
        <v>19.350999999999999</v>
      </c>
      <c r="J26" s="9">
        <v>3645.1779999999999</v>
      </c>
      <c r="K26" s="9">
        <v>1837.817</v>
      </c>
      <c r="L26" s="9">
        <v>419.95800000000003</v>
      </c>
      <c r="M26" s="9">
        <v>231.08199999999999</v>
      </c>
      <c r="N26" s="9">
        <v>1156.3209999999999</v>
      </c>
      <c r="O26" s="9">
        <v>83.385000000000005</v>
      </c>
      <c r="P26" s="9">
        <v>502.19600000000003</v>
      </c>
      <c r="Q26" s="9">
        <v>17.545999999999999</v>
      </c>
      <c r="R26" s="9">
        <v>3.915</v>
      </c>
      <c r="S26" s="9">
        <v>13.63</v>
      </c>
      <c r="T26" s="9">
        <v>246.11600000000001</v>
      </c>
      <c r="U26" s="9">
        <v>64.38</v>
      </c>
      <c r="V26" s="9">
        <v>181.73599999999999</v>
      </c>
      <c r="W26" s="9">
        <v>235.33</v>
      </c>
      <c r="X26" s="9">
        <v>50.73</v>
      </c>
      <c r="Y26" s="9">
        <v>184.59899999999999</v>
      </c>
      <c r="Z26" s="9">
        <v>3.2050000000000001</v>
      </c>
      <c r="AA26" s="9">
        <v>109.352</v>
      </c>
      <c r="AB26" s="9">
        <v>57.57</v>
      </c>
      <c r="AC26" s="9">
        <v>9.74</v>
      </c>
      <c r="AD26" s="9">
        <v>39.649000000000001</v>
      </c>
      <c r="AE26" s="9">
        <v>2.3919999999999999</v>
      </c>
      <c r="AF26" s="9">
        <v>1155.5509999999999</v>
      </c>
      <c r="AG26" s="9">
        <v>891.70500000000004</v>
      </c>
      <c r="AH26" s="9">
        <v>68.296999999999997</v>
      </c>
      <c r="AI26" s="9">
        <v>29.565999999999999</v>
      </c>
      <c r="AJ26" s="9">
        <v>19.402999999999999</v>
      </c>
      <c r="AK26" s="9">
        <v>6.58</v>
      </c>
      <c r="AL26" s="9">
        <v>9.8729999999999993</v>
      </c>
      <c r="AM26" s="9">
        <v>2.8740000000000001</v>
      </c>
      <c r="AN26" s="9">
        <v>807.74099999999999</v>
      </c>
      <c r="AO26" s="9">
        <v>578.92100000000005</v>
      </c>
      <c r="AP26" s="9">
        <v>179.48099999999999</v>
      </c>
      <c r="AQ26" s="9">
        <v>17.78</v>
      </c>
      <c r="AR26" s="9">
        <v>31.559000000000001</v>
      </c>
      <c r="AS26" s="9">
        <v>15.667</v>
      </c>
      <c r="AT26" s="9">
        <v>263.84500000000003</v>
      </c>
      <c r="AU26" s="9">
        <v>17.558</v>
      </c>
      <c r="AV26" s="9">
        <v>3.157</v>
      </c>
      <c r="AW26" s="9">
        <v>14.401</v>
      </c>
      <c r="AX26" s="9">
        <v>171.172</v>
      </c>
      <c r="AY26" s="9">
        <v>41.432000000000002</v>
      </c>
      <c r="AZ26" s="9">
        <v>129.739</v>
      </c>
      <c r="BA26" s="9">
        <v>74.144000000000005</v>
      </c>
      <c r="BB26" s="9">
        <v>10.192</v>
      </c>
      <c r="BC26" s="9">
        <v>63.951999999999998</v>
      </c>
      <c r="BD26" s="9">
        <v>0.97199999999999998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1521.385</v>
      </c>
      <c r="BK26" s="9">
        <v>1274.259</v>
      </c>
      <c r="BL26" s="9">
        <v>69.031999999999996</v>
      </c>
      <c r="BM26" s="9">
        <v>30.065000000000001</v>
      </c>
      <c r="BN26" s="9">
        <v>14.448</v>
      </c>
      <c r="BO26" s="9">
        <v>6.0430000000000001</v>
      </c>
      <c r="BP26" s="9">
        <v>16.021999999999998</v>
      </c>
      <c r="BQ26" s="9">
        <v>2.4550000000000001</v>
      </c>
      <c r="BR26" s="9">
        <v>1186.3630000000001</v>
      </c>
      <c r="BS26" s="9">
        <v>858.14499999999998</v>
      </c>
      <c r="BT26" s="9">
        <v>251.76</v>
      </c>
      <c r="BU26" s="9">
        <v>26.986000000000001</v>
      </c>
      <c r="BV26" s="9">
        <v>49.472000000000001</v>
      </c>
      <c r="BW26" s="9">
        <v>18.864000000000001</v>
      </c>
      <c r="BX26" s="9">
        <v>247.126</v>
      </c>
      <c r="BY26" s="9">
        <v>17.113</v>
      </c>
      <c r="BZ26" s="9">
        <v>2.512</v>
      </c>
      <c r="CA26" s="9">
        <v>14.602</v>
      </c>
      <c r="CB26" s="9">
        <v>128.404</v>
      </c>
      <c r="CC26" s="9">
        <v>26.242999999999999</v>
      </c>
      <c r="CD26" s="9">
        <v>102.161</v>
      </c>
      <c r="CE26" s="9">
        <v>100.822</v>
      </c>
      <c r="CF26" s="9">
        <v>3.96</v>
      </c>
      <c r="CG26" s="9">
        <v>96.861999999999995</v>
      </c>
      <c r="CH26" s="9">
        <v>0.78700000000000003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3941.1329999999998</v>
      </c>
      <c r="CO26" s="9">
        <v>3474.71</v>
      </c>
      <c r="CP26" s="9">
        <v>192.928</v>
      </c>
      <c r="CQ26" s="9">
        <v>80.369</v>
      </c>
      <c r="CR26" s="9">
        <v>59.774000000000001</v>
      </c>
      <c r="CS26" s="9">
        <v>11.377000000000001</v>
      </c>
      <c r="CT26" s="9">
        <v>24.309000000000001</v>
      </c>
      <c r="CU26" s="9">
        <v>17.099</v>
      </c>
      <c r="CV26" s="9">
        <v>3209.3209999999999</v>
      </c>
      <c r="CW26" s="9">
        <v>1517.6980000000001</v>
      </c>
      <c r="CX26" s="9">
        <v>351.33100000000002</v>
      </c>
      <c r="CY26" s="9">
        <v>213.07400000000001</v>
      </c>
      <c r="CZ26" s="9">
        <v>1127.2170000000001</v>
      </c>
      <c r="DA26" s="9">
        <v>72.460999999999999</v>
      </c>
      <c r="DB26" s="9">
        <v>357.072</v>
      </c>
      <c r="DC26" s="9">
        <v>7.39</v>
      </c>
      <c r="DD26" s="9">
        <v>1.855</v>
      </c>
      <c r="DE26" s="9">
        <v>5.5359999999999996</v>
      </c>
      <c r="DF26" s="9">
        <v>146.303</v>
      </c>
      <c r="DG26" s="9">
        <v>40.417999999999999</v>
      </c>
      <c r="DH26" s="9">
        <v>105.88500000000001</v>
      </c>
      <c r="DI26" s="9">
        <v>201.089</v>
      </c>
      <c r="DJ26" s="9">
        <v>44.622999999999998</v>
      </c>
      <c r="DK26" s="9">
        <v>156.465</v>
      </c>
      <c r="DL26" s="9">
        <v>2.29</v>
      </c>
      <c r="DM26" s="9">
        <v>88.683000000000007</v>
      </c>
      <c r="DN26" s="9">
        <v>49.734999999999999</v>
      </c>
      <c r="DO26" s="9">
        <v>5.5620000000000003</v>
      </c>
      <c r="DP26" s="9">
        <v>31.806999999999999</v>
      </c>
      <c r="DQ26" s="9">
        <v>1.579</v>
      </c>
      <c r="DR26" s="9">
        <v>1284.059</v>
      </c>
      <c r="DS26" s="9">
        <v>952.24599999999998</v>
      </c>
      <c r="DT26" s="9">
        <v>78.367000000000004</v>
      </c>
      <c r="DU26" s="9">
        <v>31.696000000000002</v>
      </c>
      <c r="DV26" s="9">
        <v>24.808</v>
      </c>
      <c r="DW26" s="9">
        <v>6.944</v>
      </c>
      <c r="DX26" s="9">
        <v>10.683</v>
      </c>
      <c r="DY26" s="9">
        <v>4.2350000000000003</v>
      </c>
      <c r="DZ26" s="9">
        <v>853.97199999999998</v>
      </c>
      <c r="EA26" s="9">
        <v>603.39700000000005</v>
      </c>
      <c r="EB26" s="9">
        <v>180.27799999999999</v>
      </c>
      <c r="EC26" s="9">
        <v>25.742999999999999</v>
      </c>
      <c r="ED26" s="9">
        <v>44.555</v>
      </c>
      <c r="EE26" s="9">
        <v>19.907</v>
      </c>
      <c r="EF26" s="9">
        <v>331.81299999999999</v>
      </c>
      <c r="EG26" s="9">
        <v>24.459</v>
      </c>
      <c r="EH26" s="9">
        <v>5.2169999999999996</v>
      </c>
      <c r="EI26" s="9">
        <v>19.242000000000001</v>
      </c>
      <c r="EJ26" s="9">
        <v>210.99</v>
      </c>
      <c r="EK26" s="9">
        <v>52.066000000000003</v>
      </c>
      <c r="EL26" s="9">
        <v>158.92400000000001</v>
      </c>
      <c r="EM26" s="9">
        <v>94.799000000000007</v>
      </c>
      <c r="EN26" s="9">
        <v>14.788</v>
      </c>
      <c r="EO26" s="9">
        <v>80.010999999999996</v>
      </c>
      <c r="EP26" s="9">
        <v>1.5660000000000001</v>
      </c>
      <c r="EQ26" s="9">
        <v>19.256</v>
      </c>
      <c r="ER26" s="9">
        <v>7.835</v>
      </c>
      <c r="ES26" s="9">
        <v>4.1779999999999999</v>
      </c>
      <c r="ET26" s="9">
        <v>6.4290000000000003</v>
      </c>
      <c r="EU26" s="9">
        <v>0.81299999999999994</v>
      </c>
      <c r="EV26" s="9">
        <v>2016.1369999999999</v>
      </c>
      <c r="EW26" s="9">
        <v>1691.855</v>
      </c>
      <c r="EX26" s="9">
        <v>90.316999999999993</v>
      </c>
      <c r="EY26" s="9">
        <v>39.286999999999999</v>
      </c>
      <c r="EZ26" s="9">
        <v>20.794</v>
      </c>
      <c r="FA26" s="9">
        <v>8.0169999999999995</v>
      </c>
      <c r="FB26" s="9">
        <v>18.873999999999999</v>
      </c>
      <c r="FC26" s="9">
        <v>3.3450000000000002</v>
      </c>
      <c r="FD26" s="9">
        <v>1575.989</v>
      </c>
      <c r="FE26" s="9">
        <v>1153.788</v>
      </c>
      <c r="FF26" s="9">
        <v>319.58999999999997</v>
      </c>
      <c r="FG26" s="9">
        <v>37.030999999999999</v>
      </c>
      <c r="FH26" s="9">
        <v>65.58</v>
      </c>
      <c r="FI26" s="9">
        <v>25.548999999999999</v>
      </c>
      <c r="FJ26" s="9">
        <v>324.28199999999998</v>
      </c>
      <c r="FK26" s="9">
        <v>20.367999999999999</v>
      </c>
      <c r="FL26" s="9">
        <v>2.512</v>
      </c>
      <c r="FM26" s="9">
        <v>17.856000000000002</v>
      </c>
      <c r="FN26" s="9">
        <v>188.399</v>
      </c>
      <c r="FO26" s="9">
        <v>39.570999999999998</v>
      </c>
      <c r="FP26" s="9">
        <v>148.827</v>
      </c>
      <c r="FQ26" s="9">
        <v>114.408</v>
      </c>
      <c r="FR26" s="9">
        <v>5.4710000000000001</v>
      </c>
      <c r="FS26" s="9">
        <v>108.937</v>
      </c>
      <c r="FT26" s="9">
        <v>1.1080000000000001</v>
      </c>
      <c r="FU26" s="9">
        <v>1.413</v>
      </c>
      <c r="FV26" s="9">
        <v>0</v>
      </c>
      <c r="FW26" s="9">
        <v>0</v>
      </c>
      <c r="FX26" s="9">
        <v>1.413</v>
      </c>
      <c r="FY26" s="9">
        <v>0</v>
      </c>
      <c r="FZ26" s="9">
        <v>7241.3289999999997</v>
      </c>
      <c r="GA26" s="9">
        <v>6118.8109999999997</v>
      </c>
      <c r="GB26" s="9">
        <v>361.613</v>
      </c>
      <c r="GC26" s="9">
        <v>151.35300000000001</v>
      </c>
      <c r="GD26" s="9">
        <v>105.376</v>
      </c>
      <c r="GE26" s="9">
        <v>26.338000000000001</v>
      </c>
      <c r="GF26" s="9">
        <v>53.866</v>
      </c>
      <c r="GG26" s="9">
        <v>24.68</v>
      </c>
      <c r="GH26" s="9">
        <v>5639.2820000000002</v>
      </c>
      <c r="GI26" s="9">
        <v>3274.8829999999998</v>
      </c>
      <c r="GJ26" s="9">
        <v>851.19899999999996</v>
      </c>
      <c r="GK26" s="9">
        <v>275.84800000000001</v>
      </c>
      <c r="GL26" s="9">
        <v>1237.3520000000001</v>
      </c>
      <c r="GM26" s="9">
        <v>117.916</v>
      </c>
      <c r="GN26" s="9">
        <v>1013.167</v>
      </c>
      <c r="GO26" s="9">
        <v>52.216999999999999</v>
      </c>
      <c r="GP26" s="9">
        <v>9.5839999999999996</v>
      </c>
      <c r="GQ26" s="9">
        <v>42.633000000000003</v>
      </c>
      <c r="GR26" s="9">
        <v>545.69100000000003</v>
      </c>
      <c r="GS26" s="9">
        <v>132.05500000000001</v>
      </c>
      <c r="GT26" s="9">
        <v>413.63600000000002</v>
      </c>
      <c r="GU26" s="9">
        <v>410.29500000000002</v>
      </c>
      <c r="GV26" s="9">
        <v>64.882000000000005</v>
      </c>
      <c r="GW26" s="9">
        <v>345.41300000000001</v>
      </c>
      <c r="GX26" s="9">
        <v>4.9640000000000004</v>
      </c>
      <c r="GY26" s="9">
        <v>109.352</v>
      </c>
      <c r="GZ26" s="9">
        <v>57.57</v>
      </c>
      <c r="HA26" s="9">
        <v>9.74</v>
      </c>
      <c r="HB26" s="9">
        <v>39.649000000000001</v>
      </c>
      <c r="HC26" s="9">
        <v>2.3919999999999999</v>
      </c>
    </row>
    <row r="27" spans="1:211">
      <c r="A27" s="10">
        <v>44075</v>
      </c>
      <c r="B27" s="9">
        <v>4566.5079999999998</v>
      </c>
      <c r="C27" s="9">
        <v>3915.0439999999999</v>
      </c>
      <c r="D27" s="9">
        <v>175.40899999999999</v>
      </c>
      <c r="E27" s="9">
        <v>65.102000000000004</v>
      </c>
      <c r="F27" s="9">
        <v>58.091999999999999</v>
      </c>
      <c r="G27" s="9">
        <v>16.215</v>
      </c>
      <c r="H27" s="9">
        <v>15.592000000000001</v>
      </c>
      <c r="I27" s="9">
        <v>20.408999999999999</v>
      </c>
      <c r="J27" s="9">
        <v>3661.203</v>
      </c>
      <c r="K27" s="9">
        <v>1874.5940000000001</v>
      </c>
      <c r="L27" s="9">
        <v>429.13900000000001</v>
      </c>
      <c r="M27" s="9">
        <v>248.66200000000001</v>
      </c>
      <c r="N27" s="9">
        <v>1108.808</v>
      </c>
      <c r="O27" s="9">
        <v>78.430999999999997</v>
      </c>
      <c r="P27" s="9">
        <v>537.22900000000004</v>
      </c>
      <c r="Q27" s="9">
        <v>20.454000000000001</v>
      </c>
      <c r="R27" s="9">
        <v>4.7549999999999999</v>
      </c>
      <c r="S27" s="9">
        <v>15.699</v>
      </c>
      <c r="T27" s="9">
        <v>266.14999999999998</v>
      </c>
      <c r="U27" s="9">
        <v>61.973999999999997</v>
      </c>
      <c r="V27" s="9">
        <v>204.17599999999999</v>
      </c>
      <c r="W27" s="9">
        <v>243.75899999999999</v>
      </c>
      <c r="X27" s="9">
        <v>54.783999999999999</v>
      </c>
      <c r="Y27" s="9">
        <v>188.976</v>
      </c>
      <c r="Z27" s="9">
        <v>6.8659999999999997</v>
      </c>
      <c r="AA27" s="9">
        <v>114.235</v>
      </c>
      <c r="AB27" s="9">
        <v>62.131999999999998</v>
      </c>
      <c r="AC27" s="9">
        <v>7.6109999999999998</v>
      </c>
      <c r="AD27" s="9">
        <v>43.962000000000003</v>
      </c>
      <c r="AE27" s="9">
        <v>0.53</v>
      </c>
      <c r="AF27" s="9">
        <v>1157.8710000000001</v>
      </c>
      <c r="AG27" s="9">
        <v>891.08399999999995</v>
      </c>
      <c r="AH27" s="9">
        <v>60.43</v>
      </c>
      <c r="AI27" s="9">
        <v>25.78</v>
      </c>
      <c r="AJ27" s="9">
        <v>15.821</v>
      </c>
      <c r="AK27" s="9">
        <v>4.4349999999999996</v>
      </c>
      <c r="AL27" s="9">
        <v>13.285</v>
      </c>
      <c r="AM27" s="9">
        <v>1.109</v>
      </c>
      <c r="AN27" s="9">
        <v>810.25199999999995</v>
      </c>
      <c r="AO27" s="9">
        <v>582.553</v>
      </c>
      <c r="AP27" s="9">
        <v>171.786</v>
      </c>
      <c r="AQ27" s="9">
        <v>26.686</v>
      </c>
      <c r="AR27" s="9">
        <v>29.225999999999999</v>
      </c>
      <c r="AS27" s="9">
        <v>20.402999999999999</v>
      </c>
      <c r="AT27" s="9">
        <v>266.78699999999998</v>
      </c>
      <c r="AU27" s="9">
        <v>19.695</v>
      </c>
      <c r="AV27" s="9">
        <v>4.556</v>
      </c>
      <c r="AW27" s="9">
        <v>15.138999999999999</v>
      </c>
      <c r="AX27" s="9">
        <v>161.79</v>
      </c>
      <c r="AY27" s="9">
        <v>32.234999999999999</v>
      </c>
      <c r="AZ27" s="9">
        <v>129.55500000000001</v>
      </c>
      <c r="BA27" s="9">
        <v>83.498999999999995</v>
      </c>
      <c r="BB27" s="9">
        <v>11.263999999999999</v>
      </c>
      <c r="BC27" s="9">
        <v>72.234999999999999</v>
      </c>
      <c r="BD27" s="9">
        <v>1.8029999999999999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1514.056</v>
      </c>
      <c r="BK27" s="9">
        <v>1267.8030000000001</v>
      </c>
      <c r="BL27" s="9">
        <v>66.400999999999996</v>
      </c>
      <c r="BM27" s="9">
        <v>25.558</v>
      </c>
      <c r="BN27" s="9">
        <v>19.116</v>
      </c>
      <c r="BO27" s="9">
        <v>4.984</v>
      </c>
      <c r="BP27" s="9">
        <v>15.393000000000001</v>
      </c>
      <c r="BQ27" s="9">
        <v>1.351</v>
      </c>
      <c r="BR27" s="9">
        <v>1179.895</v>
      </c>
      <c r="BS27" s="9">
        <v>843.21299999999997</v>
      </c>
      <c r="BT27" s="9">
        <v>263.05500000000001</v>
      </c>
      <c r="BU27" s="9">
        <v>22.56</v>
      </c>
      <c r="BV27" s="9">
        <v>51.067</v>
      </c>
      <c r="BW27" s="9">
        <v>21.506</v>
      </c>
      <c r="BX27" s="9">
        <v>246.25399999999999</v>
      </c>
      <c r="BY27" s="9">
        <v>15.803000000000001</v>
      </c>
      <c r="BZ27" s="9">
        <v>2.3690000000000002</v>
      </c>
      <c r="CA27" s="9">
        <v>13.433999999999999</v>
      </c>
      <c r="CB27" s="9">
        <v>123.988</v>
      </c>
      <c r="CC27" s="9">
        <v>27.984000000000002</v>
      </c>
      <c r="CD27" s="9">
        <v>96.003</v>
      </c>
      <c r="CE27" s="9">
        <v>105.736</v>
      </c>
      <c r="CF27" s="9">
        <v>9.1660000000000004</v>
      </c>
      <c r="CG27" s="9">
        <v>96.57</v>
      </c>
      <c r="CH27" s="9">
        <v>0.72699999999999998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3935.51</v>
      </c>
      <c r="CO27" s="9">
        <v>3430.835</v>
      </c>
      <c r="CP27" s="9">
        <v>150.60499999999999</v>
      </c>
      <c r="CQ27" s="9">
        <v>55.322000000000003</v>
      </c>
      <c r="CR27" s="9">
        <v>48.031999999999996</v>
      </c>
      <c r="CS27" s="9">
        <v>14.436999999999999</v>
      </c>
      <c r="CT27" s="9">
        <v>14.505000000000001</v>
      </c>
      <c r="CU27" s="9">
        <v>18.309000000000001</v>
      </c>
      <c r="CV27" s="9">
        <v>3212.9160000000002</v>
      </c>
      <c r="CW27" s="9">
        <v>1536.8579999999999</v>
      </c>
      <c r="CX27" s="9">
        <v>364.72399999999999</v>
      </c>
      <c r="CY27" s="9">
        <v>228.97</v>
      </c>
      <c r="CZ27" s="9">
        <v>1082.364</v>
      </c>
      <c r="DA27" s="9">
        <v>67.313999999999993</v>
      </c>
      <c r="DB27" s="9">
        <v>390.44099999999997</v>
      </c>
      <c r="DC27" s="9">
        <v>13.484999999999999</v>
      </c>
      <c r="DD27" s="9">
        <v>4.0350000000000001</v>
      </c>
      <c r="DE27" s="9">
        <v>9.4499999999999993</v>
      </c>
      <c r="DF27" s="9">
        <v>161.613</v>
      </c>
      <c r="DG27" s="9">
        <v>39.01</v>
      </c>
      <c r="DH27" s="9">
        <v>122.60299999999999</v>
      </c>
      <c r="DI27" s="9">
        <v>210.547</v>
      </c>
      <c r="DJ27" s="9">
        <v>45.003999999999998</v>
      </c>
      <c r="DK27" s="9">
        <v>165.54300000000001</v>
      </c>
      <c r="DL27" s="9">
        <v>4.7960000000000003</v>
      </c>
      <c r="DM27" s="9">
        <v>91.010999999999996</v>
      </c>
      <c r="DN27" s="9">
        <v>48.024000000000001</v>
      </c>
      <c r="DO27" s="9">
        <v>5.7370000000000001</v>
      </c>
      <c r="DP27" s="9">
        <v>37.012999999999998</v>
      </c>
      <c r="DQ27" s="9">
        <v>0.23599999999999999</v>
      </c>
      <c r="DR27" s="9">
        <v>1273.1769999999999</v>
      </c>
      <c r="DS27" s="9">
        <v>947.76199999999994</v>
      </c>
      <c r="DT27" s="9">
        <v>63.488</v>
      </c>
      <c r="DU27" s="9">
        <v>25.016999999999999</v>
      </c>
      <c r="DV27" s="9">
        <v>18.734999999999999</v>
      </c>
      <c r="DW27" s="9">
        <v>4.7380000000000004</v>
      </c>
      <c r="DX27" s="9">
        <v>12.522</v>
      </c>
      <c r="DY27" s="9">
        <v>2.476</v>
      </c>
      <c r="DZ27" s="9">
        <v>862.11699999999996</v>
      </c>
      <c r="EA27" s="9">
        <v>616.26</v>
      </c>
      <c r="EB27" s="9">
        <v>174.80799999999999</v>
      </c>
      <c r="EC27" s="9">
        <v>32.247</v>
      </c>
      <c r="ED27" s="9">
        <v>38.802</v>
      </c>
      <c r="EE27" s="9">
        <v>22.157</v>
      </c>
      <c r="EF27" s="9">
        <v>325.41500000000002</v>
      </c>
      <c r="EG27" s="9">
        <v>19.559000000000001</v>
      </c>
      <c r="EH27" s="9">
        <v>4.7089999999999996</v>
      </c>
      <c r="EI27" s="9">
        <v>14.85</v>
      </c>
      <c r="EJ27" s="9">
        <v>204.57</v>
      </c>
      <c r="EK27" s="9">
        <v>41.497999999999998</v>
      </c>
      <c r="EL27" s="9">
        <v>163.072</v>
      </c>
      <c r="EM27" s="9">
        <v>98.14</v>
      </c>
      <c r="EN27" s="9">
        <v>17.428999999999998</v>
      </c>
      <c r="EO27" s="9">
        <v>80.709999999999994</v>
      </c>
      <c r="EP27" s="9">
        <v>3.1469999999999998</v>
      </c>
      <c r="EQ27" s="9">
        <v>21.449000000000002</v>
      </c>
      <c r="ER27" s="9">
        <v>13.423999999999999</v>
      </c>
      <c r="ES27" s="9">
        <v>1.873</v>
      </c>
      <c r="ET27" s="9">
        <v>5.8570000000000002</v>
      </c>
      <c r="EU27" s="9">
        <v>0.29399999999999998</v>
      </c>
      <c r="EV27" s="9">
        <v>2029.748</v>
      </c>
      <c r="EW27" s="9">
        <v>1695.3340000000001</v>
      </c>
      <c r="EX27" s="9">
        <v>88.147999999999996</v>
      </c>
      <c r="EY27" s="9">
        <v>36.100999999999999</v>
      </c>
      <c r="EZ27" s="9">
        <v>26.262</v>
      </c>
      <c r="FA27" s="9">
        <v>6.4580000000000002</v>
      </c>
      <c r="FB27" s="9">
        <v>17.242000000000001</v>
      </c>
      <c r="FC27" s="9">
        <v>2.0840000000000001</v>
      </c>
      <c r="FD27" s="9">
        <v>1576.317</v>
      </c>
      <c r="FE27" s="9">
        <v>1147.241</v>
      </c>
      <c r="FF27" s="9">
        <v>324.44799999999998</v>
      </c>
      <c r="FG27" s="9">
        <v>36.691000000000003</v>
      </c>
      <c r="FH27" s="9">
        <v>67.936000000000007</v>
      </c>
      <c r="FI27" s="9">
        <v>30.87</v>
      </c>
      <c r="FJ27" s="9">
        <v>334.41399999999999</v>
      </c>
      <c r="FK27" s="9">
        <v>22.908000000000001</v>
      </c>
      <c r="FL27" s="9">
        <v>2.9359999999999999</v>
      </c>
      <c r="FM27" s="9">
        <v>19.972000000000001</v>
      </c>
      <c r="FN27" s="9">
        <v>185.745</v>
      </c>
      <c r="FO27" s="9">
        <v>41.686</v>
      </c>
      <c r="FP27" s="9">
        <v>144.059</v>
      </c>
      <c r="FQ27" s="9">
        <v>124.30800000000001</v>
      </c>
      <c r="FR27" s="9">
        <v>12.78</v>
      </c>
      <c r="FS27" s="9">
        <v>111.52800000000001</v>
      </c>
      <c r="FT27" s="9">
        <v>1.4530000000000001</v>
      </c>
      <c r="FU27" s="9">
        <v>1.7749999999999999</v>
      </c>
      <c r="FV27" s="9">
        <v>0.68300000000000005</v>
      </c>
      <c r="FW27" s="9">
        <v>0</v>
      </c>
      <c r="FX27" s="9">
        <v>1.0920000000000001</v>
      </c>
      <c r="FY27" s="9">
        <v>0</v>
      </c>
      <c r="FZ27" s="9">
        <v>7238.4350000000004</v>
      </c>
      <c r="GA27" s="9">
        <v>6073.9309999999996</v>
      </c>
      <c r="GB27" s="9">
        <v>302.24</v>
      </c>
      <c r="GC27" s="9">
        <v>116.43899999999999</v>
      </c>
      <c r="GD27" s="9">
        <v>93.028999999999996</v>
      </c>
      <c r="GE27" s="9">
        <v>25.634</v>
      </c>
      <c r="GF27" s="9">
        <v>44.268999999999998</v>
      </c>
      <c r="GG27" s="9">
        <v>22.869</v>
      </c>
      <c r="GH27" s="9">
        <v>5651.35</v>
      </c>
      <c r="GI27" s="9">
        <v>3300.36</v>
      </c>
      <c r="GJ27" s="9">
        <v>863.98</v>
      </c>
      <c r="GK27" s="9">
        <v>297.90899999999999</v>
      </c>
      <c r="GL27" s="9">
        <v>1189.1020000000001</v>
      </c>
      <c r="GM27" s="9">
        <v>120.34</v>
      </c>
      <c r="GN27" s="9">
        <v>1050.27</v>
      </c>
      <c r="GO27" s="9">
        <v>55.951999999999998</v>
      </c>
      <c r="GP27" s="9">
        <v>11.68</v>
      </c>
      <c r="GQ27" s="9">
        <v>44.271999999999998</v>
      </c>
      <c r="GR27" s="9">
        <v>551.928</v>
      </c>
      <c r="GS27" s="9">
        <v>122.194</v>
      </c>
      <c r="GT27" s="9">
        <v>429.73399999999998</v>
      </c>
      <c r="GU27" s="9">
        <v>432.99400000000003</v>
      </c>
      <c r="GV27" s="9">
        <v>75.212999999999994</v>
      </c>
      <c r="GW27" s="9">
        <v>357.78100000000001</v>
      </c>
      <c r="GX27" s="9">
        <v>9.3960000000000008</v>
      </c>
      <c r="GY27" s="9">
        <v>114.235</v>
      </c>
      <c r="GZ27" s="9">
        <v>62.131999999999998</v>
      </c>
      <c r="HA27" s="9">
        <v>7.6109999999999998</v>
      </c>
      <c r="HB27" s="9">
        <v>43.962000000000003</v>
      </c>
      <c r="HC27" s="9">
        <v>0.53</v>
      </c>
    </row>
    <row r="28" spans="1:211">
      <c r="A28" s="10">
        <v>44166</v>
      </c>
      <c r="B28" s="9">
        <v>4584.259</v>
      </c>
      <c r="C28" s="9">
        <v>3923.4520000000002</v>
      </c>
      <c r="D28" s="9">
        <v>164.24</v>
      </c>
      <c r="E28" s="9">
        <v>62.863</v>
      </c>
      <c r="F28" s="9">
        <v>55.006999999999998</v>
      </c>
      <c r="G28" s="9">
        <v>14.920999999999999</v>
      </c>
      <c r="H28" s="9">
        <v>12.776999999999999</v>
      </c>
      <c r="I28" s="9">
        <v>18.672000000000001</v>
      </c>
      <c r="J28" s="9">
        <v>3694.7739999999999</v>
      </c>
      <c r="K28" s="9">
        <v>1934.511</v>
      </c>
      <c r="L28" s="9">
        <v>410.27600000000001</v>
      </c>
      <c r="M28" s="9">
        <v>249.614</v>
      </c>
      <c r="N28" s="9">
        <v>1100.373</v>
      </c>
      <c r="O28" s="9">
        <v>64.438000000000002</v>
      </c>
      <c r="P28" s="9">
        <v>550.00900000000001</v>
      </c>
      <c r="Q28" s="9">
        <v>20.498999999999999</v>
      </c>
      <c r="R28" s="9">
        <v>3.4729999999999999</v>
      </c>
      <c r="S28" s="9">
        <v>17.026</v>
      </c>
      <c r="T28" s="9">
        <v>276.32</v>
      </c>
      <c r="U28" s="9">
        <v>69.786000000000001</v>
      </c>
      <c r="V28" s="9">
        <v>206.53299999999999</v>
      </c>
      <c r="W28" s="9">
        <v>248.29300000000001</v>
      </c>
      <c r="X28" s="9">
        <v>56.271000000000001</v>
      </c>
      <c r="Y28" s="9">
        <v>192.02199999999999</v>
      </c>
      <c r="Z28" s="9">
        <v>4.8959999999999999</v>
      </c>
      <c r="AA28" s="9">
        <v>110.79900000000001</v>
      </c>
      <c r="AB28" s="9">
        <v>64.825000000000003</v>
      </c>
      <c r="AC28" s="9">
        <v>5.8719999999999999</v>
      </c>
      <c r="AD28" s="9">
        <v>39.076000000000001</v>
      </c>
      <c r="AE28" s="9">
        <v>1.026</v>
      </c>
      <c r="AF28" s="9">
        <v>1167.6569999999999</v>
      </c>
      <c r="AG28" s="9">
        <v>895.24300000000005</v>
      </c>
      <c r="AH28" s="9">
        <v>57.993000000000002</v>
      </c>
      <c r="AI28" s="9">
        <v>25.803999999999998</v>
      </c>
      <c r="AJ28" s="9">
        <v>20.111999999999998</v>
      </c>
      <c r="AK28" s="9">
        <v>3.9140000000000001</v>
      </c>
      <c r="AL28" s="9">
        <v>6.1369999999999996</v>
      </c>
      <c r="AM28" s="9">
        <v>2.0249999999999999</v>
      </c>
      <c r="AN28" s="9">
        <v>821.08199999999999</v>
      </c>
      <c r="AO28" s="9">
        <v>617.16</v>
      </c>
      <c r="AP28" s="9">
        <v>154.07900000000001</v>
      </c>
      <c r="AQ28" s="9">
        <v>21.74</v>
      </c>
      <c r="AR28" s="9">
        <v>28.103999999999999</v>
      </c>
      <c r="AS28" s="9">
        <v>16.167000000000002</v>
      </c>
      <c r="AT28" s="9">
        <v>272.41399999999999</v>
      </c>
      <c r="AU28" s="9">
        <v>18.315999999999999</v>
      </c>
      <c r="AV28" s="9">
        <v>3.069</v>
      </c>
      <c r="AW28" s="9">
        <v>15.247999999999999</v>
      </c>
      <c r="AX28" s="9">
        <v>173.60599999999999</v>
      </c>
      <c r="AY28" s="9">
        <v>35.546999999999997</v>
      </c>
      <c r="AZ28" s="9">
        <v>138.05799999999999</v>
      </c>
      <c r="BA28" s="9">
        <v>77.058000000000007</v>
      </c>
      <c r="BB28" s="9">
        <v>11.074</v>
      </c>
      <c r="BC28" s="9">
        <v>65.983999999999995</v>
      </c>
      <c r="BD28" s="9">
        <v>3.4340000000000002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1511.9829999999999</v>
      </c>
      <c r="BK28" s="9">
        <v>1270.8330000000001</v>
      </c>
      <c r="BL28" s="9">
        <v>62.314</v>
      </c>
      <c r="BM28" s="9">
        <v>28.404</v>
      </c>
      <c r="BN28" s="9">
        <v>13.891</v>
      </c>
      <c r="BO28" s="9">
        <v>5.7140000000000004</v>
      </c>
      <c r="BP28" s="9">
        <v>11.973000000000001</v>
      </c>
      <c r="BQ28" s="9">
        <v>2.3319999999999999</v>
      </c>
      <c r="BR28" s="9">
        <v>1187.075</v>
      </c>
      <c r="BS28" s="9">
        <v>849.24699999999996</v>
      </c>
      <c r="BT28" s="9">
        <v>275.72899999999998</v>
      </c>
      <c r="BU28" s="9">
        <v>26.266999999999999</v>
      </c>
      <c r="BV28" s="9">
        <v>35.831000000000003</v>
      </c>
      <c r="BW28" s="9">
        <v>21.443999999999999</v>
      </c>
      <c r="BX28" s="9">
        <v>241.15100000000001</v>
      </c>
      <c r="BY28" s="9">
        <v>11.709</v>
      </c>
      <c r="BZ28" s="9">
        <v>1.476</v>
      </c>
      <c r="CA28" s="9">
        <v>10.233000000000001</v>
      </c>
      <c r="CB28" s="9">
        <v>145.26</v>
      </c>
      <c r="CC28" s="9">
        <v>29.35</v>
      </c>
      <c r="CD28" s="9">
        <v>115.91</v>
      </c>
      <c r="CE28" s="9">
        <v>81.787999999999997</v>
      </c>
      <c r="CF28" s="9">
        <v>2.9769999999999999</v>
      </c>
      <c r="CG28" s="9">
        <v>78.811000000000007</v>
      </c>
      <c r="CH28" s="9">
        <v>2.3929999999999998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3953.1860000000001</v>
      </c>
      <c r="CO28" s="9">
        <v>3439.04</v>
      </c>
      <c r="CP28" s="9">
        <v>135.84399999999999</v>
      </c>
      <c r="CQ28" s="9">
        <v>53.944000000000003</v>
      </c>
      <c r="CR28" s="9">
        <v>42.195</v>
      </c>
      <c r="CS28" s="9">
        <v>11.851000000000001</v>
      </c>
      <c r="CT28" s="9">
        <v>11.834</v>
      </c>
      <c r="CU28" s="9">
        <v>16.02</v>
      </c>
      <c r="CV28" s="9">
        <v>3246.223</v>
      </c>
      <c r="CW28" s="9">
        <v>1589.019</v>
      </c>
      <c r="CX28" s="9">
        <v>354.83499999999998</v>
      </c>
      <c r="CY28" s="9">
        <v>229.73699999999999</v>
      </c>
      <c r="CZ28" s="9">
        <v>1072.6320000000001</v>
      </c>
      <c r="DA28" s="9">
        <v>56.972999999999999</v>
      </c>
      <c r="DB28" s="9">
        <v>403.34699999999998</v>
      </c>
      <c r="DC28" s="9">
        <v>13.629</v>
      </c>
      <c r="DD28" s="9">
        <v>2.931</v>
      </c>
      <c r="DE28" s="9">
        <v>10.696999999999999</v>
      </c>
      <c r="DF28" s="9">
        <v>172.249</v>
      </c>
      <c r="DG28" s="9">
        <v>45.895000000000003</v>
      </c>
      <c r="DH28" s="9">
        <v>126.355</v>
      </c>
      <c r="DI28" s="9">
        <v>214.898</v>
      </c>
      <c r="DJ28" s="9">
        <v>47.728999999999999</v>
      </c>
      <c r="DK28" s="9">
        <v>167.16900000000001</v>
      </c>
      <c r="DL28" s="9">
        <v>2.5720000000000001</v>
      </c>
      <c r="DM28" s="9">
        <v>93.512</v>
      </c>
      <c r="DN28" s="9">
        <v>57.018000000000001</v>
      </c>
      <c r="DO28" s="9">
        <v>3.4060000000000001</v>
      </c>
      <c r="DP28" s="9">
        <v>32.061999999999998</v>
      </c>
      <c r="DQ28" s="9">
        <v>1.026</v>
      </c>
      <c r="DR28" s="9">
        <v>1304.7909999999999</v>
      </c>
      <c r="DS28" s="9">
        <v>972.399</v>
      </c>
      <c r="DT28" s="9">
        <v>60.445</v>
      </c>
      <c r="DU28" s="9">
        <v>24.475000000000001</v>
      </c>
      <c r="DV28" s="9">
        <v>23.129000000000001</v>
      </c>
      <c r="DW28" s="9">
        <v>4.6130000000000004</v>
      </c>
      <c r="DX28" s="9">
        <v>5.8710000000000004</v>
      </c>
      <c r="DY28" s="9">
        <v>2.359</v>
      </c>
      <c r="DZ28" s="9">
        <v>895.05700000000002</v>
      </c>
      <c r="EA28" s="9">
        <v>668.00800000000004</v>
      </c>
      <c r="EB28" s="9">
        <v>160.11799999999999</v>
      </c>
      <c r="EC28" s="9">
        <v>29.956</v>
      </c>
      <c r="ED28" s="9">
        <v>36.975999999999999</v>
      </c>
      <c r="EE28" s="9">
        <v>16.896999999999998</v>
      </c>
      <c r="EF28" s="9">
        <v>332.39100000000002</v>
      </c>
      <c r="EG28" s="9">
        <v>20.332000000000001</v>
      </c>
      <c r="EH28" s="9">
        <v>3.6110000000000002</v>
      </c>
      <c r="EI28" s="9">
        <v>16.721</v>
      </c>
      <c r="EJ28" s="9">
        <v>216.654</v>
      </c>
      <c r="EK28" s="9">
        <v>46.231999999999999</v>
      </c>
      <c r="EL28" s="9">
        <v>170.422</v>
      </c>
      <c r="EM28" s="9">
        <v>91.531000000000006</v>
      </c>
      <c r="EN28" s="9">
        <v>15.449</v>
      </c>
      <c r="EO28" s="9">
        <v>76.082999999999998</v>
      </c>
      <c r="EP28" s="9">
        <v>3.875</v>
      </c>
      <c r="EQ28" s="9">
        <v>15.212</v>
      </c>
      <c r="ER28" s="9">
        <v>6.875</v>
      </c>
      <c r="ES28" s="9">
        <v>2.0990000000000002</v>
      </c>
      <c r="ET28" s="9">
        <v>6.2389999999999999</v>
      </c>
      <c r="EU28" s="9">
        <v>0</v>
      </c>
      <c r="EV28" s="9">
        <v>2005.923</v>
      </c>
      <c r="EW28" s="9">
        <v>1678.088</v>
      </c>
      <c r="EX28" s="9">
        <v>88.259</v>
      </c>
      <c r="EY28" s="9">
        <v>38.652000000000001</v>
      </c>
      <c r="EZ28" s="9">
        <v>23.687999999999999</v>
      </c>
      <c r="FA28" s="9">
        <v>8.0850000000000009</v>
      </c>
      <c r="FB28" s="9">
        <v>13.183</v>
      </c>
      <c r="FC28" s="9">
        <v>4.6509999999999998</v>
      </c>
      <c r="FD28" s="9">
        <v>1561.65</v>
      </c>
      <c r="FE28" s="9">
        <v>1143.8910000000001</v>
      </c>
      <c r="FF28" s="9">
        <v>325.13099999999997</v>
      </c>
      <c r="FG28" s="9">
        <v>37.927999999999997</v>
      </c>
      <c r="FH28" s="9">
        <v>54.701000000000001</v>
      </c>
      <c r="FI28" s="9">
        <v>28.18</v>
      </c>
      <c r="FJ28" s="9">
        <v>327.83499999999998</v>
      </c>
      <c r="FK28" s="9">
        <v>16.565000000000001</v>
      </c>
      <c r="FL28" s="9">
        <v>1.476</v>
      </c>
      <c r="FM28" s="9">
        <v>15.087999999999999</v>
      </c>
      <c r="FN28" s="9">
        <v>206.28200000000001</v>
      </c>
      <c r="FO28" s="9">
        <v>42.557000000000002</v>
      </c>
      <c r="FP28" s="9">
        <v>163.72499999999999</v>
      </c>
      <c r="FQ28" s="9">
        <v>100.711</v>
      </c>
      <c r="FR28" s="9">
        <v>7.1440000000000001</v>
      </c>
      <c r="FS28" s="9">
        <v>93.566000000000003</v>
      </c>
      <c r="FT28" s="9">
        <v>4.2770000000000001</v>
      </c>
      <c r="FU28" s="9">
        <v>2.0750000000000002</v>
      </c>
      <c r="FV28" s="9">
        <v>0.93200000000000005</v>
      </c>
      <c r="FW28" s="9">
        <v>0.36699999999999999</v>
      </c>
      <c r="FX28" s="9">
        <v>0.77500000000000002</v>
      </c>
      <c r="FY28" s="9">
        <v>0</v>
      </c>
      <c r="FZ28" s="9">
        <v>7263.8990000000003</v>
      </c>
      <c r="GA28" s="9">
        <v>6089.5280000000002</v>
      </c>
      <c r="GB28" s="9">
        <v>284.548</v>
      </c>
      <c r="GC28" s="9">
        <v>117.071</v>
      </c>
      <c r="GD28" s="9">
        <v>89.010999999999996</v>
      </c>
      <c r="GE28" s="9">
        <v>24.548999999999999</v>
      </c>
      <c r="GF28" s="9">
        <v>30.888000000000002</v>
      </c>
      <c r="GG28" s="9">
        <v>23.029</v>
      </c>
      <c r="GH28" s="9">
        <v>5702.93</v>
      </c>
      <c r="GI28" s="9">
        <v>3400.9180000000001</v>
      </c>
      <c r="GJ28" s="9">
        <v>840.08399999999995</v>
      </c>
      <c r="GK28" s="9">
        <v>297.62099999999998</v>
      </c>
      <c r="GL28" s="9">
        <v>1164.308</v>
      </c>
      <c r="GM28" s="9">
        <v>102.05</v>
      </c>
      <c r="GN28" s="9">
        <v>1063.5730000000001</v>
      </c>
      <c r="GO28" s="9">
        <v>50.524999999999999</v>
      </c>
      <c r="GP28" s="9">
        <v>8.0180000000000007</v>
      </c>
      <c r="GQ28" s="9">
        <v>42.506</v>
      </c>
      <c r="GR28" s="9">
        <v>595.18499999999995</v>
      </c>
      <c r="GS28" s="9">
        <v>134.684</v>
      </c>
      <c r="GT28" s="9">
        <v>460.50200000000001</v>
      </c>
      <c r="GU28" s="9">
        <v>407.14</v>
      </c>
      <c r="GV28" s="9">
        <v>70.322000000000003</v>
      </c>
      <c r="GW28" s="9">
        <v>336.81799999999998</v>
      </c>
      <c r="GX28" s="9">
        <v>10.723000000000001</v>
      </c>
      <c r="GY28" s="9">
        <v>110.79900000000001</v>
      </c>
      <c r="GZ28" s="9">
        <v>64.825000000000003</v>
      </c>
      <c r="HA28" s="9">
        <v>5.8719999999999999</v>
      </c>
      <c r="HB28" s="9">
        <v>39.076000000000001</v>
      </c>
      <c r="HC28" s="9">
        <v>1.026</v>
      </c>
    </row>
    <row r="29" spans="1:211">
      <c r="A29" s="10">
        <v>44256</v>
      </c>
      <c r="B29" s="9">
        <v>4575.66</v>
      </c>
      <c r="C29" s="9">
        <v>3926.183</v>
      </c>
      <c r="D29" s="9">
        <v>151.46600000000001</v>
      </c>
      <c r="E29" s="9">
        <v>60.584000000000003</v>
      </c>
      <c r="F29" s="9">
        <v>49.465000000000003</v>
      </c>
      <c r="G29" s="9">
        <v>8.8510000000000009</v>
      </c>
      <c r="H29" s="9">
        <v>14.385999999999999</v>
      </c>
      <c r="I29" s="9">
        <v>18.18</v>
      </c>
      <c r="J29" s="9">
        <v>3708.1889999999999</v>
      </c>
      <c r="K29" s="9">
        <v>1943.039</v>
      </c>
      <c r="L29" s="9">
        <v>391.31299999999999</v>
      </c>
      <c r="M29" s="9">
        <v>252.27199999999999</v>
      </c>
      <c r="N29" s="9">
        <v>1121.5650000000001</v>
      </c>
      <c r="O29" s="9">
        <v>66.528000000000006</v>
      </c>
      <c r="P29" s="9">
        <v>541.63499999999999</v>
      </c>
      <c r="Q29" s="9">
        <v>21.359000000000002</v>
      </c>
      <c r="R29" s="9">
        <v>3.1219999999999999</v>
      </c>
      <c r="S29" s="9">
        <v>18.236999999999998</v>
      </c>
      <c r="T29" s="9">
        <v>273.84199999999998</v>
      </c>
      <c r="U29" s="9">
        <v>69.171999999999997</v>
      </c>
      <c r="V29" s="9">
        <v>204.66900000000001</v>
      </c>
      <c r="W29" s="9">
        <v>241.56899999999999</v>
      </c>
      <c r="X29" s="9">
        <v>54.107999999999997</v>
      </c>
      <c r="Y29" s="9">
        <v>187.46100000000001</v>
      </c>
      <c r="Z29" s="9">
        <v>4.8659999999999997</v>
      </c>
      <c r="AA29" s="9">
        <v>107.842</v>
      </c>
      <c r="AB29" s="9">
        <v>64.444999999999993</v>
      </c>
      <c r="AC29" s="9">
        <v>3.3839999999999999</v>
      </c>
      <c r="AD29" s="9">
        <v>38.594000000000001</v>
      </c>
      <c r="AE29" s="9">
        <v>1.42</v>
      </c>
      <c r="AF29" s="9">
        <v>1167.3610000000001</v>
      </c>
      <c r="AG29" s="9">
        <v>881.399</v>
      </c>
      <c r="AH29" s="9">
        <v>49.753</v>
      </c>
      <c r="AI29" s="9">
        <v>25.030999999999999</v>
      </c>
      <c r="AJ29" s="9">
        <v>11.456</v>
      </c>
      <c r="AK29" s="9">
        <v>3.2440000000000002</v>
      </c>
      <c r="AL29" s="9">
        <v>8.0719999999999992</v>
      </c>
      <c r="AM29" s="9">
        <v>1.9490000000000001</v>
      </c>
      <c r="AN29" s="9">
        <v>820.15899999999999</v>
      </c>
      <c r="AO29" s="9">
        <v>619.59500000000003</v>
      </c>
      <c r="AP29" s="9">
        <v>148.06200000000001</v>
      </c>
      <c r="AQ29" s="9">
        <v>26.873000000000001</v>
      </c>
      <c r="AR29" s="9">
        <v>25.629000000000001</v>
      </c>
      <c r="AS29" s="9">
        <v>11.487</v>
      </c>
      <c r="AT29" s="9">
        <v>285.96199999999999</v>
      </c>
      <c r="AU29" s="9">
        <v>19.757000000000001</v>
      </c>
      <c r="AV29" s="9">
        <v>4.0049999999999999</v>
      </c>
      <c r="AW29" s="9">
        <v>15.752000000000001</v>
      </c>
      <c r="AX29" s="9">
        <v>182.869</v>
      </c>
      <c r="AY29" s="9">
        <v>35.283999999999999</v>
      </c>
      <c r="AZ29" s="9">
        <v>147.58500000000001</v>
      </c>
      <c r="BA29" s="9">
        <v>80.956000000000003</v>
      </c>
      <c r="BB29" s="9">
        <v>9.2590000000000003</v>
      </c>
      <c r="BC29" s="9">
        <v>71.697000000000003</v>
      </c>
      <c r="BD29" s="9">
        <v>2.3809999999999998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1514.153</v>
      </c>
      <c r="BK29" s="9">
        <v>1266.4690000000001</v>
      </c>
      <c r="BL29" s="9">
        <v>77.516999999999996</v>
      </c>
      <c r="BM29" s="9">
        <v>36.956000000000003</v>
      </c>
      <c r="BN29" s="9">
        <v>14.609</v>
      </c>
      <c r="BO29" s="9">
        <v>6.5140000000000002</v>
      </c>
      <c r="BP29" s="9">
        <v>17.145</v>
      </c>
      <c r="BQ29" s="9">
        <v>2.2930000000000001</v>
      </c>
      <c r="BR29" s="9">
        <v>1165.019</v>
      </c>
      <c r="BS29" s="9">
        <v>849.15499999999997</v>
      </c>
      <c r="BT29" s="9">
        <v>257.38099999999997</v>
      </c>
      <c r="BU29" s="9">
        <v>24.597999999999999</v>
      </c>
      <c r="BV29" s="9">
        <v>33.884</v>
      </c>
      <c r="BW29" s="9">
        <v>23.933</v>
      </c>
      <c r="BX29" s="9">
        <v>247.684</v>
      </c>
      <c r="BY29" s="9">
        <v>15.154</v>
      </c>
      <c r="BZ29" s="9">
        <v>1.9019999999999999</v>
      </c>
      <c r="CA29" s="9">
        <v>13.253</v>
      </c>
      <c r="CB29" s="9">
        <v>145.375</v>
      </c>
      <c r="CC29" s="9">
        <v>23.393999999999998</v>
      </c>
      <c r="CD29" s="9">
        <v>121.98099999999999</v>
      </c>
      <c r="CE29" s="9">
        <v>86.298000000000002</v>
      </c>
      <c r="CF29" s="9">
        <v>2.617</v>
      </c>
      <c r="CG29" s="9">
        <v>83.680999999999997</v>
      </c>
      <c r="CH29" s="9">
        <v>0.85699999999999998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3946.9180000000001</v>
      </c>
      <c r="CO29" s="9">
        <v>3438.9180000000001</v>
      </c>
      <c r="CP29" s="9">
        <v>125.765</v>
      </c>
      <c r="CQ29" s="9">
        <v>49.073</v>
      </c>
      <c r="CR29" s="9">
        <v>40.966999999999999</v>
      </c>
      <c r="CS29" s="9">
        <v>7.343</v>
      </c>
      <c r="CT29" s="9">
        <v>12.933</v>
      </c>
      <c r="CU29" s="9">
        <v>15.448</v>
      </c>
      <c r="CV29" s="9">
        <v>3255.5749999999998</v>
      </c>
      <c r="CW29" s="9">
        <v>1600.588</v>
      </c>
      <c r="CX29" s="9">
        <v>335.95800000000003</v>
      </c>
      <c r="CY29" s="9">
        <v>224.797</v>
      </c>
      <c r="CZ29" s="9">
        <v>1094.232</v>
      </c>
      <c r="DA29" s="9">
        <v>57.576999999999998</v>
      </c>
      <c r="DB29" s="9">
        <v>400.15800000000002</v>
      </c>
      <c r="DC29" s="9">
        <v>15.086</v>
      </c>
      <c r="DD29" s="9">
        <v>2.3690000000000002</v>
      </c>
      <c r="DE29" s="9">
        <v>12.717000000000001</v>
      </c>
      <c r="DF29" s="9">
        <v>170.601</v>
      </c>
      <c r="DG29" s="9">
        <v>45.468000000000004</v>
      </c>
      <c r="DH29" s="9">
        <v>125.133</v>
      </c>
      <c r="DI29" s="9">
        <v>210.435</v>
      </c>
      <c r="DJ29" s="9">
        <v>47.841999999999999</v>
      </c>
      <c r="DK29" s="9">
        <v>162.59299999999999</v>
      </c>
      <c r="DL29" s="9">
        <v>4.0369999999999999</v>
      </c>
      <c r="DM29" s="9">
        <v>90.516000000000005</v>
      </c>
      <c r="DN29" s="9">
        <v>52.262</v>
      </c>
      <c r="DO29" s="9">
        <v>3.0649999999999999</v>
      </c>
      <c r="DP29" s="9">
        <v>33.768999999999998</v>
      </c>
      <c r="DQ29" s="9">
        <v>1.42</v>
      </c>
      <c r="DR29" s="9">
        <v>1295.8489999999999</v>
      </c>
      <c r="DS29" s="9">
        <v>960.76099999999997</v>
      </c>
      <c r="DT29" s="9">
        <v>58.68</v>
      </c>
      <c r="DU29" s="9">
        <v>27.640999999999998</v>
      </c>
      <c r="DV29" s="9">
        <v>15.829000000000001</v>
      </c>
      <c r="DW29" s="9">
        <v>4.7519999999999998</v>
      </c>
      <c r="DX29" s="9">
        <v>6.6859999999999999</v>
      </c>
      <c r="DY29" s="9">
        <v>3.7719999999999998</v>
      </c>
      <c r="DZ29" s="9">
        <v>890.15</v>
      </c>
      <c r="EA29" s="9">
        <v>660.78499999999997</v>
      </c>
      <c r="EB29" s="9">
        <v>153.84800000000001</v>
      </c>
      <c r="EC29" s="9">
        <v>37.210999999999999</v>
      </c>
      <c r="ED29" s="9">
        <v>38.307000000000002</v>
      </c>
      <c r="EE29" s="9">
        <v>11.930999999999999</v>
      </c>
      <c r="EF29" s="9">
        <v>335.08699999999999</v>
      </c>
      <c r="EG29" s="9">
        <v>21.638000000000002</v>
      </c>
      <c r="EH29" s="9">
        <v>4.758</v>
      </c>
      <c r="EI29" s="9">
        <v>16.88</v>
      </c>
      <c r="EJ29" s="9">
        <v>222.91200000000001</v>
      </c>
      <c r="EK29" s="9">
        <v>46.597999999999999</v>
      </c>
      <c r="EL29" s="9">
        <v>176.31399999999999</v>
      </c>
      <c r="EM29" s="9">
        <v>88.144000000000005</v>
      </c>
      <c r="EN29" s="9">
        <v>14.036</v>
      </c>
      <c r="EO29" s="9">
        <v>74.108999999999995</v>
      </c>
      <c r="EP29" s="9">
        <v>2.3929999999999998</v>
      </c>
      <c r="EQ29" s="9">
        <v>14.329000000000001</v>
      </c>
      <c r="ER29" s="9">
        <v>10.066000000000001</v>
      </c>
      <c r="ES29" s="9">
        <v>0.31900000000000001</v>
      </c>
      <c r="ET29" s="9">
        <v>3.944</v>
      </c>
      <c r="EU29" s="9">
        <v>0</v>
      </c>
      <c r="EV29" s="9">
        <v>2014.4069999999999</v>
      </c>
      <c r="EW29" s="9">
        <v>1674.3710000000001</v>
      </c>
      <c r="EX29" s="9">
        <v>94.290999999999997</v>
      </c>
      <c r="EY29" s="9">
        <v>45.856999999999999</v>
      </c>
      <c r="EZ29" s="9">
        <v>18.733000000000001</v>
      </c>
      <c r="FA29" s="9">
        <v>6.5140000000000002</v>
      </c>
      <c r="FB29" s="9">
        <v>19.984000000000002</v>
      </c>
      <c r="FC29" s="9">
        <v>3.2029999999999998</v>
      </c>
      <c r="FD29" s="9">
        <v>1547.64</v>
      </c>
      <c r="FE29" s="9">
        <v>1150.4159999999999</v>
      </c>
      <c r="FF29" s="9">
        <v>306.95</v>
      </c>
      <c r="FG29" s="9">
        <v>41.734999999999999</v>
      </c>
      <c r="FH29" s="9">
        <v>48.539000000000001</v>
      </c>
      <c r="FI29" s="9">
        <v>32.44</v>
      </c>
      <c r="FJ29" s="9">
        <v>340.036</v>
      </c>
      <c r="FK29" s="9">
        <v>19.545000000000002</v>
      </c>
      <c r="FL29" s="9">
        <v>1.9019999999999999</v>
      </c>
      <c r="FM29" s="9">
        <v>17.643999999999998</v>
      </c>
      <c r="FN29" s="9">
        <v>208.57300000000001</v>
      </c>
      <c r="FO29" s="9">
        <v>35.784999999999997</v>
      </c>
      <c r="FP29" s="9">
        <v>172.78800000000001</v>
      </c>
      <c r="FQ29" s="9">
        <v>110.24299999999999</v>
      </c>
      <c r="FR29" s="9">
        <v>4.1059999999999999</v>
      </c>
      <c r="FS29" s="9">
        <v>106.13800000000001</v>
      </c>
      <c r="FT29" s="9">
        <v>1.6739999999999999</v>
      </c>
      <c r="FU29" s="9">
        <v>2.9969999999999999</v>
      </c>
      <c r="FV29" s="9">
        <v>2.1160000000000001</v>
      </c>
      <c r="FW29" s="9">
        <v>0</v>
      </c>
      <c r="FX29" s="9">
        <v>0.88</v>
      </c>
      <c r="FY29" s="9">
        <v>0</v>
      </c>
      <c r="FZ29" s="9">
        <v>7257.174</v>
      </c>
      <c r="GA29" s="9">
        <v>6074.05</v>
      </c>
      <c r="GB29" s="9">
        <v>278.73599999999999</v>
      </c>
      <c r="GC29" s="9">
        <v>122.571</v>
      </c>
      <c r="GD29" s="9">
        <v>75.528999999999996</v>
      </c>
      <c r="GE29" s="9">
        <v>18.609000000000002</v>
      </c>
      <c r="GF29" s="9">
        <v>39.603000000000002</v>
      </c>
      <c r="GG29" s="9">
        <v>22.422999999999998</v>
      </c>
      <c r="GH29" s="9">
        <v>5693.366</v>
      </c>
      <c r="GI29" s="9">
        <v>3411.7890000000002</v>
      </c>
      <c r="GJ29" s="9">
        <v>796.75599999999997</v>
      </c>
      <c r="GK29" s="9">
        <v>303.74299999999999</v>
      </c>
      <c r="GL29" s="9">
        <v>1181.078</v>
      </c>
      <c r="GM29" s="9">
        <v>101.94799999999999</v>
      </c>
      <c r="GN29" s="9">
        <v>1075.2819999999999</v>
      </c>
      <c r="GO29" s="9">
        <v>56.27</v>
      </c>
      <c r="GP29" s="9">
        <v>9.0289999999999999</v>
      </c>
      <c r="GQ29" s="9">
        <v>47.241</v>
      </c>
      <c r="GR29" s="9">
        <v>602.08600000000001</v>
      </c>
      <c r="GS29" s="9">
        <v>127.851</v>
      </c>
      <c r="GT29" s="9">
        <v>474.23500000000001</v>
      </c>
      <c r="GU29" s="9">
        <v>408.82299999999998</v>
      </c>
      <c r="GV29" s="9">
        <v>65.983999999999995</v>
      </c>
      <c r="GW29" s="9">
        <v>342.839</v>
      </c>
      <c r="GX29" s="9">
        <v>8.1029999999999998</v>
      </c>
      <c r="GY29" s="9">
        <v>107.842</v>
      </c>
      <c r="GZ29" s="9">
        <v>64.444999999999993</v>
      </c>
      <c r="HA29" s="9">
        <v>3.3839999999999999</v>
      </c>
      <c r="HB29" s="9">
        <v>38.594000000000001</v>
      </c>
      <c r="HC29" s="9">
        <v>1.42</v>
      </c>
    </row>
    <row r="30" spans="1:211">
      <c r="A30" s="10">
        <v>44348</v>
      </c>
      <c r="B30" s="9">
        <v>4600.3530000000001</v>
      </c>
      <c r="C30" s="9">
        <v>3911.4969999999998</v>
      </c>
      <c r="D30" s="9">
        <v>117.873</v>
      </c>
      <c r="E30" s="9">
        <v>46.802</v>
      </c>
      <c r="F30" s="9">
        <v>37.786000000000001</v>
      </c>
      <c r="G30" s="9">
        <v>6.3330000000000002</v>
      </c>
      <c r="H30" s="9">
        <v>17.597000000000001</v>
      </c>
      <c r="I30" s="9">
        <v>9.3539999999999992</v>
      </c>
      <c r="J30" s="9">
        <v>3709.5770000000002</v>
      </c>
      <c r="K30" s="9">
        <v>1952.308</v>
      </c>
      <c r="L30" s="9">
        <v>384.82499999999999</v>
      </c>
      <c r="M30" s="9">
        <v>248.81700000000001</v>
      </c>
      <c r="N30" s="9">
        <v>1123.626</v>
      </c>
      <c r="O30" s="9">
        <v>84.048000000000002</v>
      </c>
      <c r="P30" s="9">
        <v>578.19200000000001</v>
      </c>
      <c r="Q30" s="9">
        <v>21.936</v>
      </c>
      <c r="R30" s="9">
        <v>5.5730000000000004</v>
      </c>
      <c r="S30" s="9">
        <v>16.363</v>
      </c>
      <c r="T30" s="9">
        <v>287.60199999999998</v>
      </c>
      <c r="U30" s="9">
        <v>75.227999999999994</v>
      </c>
      <c r="V30" s="9">
        <v>212.374</v>
      </c>
      <c r="W30" s="9">
        <v>264.108</v>
      </c>
      <c r="X30" s="9">
        <v>56.606999999999999</v>
      </c>
      <c r="Y30" s="9">
        <v>207.501</v>
      </c>
      <c r="Z30" s="9">
        <v>4.5460000000000003</v>
      </c>
      <c r="AA30" s="9">
        <v>110.664</v>
      </c>
      <c r="AB30" s="9">
        <v>68.012</v>
      </c>
      <c r="AC30" s="9">
        <v>4.9660000000000002</v>
      </c>
      <c r="AD30" s="9">
        <v>35.93</v>
      </c>
      <c r="AE30" s="9">
        <v>1.756</v>
      </c>
      <c r="AF30" s="9">
        <v>1168.558</v>
      </c>
      <c r="AG30" s="9">
        <v>892.42100000000005</v>
      </c>
      <c r="AH30" s="9">
        <v>41.319000000000003</v>
      </c>
      <c r="AI30" s="9">
        <v>21.882000000000001</v>
      </c>
      <c r="AJ30" s="9">
        <v>10.605</v>
      </c>
      <c r="AK30" s="9">
        <v>2.4580000000000002</v>
      </c>
      <c r="AL30" s="9">
        <v>4.1239999999999997</v>
      </c>
      <c r="AM30" s="9">
        <v>2.2490000000000001</v>
      </c>
      <c r="AN30" s="9">
        <v>838.27499999999998</v>
      </c>
      <c r="AO30" s="9">
        <v>626.67600000000004</v>
      </c>
      <c r="AP30" s="9">
        <v>149.80099999999999</v>
      </c>
      <c r="AQ30" s="9">
        <v>31.388999999999999</v>
      </c>
      <c r="AR30" s="9">
        <v>30.408000000000001</v>
      </c>
      <c r="AS30" s="9">
        <v>12.827</v>
      </c>
      <c r="AT30" s="9">
        <v>276.13799999999998</v>
      </c>
      <c r="AU30" s="9">
        <v>14.582000000000001</v>
      </c>
      <c r="AV30" s="9">
        <v>4.5250000000000004</v>
      </c>
      <c r="AW30" s="9">
        <v>10.055999999999999</v>
      </c>
      <c r="AX30" s="9">
        <v>185.56200000000001</v>
      </c>
      <c r="AY30" s="9">
        <v>38.198</v>
      </c>
      <c r="AZ30" s="9">
        <v>147.364</v>
      </c>
      <c r="BA30" s="9">
        <v>74.040999999999997</v>
      </c>
      <c r="BB30" s="9">
        <v>8.9450000000000003</v>
      </c>
      <c r="BC30" s="9">
        <v>65.096000000000004</v>
      </c>
      <c r="BD30" s="9">
        <v>1.9530000000000001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1517.4159999999999</v>
      </c>
      <c r="BK30" s="9">
        <v>1276.162</v>
      </c>
      <c r="BL30" s="9">
        <v>59.478999999999999</v>
      </c>
      <c r="BM30" s="9">
        <v>33.167000000000002</v>
      </c>
      <c r="BN30" s="9">
        <v>11.423999999999999</v>
      </c>
      <c r="BO30" s="9">
        <v>4.048</v>
      </c>
      <c r="BP30" s="9">
        <v>8.0299999999999994</v>
      </c>
      <c r="BQ30" s="9">
        <v>2.81</v>
      </c>
      <c r="BR30" s="9">
        <v>1193.1320000000001</v>
      </c>
      <c r="BS30" s="9">
        <v>879.86</v>
      </c>
      <c r="BT30" s="9">
        <v>248.29599999999999</v>
      </c>
      <c r="BU30" s="9">
        <v>25.533000000000001</v>
      </c>
      <c r="BV30" s="9">
        <v>39.442999999999998</v>
      </c>
      <c r="BW30" s="9">
        <v>23.552</v>
      </c>
      <c r="BX30" s="9">
        <v>241.25399999999999</v>
      </c>
      <c r="BY30" s="9">
        <v>17.667999999999999</v>
      </c>
      <c r="BZ30" s="9">
        <v>1.2969999999999999</v>
      </c>
      <c r="CA30" s="9">
        <v>16.370999999999999</v>
      </c>
      <c r="CB30" s="9">
        <v>134.11099999999999</v>
      </c>
      <c r="CC30" s="9">
        <v>23.794</v>
      </c>
      <c r="CD30" s="9">
        <v>110.31699999999999</v>
      </c>
      <c r="CE30" s="9">
        <v>87.968999999999994</v>
      </c>
      <c r="CF30" s="9">
        <v>4.9039999999999999</v>
      </c>
      <c r="CG30" s="9">
        <v>83.066000000000003</v>
      </c>
      <c r="CH30" s="9">
        <v>1.506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3972.4670000000001</v>
      </c>
      <c r="CO30" s="9">
        <v>3417.924</v>
      </c>
      <c r="CP30" s="9">
        <v>95.986000000000004</v>
      </c>
      <c r="CQ30" s="9">
        <v>37.493000000000002</v>
      </c>
      <c r="CR30" s="9">
        <v>32.098999999999997</v>
      </c>
      <c r="CS30" s="9">
        <v>3.4710000000000001</v>
      </c>
      <c r="CT30" s="9">
        <v>14.561999999999999</v>
      </c>
      <c r="CU30" s="9">
        <v>8.3610000000000007</v>
      </c>
      <c r="CV30" s="9">
        <v>3245.9490000000001</v>
      </c>
      <c r="CW30" s="9">
        <v>1597.8109999999999</v>
      </c>
      <c r="CX30" s="9">
        <v>326.54500000000002</v>
      </c>
      <c r="CY30" s="9">
        <v>220.21199999999999</v>
      </c>
      <c r="CZ30" s="9">
        <v>1101.3800000000001</v>
      </c>
      <c r="DA30" s="9">
        <v>75.989000000000004</v>
      </c>
      <c r="DB30" s="9">
        <v>443.87900000000002</v>
      </c>
      <c r="DC30" s="9">
        <v>14.353</v>
      </c>
      <c r="DD30" s="9">
        <v>1.3480000000000001</v>
      </c>
      <c r="DE30" s="9">
        <v>13.005000000000001</v>
      </c>
      <c r="DF30" s="9">
        <v>190.56200000000001</v>
      </c>
      <c r="DG30" s="9">
        <v>47.136000000000003</v>
      </c>
      <c r="DH30" s="9">
        <v>143.42599999999999</v>
      </c>
      <c r="DI30" s="9">
        <v>234.84399999999999</v>
      </c>
      <c r="DJ30" s="9">
        <v>52.264000000000003</v>
      </c>
      <c r="DK30" s="9">
        <v>182.58</v>
      </c>
      <c r="DL30" s="9">
        <v>4.12</v>
      </c>
      <c r="DM30" s="9">
        <v>90.486999999999995</v>
      </c>
      <c r="DN30" s="9">
        <v>54.643999999999998</v>
      </c>
      <c r="DO30" s="9">
        <v>3.5539999999999998</v>
      </c>
      <c r="DP30" s="9">
        <v>30.533000000000001</v>
      </c>
      <c r="DQ30" s="9">
        <v>1.756</v>
      </c>
      <c r="DR30" s="9">
        <v>1294.473</v>
      </c>
      <c r="DS30" s="9">
        <v>970.26</v>
      </c>
      <c r="DT30" s="9">
        <v>49.555</v>
      </c>
      <c r="DU30" s="9">
        <v>23.931000000000001</v>
      </c>
      <c r="DV30" s="9">
        <v>12.989000000000001</v>
      </c>
      <c r="DW30" s="9">
        <v>4.899</v>
      </c>
      <c r="DX30" s="9">
        <v>5.6289999999999996</v>
      </c>
      <c r="DY30" s="9">
        <v>2.1080000000000001</v>
      </c>
      <c r="DZ30" s="9">
        <v>905.97699999999998</v>
      </c>
      <c r="EA30" s="9">
        <v>664.58399999999995</v>
      </c>
      <c r="EB30" s="9">
        <v>161.988</v>
      </c>
      <c r="EC30" s="9">
        <v>43.494999999999997</v>
      </c>
      <c r="ED30" s="9">
        <v>35.909999999999997</v>
      </c>
      <c r="EE30" s="9">
        <v>14.728</v>
      </c>
      <c r="EF30" s="9">
        <v>324.21300000000002</v>
      </c>
      <c r="EG30" s="9">
        <v>18.623999999999999</v>
      </c>
      <c r="EH30" s="9">
        <v>8.75</v>
      </c>
      <c r="EI30" s="9">
        <v>9.8740000000000006</v>
      </c>
      <c r="EJ30" s="9">
        <v>220.66900000000001</v>
      </c>
      <c r="EK30" s="9">
        <v>55.680999999999997</v>
      </c>
      <c r="EL30" s="9">
        <v>164.98699999999999</v>
      </c>
      <c r="EM30" s="9">
        <v>83.665999999999997</v>
      </c>
      <c r="EN30" s="9">
        <v>11.461</v>
      </c>
      <c r="EO30" s="9">
        <v>72.204999999999998</v>
      </c>
      <c r="EP30" s="9">
        <v>1.254</v>
      </c>
      <c r="EQ30" s="9">
        <v>17.501000000000001</v>
      </c>
      <c r="ER30" s="9">
        <v>11.099</v>
      </c>
      <c r="ES30" s="9">
        <v>1.4119999999999999</v>
      </c>
      <c r="ET30" s="9">
        <v>4.99</v>
      </c>
      <c r="EU30" s="9">
        <v>0</v>
      </c>
      <c r="EV30" s="9">
        <v>2019.3869999999999</v>
      </c>
      <c r="EW30" s="9">
        <v>1691.896</v>
      </c>
      <c r="EX30" s="9">
        <v>73.128</v>
      </c>
      <c r="EY30" s="9">
        <v>40.427</v>
      </c>
      <c r="EZ30" s="9">
        <v>14.727</v>
      </c>
      <c r="FA30" s="9">
        <v>4.47</v>
      </c>
      <c r="FB30" s="9">
        <v>9.5609999999999999</v>
      </c>
      <c r="FC30" s="9">
        <v>3.944</v>
      </c>
      <c r="FD30" s="9">
        <v>1589.058</v>
      </c>
      <c r="FE30" s="9">
        <v>1196.4480000000001</v>
      </c>
      <c r="FF30" s="9">
        <v>294.39</v>
      </c>
      <c r="FG30" s="9">
        <v>42.031999999999996</v>
      </c>
      <c r="FH30" s="9">
        <v>56.188000000000002</v>
      </c>
      <c r="FI30" s="9">
        <v>29.71</v>
      </c>
      <c r="FJ30" s="9">
        <v>327.49099999999999</v>
      </c>
      <c r="FK30" s="9">
        <v>21.207999999999998</v>
      </c>
      <c r="FL30" s="9">
        <v>1.2969999999999999</v>
      </c>
      <c r="FM30" s="9">
        <v>19.911000000000001</v>
      </c>
      <c r="FN30" s="9">
        <v>196.04400000000001</v>
      </c>
      <c r="FO30" s="9">
        <v>34.402000000000001</v>
      </c>
      <c r="FP30" s="9">
        <v>161.642</v>
      </c>
      <c r="FQ30" s="9">
        <v>107.60899999999999</v>
      </c>
      <c r="FR30" s="9">
        <v>6.7309999999999999</v>
      </c>
      <c r="FS30" s="9">
        <v>100.879</v>
      </c>
      <c r="FT30" s="9">
        <v>2.63</v>
      </c>
      <c r="FU30" s="9">
        <v>2.6760000000000002</v>
      </c>
      <c r="FV30" s="9">
        <v>2.2690000000000001</v>
      </c>
      <c r="FW30" s="9">
        <v>0</v>
      </c>
      <c r="FX30" s="9">
        <v>0.40699999999999997</v>
      </c>
      <c r="FY30" s="9">
        <v>0</v>
      </c>
      <c r="FZ30" s="9">
        <v>7286.3280000000004</v>
      </c>
      <c r="GA30" s="9">
        <v>6080.08</v>
      </c>
      <c r="GB30" s="9">
        <v>218.67</v>
      </c>
      <c r="GC30" s="9">
        <v>101.851</v>
      </c>
      <c r="GD30" s="9">
        <v>59.814999999999998</v>
      </c>
      <c r="GE30" s="9">
        <v>12.84</v>
      </c>
      <c r="GF30" s="9">
        <v>29.751000000000001</v>
      </c>
      <c r="GG30" s="9">
        <v>14.413</v>
      </c>
      <c r="GH30" s="9">
        <v>5740.9840000000004</v>
      </c>
      <c r="GI30" s="9">
        <v>3458.8440000000001</v>
      </c>
      <c r="GJ30" s="9">
        <v>782.92200000000003</v>
      </c>
      <c r="GK30" s="9">
        <v>305.74</v>
      </c>
      <c r="GL30" s="9">
        <v>1193.4780000000001</v>
      </c>
      <c r="GM30" s="9">
        <v>120.42700000000001</v>
      </c>
      <c r="GN30" s="9">
        <v>1095.5830000000001</v>
      </c>
      <c r="GO30" s="9">
        <v>54.185000000000002</v>
      </c>
      <c r="GP30" s="9">
        <v>11.395</v>
      </c>
      <c r="GQ30" s="9">
        <v>42.790999999999997</v>
      </c>
      <c r="GR30" s="9">
        <v>607.27499999999998</v>
      </c>
      <c r="GS30" s="9">
        <v>137.22</v>
      </c>
      <c r="GT30" s="9">
        <v>470.05500000000001</v>
      </c>
      <c r="GU30" s="9">
        <v>426.11900000000003</v>
      </c>
      <c r="GV30" s="9">
        <v>70.454999999999998</v>
      </c>
      <c r="GW30" s="9">
        <v>355.66300000000001</v>
      </c>
      <c r="GX30" s="9">
        <v>8.0050000000000008</v>
      </c>
      <c r="GY30" s="9">
        <v>110.664</v>
      </c>
      <c r="GZ30" s="9">
        <v>68.012</v>
      </c>
      <c r="HA30" s="9">
        <v>4.9660000000000002</v>
      </c>
      <c r="HB30" s="9">
        <v>35.93</v>
      </c>
      <c r="HC30" s="9">
        <v>1.756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632</vt:i4>
      </vt:variant>
    </vt:vector>
  </HeadingPairs>
  <TitlesOfParts>
    <vt:vector size="637" baseType="lpstr">
      <vt:lpstr>Contents</vt:lpstr>
      <vt:lpstr>Table 6.1</vt:lpstr>
      <vt:lpstr>Table 6.2</vt:lpstr>
      <vt:lpstr>Index</vt:lpstr>
      <vt:lpstr>Data1</vt:lpstr>
      <vt:lpstr>A124866718T</vt:lpstr>
      <vt:lpstr>A124866718T_Data</vt:lpstr>
      <vt:lpstr>A124866718T_Latest</vt:lpstr>
      <vt:lpstr>A124866722J</vt:lpstr>
      <vt:lpstr>A124866722J_Data</vt:lpstr>
      <vt:lpstr>A124866722J_Latest</vt:lpstr>
      <vt:lpstr>A124866726T</vt:lpstr>
      <vt:lpstr>A124866726T_Data</vt:lpstr>
      <vt:lpstr>A124866726T_Latest</vt:lpstr>
      <vt:lpstr>A124866730J</vt:lpstr>
      <vt:lpstr>A124866730J_Data</vt:lpstr>
      <vt:lpstr>A124866730J_Latest</vt:lpstr>
      <vt:lpstr>A124866734T</vt:lpstr>
      <vt:lpstr>A124866734T_Data</vt:lpstr>
      <vt:lpstr>A124866734T_Latest</vt:lpstr>
      <vt:lpstr>A124866738A</vt:lpstr>
      <vt:lpstr>A124866738A_Data</vt:lpstr>
      <vt:lpstr>A124866738A_Latest</vt:lpstr>
      <vt:lpstr>A124866742T</vt:lpstr>
      <vt:lpstr>A124866742T_Data</vt:lpstr>
      <vt:lpstr>A124866742T_Latest</vt:lpstr>
      <vt:lpstr>A124866746A</vt:lpstr>
      <vt:lpstr>A124866746A_Data</vt:lpstr>
      <vt:lpstr>A124866746A_Latest</vt:lpstr>
      <vt:lpstr>A124866750T</vt:lpstr>
      <vt:lpstr>A124866750T_Data</vt:lpstr>
      <vt:lpstr>A124866750T_Latest</vt:lpstr>
      <vt:lpstr>A124866754A</vt:lpstr>
      <vt:lpstr>A124866754A_Data</vt:lpstr>
      <vt:lpstr>A124866754A_Latest</vt:lpstr>
      <vt:lpstr>A124866758K</vt:lpstr>
      <vt:lpstr>A124866758K_Data</vt:lpstr>
      <vt:lpstr>A124866758K_Latest</vt:lpstr>
      <vt:lpstr>A124866762A</vt:lpstr>
      <vt:lpstr>A124866762A_Data</vt:lpstr>
      <vt:lpstr>A124866762A_Latest</vt:lpstr>
      <vt:lpstr>A124866766K</vt:lpstr>
      <vt:lpstr>A124866766K_Data</vt:lpstr>
      <vt:lpstr>A124866766K_Latest</vt:lpstr>
      <vt:lpstr>A124866770A</vt:lpstr>
      <vt:lpstr>A124866770A_Data</vt:lpstr>
      <vt:lpstr>A124866770A_Latest</vt:lpstr>
      <vt:lpstr>A124866774K</vt:lpstr>
      <vt:lpstr>A124866774K_Data</vt:lpstr>
      <vt:lpstr>A124866774K_Latest</vt:lpstr>
      <vt:lpstr>A124866778V</vt:lpstr>
      <vt:lpstr>A124866778V_Data</vt:lpstr>
      <vt:lpstr>A124866778V_Latest</vt:lpstr>
      <vt:lpstr>A124866782K</vt:lpstr>
      <vt:lpstr>A124866782K_Data</vt:lpstr>
      <vt:lpstr>A124866782K_Latest</vt:lpstr>
      <vt:lpstr>A124866786V</vt:lpstr>
      <vt:lpstr>A124866786V_Data</vt:lpstr>
      <vt:lpstr>A124866786V_Latest</vt:lpstr>
      <vt:lpstr>A124866790K</vt:lpstr>
      <vt:lpstr>A124866790K_Data</vt:lpstr>
      <vt:lpstr>A124866790K_Latest</vt:lpstr>
      <vt:lpstr>A124866794V</vt:lpstr>
      <vt:lpstr>A124866794V_Data</vt:lpstr>
      <vt:lpstr>A124866794V_Latest</vt:lpstr>
      <vt:lpstr>A124866798C</vt:lpstr>
      <vt:lpstr>A124866798C_Data</vt:lpstr>
      <vt:lpstr>A124866798C_Latest</vt:lpstr>
      <vt:lpstr>A124866802J</vt:lpstr>
      <vt:lpstr>A124866802J_Data</vt:lpstr>
      <vt:lpstr>A124866802J_Latest</vt:lpstr>
      <vt:lpstr>A124866806T</vt:lpstr>
      <vt:lpstr>A124866806T_Data</vt:lpstr>
      <vt:lpstr>A124866806T_Latest</vt:lpstr>
      <vt:lpstr>A124866810J</vt:lpstr>
      <vt:lpstr>A124866810J_Data</vt:lpstr>
      <vt:lpstr>A124866810J_Latest</vt:lpstr>
      <vt:lpstr>A124866814T</vt:lpstr>
      <vt:lpstr>A124866814T_Data</vt:lpstr>
      <vt:lpstr>A124866814T_Latest</vt:lpstr>
      <vt:lpstr>A124866818A</vt:lpstr>
      <vt:lpstr>A124866818A_Data</vt:lpstr>
      <vt:lpstr>A124866818A_Latest</vt:lpstr>
      <vt:lpstr>A124866822T</vt:lpstr>
      <vt:lpstr>A124866822T_Data</vt:lpstr>
      <vt:lpstr>A124866822T_Latest</vt:lpstr>
      <vt:lpstr>A124866826A</vt:lpstr>
      <vt:lpstr>A124866826A_Data</vt:lpstr>
      <vt:lpstr>A124866826A_Latest</vt:lpstr>
      <vt:lpstr>A124866830T</vt:lpstr>
      <vt:lpstr>A124866830T_Data</vt:lpstr>
      <vt:lpstr>A124866830T_Latest</vt:lpstr>
      <vt:lpstr>A124866834A</vt:lpstr>
      <vt:lpstr>A124866834A_Data</vt:lpstr>
      <vt:lpstr>A124866834A_Latest</vt:lpstr>
      <vt:lpstr>A124866838K</vt:lpstr>
      <vt:lpstr>A124866838K_Data</vt:lpstr>
      <vt:lpstr>A124866838K_Latest</vt:lpstr>
      <vt:lpstr>A124866842A</vt:lpstr>
      <vt:lpstr>A124866842A_Data</vt:lpstr>
      <vt:lpstr>A124866842A_Latest</vt:lpstr>
      <vt:lpstr>A124866846K</vt:lpstr>
      <vt:lpstr>A124866846K_Data</vt:lpstr>
      <vt:lpstr>A124866846K_Latest</vt:lpstr>
      <vt:lpstr>A124866850A</vt:lpstr>
      <vt:lpstr>A124866850A_Data</vt:lpstr>
      <vt:lpstr>A124866850A_Latest</vt:lpstr>
      <vt:lpstr>A124866854K</vt:lpstr>
      <vt:lpstr>A124866854K_Data</vt:lpstr>
      <vt:lpstr>A124866854K_Latest</vt:lpstr>
      <vt:lpstr>A124866858V</vt:lpstr>
      <vt:lpstr>A124866858V_Data</vt:lpstr>
      <vt:lpstr>A124866858V_Latest</vt:lpstr>
      <vt:lpstr>A124866862K</vt:lpstr>
      <vt:lpstr>A124866862K_Data</vt:lpstr>
      <vt:lpstr>A124866862K_Latest</vt:lpstr>
      <vt:lpstr>A124866866V</vt:lpstr>
      <vt:lpstr>A124866866V_Data</vt:lpstr>
      <vt:lpstr>A124866866V_Latest</vt:lpstr>
      <vt:lpstr>A124866870K</vt:lpstr>
      <vt:lpstr>A124866870K_Data</vt:lpstr>
      <vt:lpstr>A124866870K_Latest</vt:lpstr>
      <vt:lpstr>A124866874V</vt:lpstr>
      <vt:lpstr>A124866874V_Data</vt:lpstr>
      <vt:lpstr>A124866874V_Latest</vt:lpstr>
      <vt:lpstr>A124866878C</vt:lpstr>
      <vt:lpstr>A124866878C_Data</vt:lpstr>
      <vt:lpstr>A124866878C_Latest</vt:lpstr>
      <vt:lpstr>A124866882V</vt:lpstr>
      <vt:lpstr>A124866882V_Data</vt:lpstr>
      <vt:lpstr>A124866882V_Latest</vt:lpstr>
      <vt:lpstr>A124866886C</vt:lpstr>
      <vt:lpstr>A124866886C_Data</vt:lpstr>
      <vt:lpstr>A124866886C_Latest</vt:lpstr>
      <vt:lpstr>A124866890V</vt:lpstr>
      <vt:lpstr>A124866890V_Data</vt:lpstr>
      <vt:lpstr>A124866890V_Latest</vt:lpstr>
      <vt:lpstr>A124866894C</vt:lpstr>
      <vt:lpstr>A124866894C_Data</vt:lpstr>
      <vt:lpstr>A124866894C_Latest</vt:lpstr>
      <vt:lpstr>A124866898L</vt:lpstr>
      <vt:lpstr>A124866898L_Data</vt:lpstr>
      <vt:lpstr>A124866898L_Latest</vt:lpstr>
      <vt:lpstr>A124866902T</vt:lpstr>
      <vt:lpstr>A124866902T_Data</vt:lpstr>
      <vt:lpstr>A124866902T_Latest</vt:lpstr>
      <vt:lpstr>A124866906A</vt:lpstr>
      <vt:lpstr>A124866906A_Data</vt:lpstr>
      <vt:lpstr>A124866906A_Latest</vt:lpstr>
      <vt:lpstr>A124866910T</vt:lpstr>
      <vt:lpstr>A124866910T_Data</vt:lpstr>
      <vt:lpstr>A124866910T_Latest</vt:lpstr>
      <vt:lpstr>A124866914A</vt:lpstr>
      <vt:lpstr>A124866914A_Data</vt:lpstr>
      <vt:lpstr>A124866914A_Latest</vt:lpstr>
      <vt:lpstr>A124866918K</vt:lpstr>
      <vt:lpstr>A124866918K_Data</vt:lpstr>
      <vt:lpstr>A124866918K_Latest</vt:lpstr>
      <vt:lpstr>A124866922A</vt:lpstr>
      <vt:lpstr>A124866922A_Data</vt:lpstr>
      <vt:lpstr>A124866922A_Latest</vt:lpstr>
      <vt:lpstr>A124866926K</vt:lpstr>
      <vt:lpstr>A124866926K_Data</vt:lpstr>
      <vt:lpstr>A124866926K_Latest</vt:lpstr>
      <vt:lpstr>A124866930A</vt:lpstr>
      <vt:lpstr>A124866930A_Data</vt:lpstr>
      <vt:lpstr>A124866930A_Latest</vt:lpstr>
      <vt:lpstr>A124866934K</vt:lpstr>
      <vt:lpstr>A124866934K_Data</vt:lpstr>
      <vt:lpstr>A124866934K_Latest</vt:lpstr>
      <vt:lpstr>A124866938V</vt:lpstr>
      <vt:lpstr>A124866938V_Data</vt:lpstr>
      <vt:lpstr>A124866938V_Latest</vt:lpstr>
      <vt:lpstr>A124866942K</vt:lpstr>
      <vt:lpstr>A124866942K_Data</vt:lpstr>
      <vt:lpstr>A124866942K_Latest</vt:lpstr>
      <vt:lpstr>A124866946V</vt:lpstr>
      <vt:lpstr>A124866946V_Data</vt:lpstr>
      <vt:lpstr>A124866946V_Latest</vt:lpstr>
      <vt:lpstr>A124866950K</vt:lpstr>
      <vt:lpstr>A124866950K_Data</vt:lpstr>
      <vt:lpstr>A124866950K_Latest</vt:lpstr>
      <vt:lpstr>A124866954V</vt:lpstr>
      <vt:lpstr>A124866954V_Data</vt:lpstr>
      <vt:lpstr>A124866954V_Latest</vt:lpstr>
      <vt:lpstr>A124866958C</vt:lpstr>
      <vt:lpstr>A124866958C_Data</vt:lpstr>
      <vt:lpstr>A124866958C_Latest</vt:lpstr>
      <vt:lpstr>A124866962V</vt:lpstr>
      <vt:lpstr>A124866962V_Data</vt:lpstr>
      <vt:lpstr>A124866962V_Latest</vt:lpstr>
      <vt:lpstr>A124866966C</vt:lpstr>
      <vt:lpstr>A124866966C_Data</vt:lpstr>
      <vt:lpstr>A124866966C_Latest</vt:lpstr>
      <vt:lpstr>A124866970V</vt:lpstr>
      <vt:lpstr>A124866970V_Data</vt:lpstr>
      <vt:lpstr>A124866970V_Latest</vt:lpstr>
      <vt:lpstr>A124866974C</vt:lpstr>
      <vt:lpstr>A124866974C_Data</vt:lpstr>
      <vt:lpstr>A124866974C_Latest</vt:lpstr>
      <vt:lpstr>A124866978L</vt:lpstr>
      <vt:lpstr>A124866978L_Data</vt:lpstr>
      <vt:lpstr>A124866978L_Latest</vt:lpstr>
      <vt:lpstr>A124866982C</vt:lpstr>
      <vt:lpstr>A124866982C_Data</vt:lpstr>
      <vt:lpstr>A124866982C_Latest</vt:lpstr>
      <vt:lpstr>A124866986L</vt:lpstr>
      <vt:lpstr>A124866986L_Data</vt:lpstr>
      <vt:lpstr>A124866986L_Latest</vt:lpstr>
      <vt:lpstr>A124866990C</vt:lpstr>
      <vt:lpstr>A124866990C_Data</vt:lpstr>
      <vt:lpstr>A124866990C_Latest</vt:lpstr>
      <vt:lpstr>A124866994L</vt:lpstr>
      <vt:lpstr>A124866994L_Data</vt:lpstr>
      <vt:lpstr>A124866994L_Latest</vt:lpstr>
      <vt:lpstr>A124866998W</vt:lpstr>
      <vt:lpstr>A124866998W_Data</vt:lpstr>
      <vt:lpstr>A124866998W_Latest</vt:lpstr>
      <vt:lpstr>A124867002C</vt:lpstr>
      <vt:lpstr>A124867002C_Data</vt:lpstr>
      <vt:lpstr>A124867002C_Latest</vt:lpstr>
      <vt:lpstr>A124867006L</vt:lpstr>
      <vt:lpstr>A124867006L_Data</vt:lpstr>
      <vt:lpstr>A124867006L_Latest</vt:lpstr>
      <vt:lpstr>A124867010C</vt:lpstr>
      <vt:lpstr>A124867010C_Data</vt:lpstr>
      <vt:lpstr>A124867010C_Latest</vt:lpstr>
      <vt:lpstr>A124867014L</vt:lpstr>
      <vt:lpstr>A124867014L_Data</vt:lpstr>
      <vt:lpstr>A124867014L_Latest</vt:lpstr>
      <vt:lpstr>A124867018W</vt:lpstr>
      <vt:lpstr>A124867018W_Data</vt:lpstr>
      <vt:lpstr>A124867018W_Latest</vt:lpstr>
      <vt:lpstr>A124867022L</vt:lpstr>
      <vt:lpstr>A124867022L_Data</vt:lpstr>
      <vt:lpstr>A124867022L_Latest</vt:lpstr>
      <vt:lpstr>A124867026W</vt:lpstr>
      <vt:lpstr>A124867026W_Data</vt:lpstr>
      <vt:lpstr>A124867026W_Latest</vt:lpstr>
      <vt:lpstr>A124867030L</vt:lpstr>
      <vt:lpstr>A124867030L_Data</vt:lpstr>
      <vt:lpstr>A124867030L_Latest</vt:lpstr>
      <vt:lpstr>A124867034W</vt:lpstr>
      <vt:lpstr>A124867034W_Data</vt:lpstr>
      <vt:lpstr>A124867034W_Latest</vt:lpstr>
      <vt:lpstr>A124867038F</vt:lpstr>
      <vt:lpstr>A124867038F_Data</vt:lpstr>
      <vt:lpstr>A124867038F_Latest</vt:lpstr>
      <vt:lpstr>A124867042W</vt:lpstr>
      <vt:lpstr>A124867042W_Data</vt:lpstr>
      <vt:lpstr>A124867042W_Latest</vt:lpstr>
      <vt:lpstr>A124867046F</vt:lpstr>
      <vt:lpstr>A124867046F_Data</vt:lpstr>
      <vt:lpstr>A124867046F_Latest</vt:lpstr>
      <vt:lpstr>A124867050W</vt:lpstr>
      <vt:lpstr>A124867050W_Data</vt:lpstr>
      <vt:lpstr>A124867050W_Latest</vt:lpstr>
      <vt:lpstr>A124867054F</vt:lpstr>
      <vt:lpstr>A124867054F_Data</vt:lpstr>
      <vt:lpstr>A124867054F_Latest</vt:lpstr>
      <vt:lpstr>A124867058R</vt:lpstr>
      <vt:lpstr>A124867058R_Data</vt:lpstr>
      <vt:lpstr>A124867058R_Latest</vt:lpstr>
      <vt:lpstr>A124867062F</vt:lpstr>
      <vt:lpstr>A124867062F_Data</vt:lpstr>
      <vt:lpstr>A124867062F_Latest</vt:lpstr>
      <vt:lpstr>A124867066R</vt:lpstr>
      <vt:lpstr>A124867066R_Data</vt:lpstr>
      <vt:lpstr>A124867066R_Latest</vt:lpstr>
      <vt:lpstr>A124867070F</vt:lpstr>
      <vt:lpstr>A124867070F_Data</vt:lpstr>
      <vt:lpstr>A124867070F_Latest</vt:lpstr>
      <vt:lpstr>A124867074R</vt:lpstr>
      <vt:lpstr>A124867074R_Data</vt:lpstr>
      <vt:lpstr>A124867074R_Latest</vt:lpstr>
      <vt:lpstr>A124867078X</vt:lpstr>
      <vt:lpstr>A124867078X_Data</vt:lpstr>
      <vt:lpstr>A124867078X_Latest</vt:lpstr>
      <vt:lpstr>A124867082R</vt:lpstr>
      <vt:lpstr>A124867082R_Data</vt:lpstr>
      <vt:lpstr>A124867082R_Latest</vt:lpstr>
      <vt:lpstr>A124867086X</vt:lpstr>
      <vt:lpstr>A124867086X_Data</vt:lpstr>
      <vt:lpstr>A124867086X_Latest</vt:lpstr>
      <vt:lpstr>A124867090R</vt:lpstr>
      <vt:lpstr>A124867090R_Data</vt:lpstr>
      <vt:lpstr>A124867090R_Latest</vt:lpstr>
      <vt:lpstr>A124867094X</vt:lpstr>
      <vt:lpstr>A124867094X_Data</vt:lpstr>
      <vt:lpstr>A124867094X_Latest</vt:lpstr>
      <vt:lpstr>A124867098J</vt:lpstr>
      <vt:lpstr>A124867098J_Data</vt:lpstr>
      <vt:lpstr>A124867098J_Latest</vt:lpstr>
      <vt:lpstr>A124867102L</vt:lpstr>
      <vt:lpstr>A124867102L_Data</vt:lpstr>
      <vt:lpstr>A124867102L_Latest</vt:lpstr>
      <vt:lpstr>A124867106W</vt:lpstr>
      <vt:lpstr>A124867106W_Data</vt:lpstr>
      <vt:lpstr>A124867106W_Latest</vt:lpstr>
      <vt:lpstr>A124867110L</vt:lpstr>
      <vt:lpstr>A124867110L_Data</vt:lpstr>
      <vt:lpstr>A124867110L_Latest</vt:lpstr>
      <vt:lpstr>A124867114W</vt:lpstr>
      <vt:lpstr>A124867114W_Data</vt:lpstr>
      <vt:lpstr>A124867114W_Latest</vt:lpstr>
      <vt:lpstr>A124867118F</vt:lpstr>
      <vt:lpstr>A124867118F_Data</vt:lpstr>
      <vt:lpstr>A124867118F_Latest</vt:lpstr>
      <vt:lpstr>A124867122W</vt:lpstr>
      <vt:lpstr>A124867122W_Data</vt:lpstr>
      <vt:lpstr>A124867122W_Latest</vt:lpstr>
      <vt:lpstr>A124867126F</vt:lpstr>
      <vt:lpstr>A124867126F_Data</vt:lpstr>
      <vt:lpstr>A124867126F_Latest</vt:lpstr>
      <vt:lpstr>A124867130W</vt:lpstr>
      <vt:lpstr>A124867130W_Data</vt:lpstr>
      <vt:lpstr>A124867130W_Latest</vt:lpstr>
      <vt:lpstr>A124867134F</vt:lpstr>
      <vt:lpstr>A124867134F_Data</vt:lpstr>
      <vt:lpstr>A124867134F_Latest</vt:lpstr>
      <vt:lpstr>A124867138R</vt:lpstr>
      <vt:lpstr>A124867138R_Data</vt:lpstr>
      <vt:lpstr>A124867138R_Latest</vt:lpstr>
      <vt:lpstr>A124867142F</vt:lpstr>
      <vt:lpstr>A124867142F_Data</vt:lpstr>
      <vt:lpstr>A124867142F_Latest</vt:lpstr>
      <vt:lpstr>A124867146R</vt:lpstr>
      <vt:lpstr>A124867146R_Data</vt:lpstr>
      <vt:lpstr>A124867146R_Latest</vt:lpstr>
      <vt:lpstr>A124867150F</vt:lpstr>
      <vt:lpstr>A124867150F_Data</vt:lpstr>
      <vt:lpstr>A124867150F_Latest</vt:lpstr>
      <vt:lpstr>A124867154R</vt:lpstr>
      <vt:lpstr>A124867154R_Data</vt:lpstr>
      <vt:lpstr>A124867154R_Latest</vt:lpstr>
      <vt:lpstr>A124867158X</vt:lpstr>
      <vt:lpstr>A124867158X_Data</vt:lpstr>
      <vt:lpstr>A124867158X_Latest</vt:lpstr>
      <vt:lpstr>A124867162R</vt:lpstr>
      <vt:lpstr>A124867162R_Data</vt:lpstr>
      <vt:lpstr>A124867162R_Latest</vt:lpstr>
      <vt:lpstr>A124867166X</vt:lpstr>
      <vt:lpstr>A124867166X_Data</vt:lpstr>
      <vt:lpstr>A124867166X_Latest</vt:lpstr>
      <vt:lpstr>A124867170R</vt:lpstr>
      <vt:lpstr>A124867170R_Data</vt:lpstr>
      <vt:lpstr>A124867170R_Latest</vt:lpstr>
      <vt:lpstr>A124867174X</vt:lpstr>
      <vt:lpstr>A124867174X_Data</vt:lpstr>
      <vt:lpstr>A124867174X_Latest</vt:lpstr>
      <vt:lpstr>A124867178J</vt:lpstr>
      <vt:lpstr>A124867178J_Data</vt:lpstr>
      <vt:lpstr>A124867178J_Latest</vt:lpstr>
      <vt:lpstr>A124867182X</vt:lpstr>
      <vt:lpstr>A124867182X_Data</vt:lpstr>
      <vt:lpstr>A124867182X_Latest</vt:lpstr>
      <vt:lpstr>A124867186J</vt:lpstr>
      <vt:lpstr>A124867186J_Data</vt:lpstr>
      <vt:lpstr>A124867186J_Latest</vt:lpstr>
      <vt:lpstr>A124867190X</vt:lpstr>
      <vt:lpstr>A124867190X_Data</vt:lpstr>
      <vt:lpstr>A124867190X_Latest</vt:lpstr>
      <vt:lpstr>A124867194J</vt:lpstr>
      <vt:lpstr>A124867194J_Data</vt:lpstr>
      <vt:lpstr>A124867194J_Latest</vt:lpstr>
      <vt:lpstr>A124867198T</vt:lpstr>
      <vt:lpstr>A124867198T_Data</vt:lpstr>
      <vt:lpstr>A124867198T_Latest</vt:lpstr>
      <vt:lpstr>A124867202W</vt:lpstr>
      <vt:lpstr>A124867202W_Data</vt:lpstr>
      <vt:lpstr>A124867202W_Latest</vt:lpstr>
      <vt:lpstr>A124867206F</vt:lpstr>
      <vt:lpstr>A124867206F_Data</vt:lpstr>
      <vt:lpstr>A124867206F_Latest</vt:lpstr>
      <vt:lpstr>A124867210W</vt:lpstr>
      <vt:lpstr>A124867210W_Data</vt:lpstr>
      <vt:lpstr>A124867210W_Latest</vt:lpstr>
      <vt:lpstr>A124867214F</vt:lpstr>
      <vt:lpstr>A124867214F_Data</vt:lpstr>
      <vt:lpstr>A124867214F_Latest</vt:lpstr>
      <vt:lpstr>A124867218R</vt:lpstr>
      <vt:lpstr>A124867218R_Data</vt:lpstr>
      <vt:lpstr>A124867218R_Latest</vt:lpstr>
      <vt:lpstr>A124867222F</vt:lpstr>
      <vt:lpstr>A124867222F_Data</vt:lpstr>
      <vt:lpstr>A124867222F_Latest</vt:lpstr>
      <vt:lpstr>A124867226R</vt:lpstr>
      <vt:lpstr>A124867226R_Data</vt:lpstr>
      <vt:lpstr>A124867226R_Latest</vt:lpstr>
      <vt:lpstr>A124867230F</vt:lpstr>
      <vt:lpstr>A124867230F_Data</vt:lpstr>
      <vt:lpstr>A124867230F_Latest</vt:lpstr>
      <vt:lpstr>A124867234R</vt:lpstr>
      <vt:lpstr>A124867234R_Data</vt:lpstr>
      <vt:lpstr>A124867234R_Latest</vt:lpstr>
      <vt:lpstr>A124867238X</vt:lpstr>
      <vt:lpstr>A124867238X_Data</vt:lpstr>
      <vt:lpstr>A124867238X_Latest</vt:lpstr>
      <vt:lpstr>A124867242R</vt:lpstr>
      <vt:lpstr>A124867242R_Data</vt:lpstr>
      <vt:lpstr>A124867242R_Latest</vt:lpstr>
      <vt:lpstr>A124867246X</vt:lpstr>
      <vt:lpstr>A124867246X_Data</vt:lpstr>
      <vt:lpstr>A124867246X_Latest</vt:lpstr>
      <vt:lpstr>A124867250R</vt:lpstr>
      <vt:lpstr>A124867250R_Data</vt:lpstr>
      <vt:lpstr>A124867250R_Latest</vt:lpstr>
      <vt:lpstr>A124867254X</vt:lpstr>
      <vt:lpstr>A124867254X_Data</vt:lpstr>
      <vt:lpstr>A124867254X_Latest</vt:lpstr>
      <vt:lpstr>A124867258J</vt:lpstr>
      <vt:lpstr>A124867258J_Data</vt:lpstr>
      <vt:lpstr>A124867258J_Latest</vt:lpstr>
      <vt:lpstr>A124867262X</vt:lpstr>
      <vt:lpstr>A124867262X_Data</vt:lpstr>
      <vt:lpstr>A124867262X_Latest</vt:lpstr>
      <vt:lpstr>A124867266J</vt:lpstr>
      <vt:lpstr>A124867266J_Data</vt:lpstr>
      <vt:lpstr>A124867266J_Latest</vt:lpstr>
      <vt:lpstr>A124867270X</vt:lpstr>
      <vt:lpstr>A124867270X_Data</vt:lpstr>
      <vt:lpstr>A124867270X_Latest</vt:lpstr>
      <vt:lpstr>A124867274J</vt:lpstr>
      <vt:lpstr>A124867274J_Data</vt:lpstr>
      <vt:lpstr>A124867274J_Latest</vt:lpstr>
      <vt:lpstr>A124867278T</vt:lpstr>
      <vt:lpstr>A124867278T_Data</vt:lpstr>
      <vt:lpstr>A124867278T_Latest</vt:lpstr>
      <vt:lpstr>A124867282J</vt:lpstr>
      <vt:lpstr>A124867282J_Data</vt:lpstr>
      <vt:lpstr>A124867282J_Latest</vt:lpstr>
      <vt:lpstr>A124867286T</vt:lpstr>
      <vt:lpstr>A124867286T_Data</vt:lpstr>
      <vt:lpstr>A124867286T_Latest</vt:lpstr>
      <vt:lpstr>A124867290J</vt:lpstr>
      <vt:lpstr>A124867290J_Data</vt:lpstr>
      <vt:lpstr>A124867290J_Latest</vt:lpstr>
      <vt:lpstr>A124867294T</vt:lpstr>
      <vt:lpstr>A124867294T_Data</vt:lpstr>
      <vt:lpstr>A124867294T_Latest</vt:lpstr>
      <vt:lpstr>A124867298A</vt:lpstr>
      <vt:lpstr>A124867298A_Data</vt:lpstr>
      <vt:lpstr>A124867298A_Latest</vt:lpstr>
      <vt:lpstr>A124867302F</vt:lpstr>
      <vt:lpstr>A124867302F_Data</vt:lpstr>
      <vt:lpstr>A124867302F_Latest</vt:lpstr>
      <vt:lpstr>A124867306R</vt:lpstr>
      <vt:lpstr>A124867306R_Data</vt:lpstr>
      <vt:lpstr>A124867306R_Latest</vt:lpstr>
      <vt:lpstr>A124867310F</vt:lpstr>
      <vt:lpstr>A124867310F_Data</vt:lpstr>
      <vt:lpstr>A124867310F_Latest</vt:lpstr>
      <vt:lpstr>A124867314R</vt:lpstr>
      <vt:lpstr>A124867314R_Data</vt:lpstr>
      <vt:lpstr>A124867314R_Latest</vt:lpstr>
      <vt:lpstr>A124867318X</vt:lpstr>
      <vt:lpstr>A124867318X_Data</vt:lpstr>
      <vt:lpstr>A124867318X_Latest</vt:lpstr>
      <vt:lpstr>A124867322R</vt:lpstr>
      <vt:lpstr>A124867322R_Data</vt:lpstr>
      <vt:lpstr>A124867322R_Latest</vt:lpstr>
      <vt:lpstr>A124867326X</vt:lpstr>
      <vt:lpstr>A124867326X_Data</vt:lpstr>
      <vt:lpstr>A124867326X_Latest</vt:lpstr>
      <vt:lpstr>A124867330R</vt:lpstr>
      <vt:lpstr>A124867330R_Data</vt:lpstr>
      <vt:lpstr>A124867330R_Latest</vt:lpstr>
      <vt:lpstr>A124867334X</vt:lpstr>
      <vt:lpstr>A124867334X_Data</vt:lpstr>
      <vt:lpstr>A124867334X_Latest</vt:lpstr>
      <vt:lpstr>A124867338J</vt:lpstr>
      <vt:lpstr>A124867338J_Data</vt:lpstr>
      <vt:lpstr>A124867338J_Latest</vt:lpstr>
      <vt:lpstr>A124867342X</vt:lpstr>
      <vt:lpstr>A124867342X_Data</vt:lpstr>
      <vt:lpstr>A124867342X_Latest</vt:lpstr>
      <vt:lpstr>A124867346J</vt:lpstr>
      <vt:lpstr>A124867346J_Data</vt:lpstr>
      <vt:lpstr>A124867346J_Latest</vt:lpstr>
      <vt:lpstr>A124867350X</vt:lpstr>
      <vt:lpstr>A124867350X_Data</vt:lpstr>
      <vt:lpstr>A124867350X_Latest</vt:lpstr>
      <vt:lpstr>A124867354J</vt:lpstr>
      <vt:lpstr>A124867354J_Data</vt:lpstr>
      <vt:lpstr>A124867354J_Latest</vt:lpstr>
      <vt:lpstr>A124867358T</vt:lpstr>
      <vt:lpstr>A124867358T_Data</vt:lpstr>
      <vt:lpstr>A124867358T_Latest</vt:lpstr>
      <vt:lpstr>A124867362J</vt:lpstr>
      <vt:lpstr>A124867362J_Data</vt:lpstr>
      <vt:lpstr>A124867362J_Latest</vt:lpstr>
      <vt:lpstr>A124867366T</vt:lpstr>
      <vt:lpstr>A124867366T_Data</vt:lpstr>
      <vt:lpstr>A124867366T_Latest</vt:lpstr>
      <vt:lpstr>A124867370J</vt:lpstr>
      <vt:lpstr>A124867370J_Data</vt:lpstr>
      <vt:lpstr>A124867370J_Latest</vt:lpstr>
      <vt:lpstr>A124867374T</vt:lpstr>
      <vt:lpstr>A124867374T_Data</vt:lpstr>
      <vt:lpstr>A124867374T_Latest</vt:lpstr>
      <vt:lpstr>A124867378A</vt:lpstr>
      <vt:lpstr>A124867378A_Data</vt:lpstr>
      <vt:lpstr>A124867378A_Latest</vt:lpstr>
      <vt:lpstr>A124867382T</vt:lpstr>
      <vt:lpstr>A124867382T_Data</vt:lpstr>
      <vt:lpstr>A124867382T_Latest</vt:lpstr>
      <vt:lpstr>A124867386A</vt:lpstr>
      <vt:lpstr>A124867386A_Data</vt:lpstr>
      <vt:lpstr>A124867386A_Latest</vt:lpstr>
      <vt:lpstr>A124867390T</vt:lpstr>
      <vt:lpstr>A124867390T_Data</vt:lpstr>
      <vt:lpstr>A124867390T_Latest</vt:lpstr>
      <vt:lpstr>A124867394A</vt:lpstr>
      <vt:lpstr>A124867394A_Data</vt:lpstr>
      <vt:lpstr>A124867394A_Latest</vt:lpstr>
      <vt:lpstr>A124867398K</vt:lpstr>
      <vt:lpstr>A124867398K_Data</vt:lpstr>
      <vt:lpstr>A124867398K_Latest</vt:lpstr>
      <vt:lpstr>A124867402R</vt:lpstr>
      <vt:lpstr>A124867402R_Data</vt:lpstr>
      <vt:lpstr>A124867402R_Latest</vt:lpstr>
      <vt:lpstr>A124867406X</vt:lpstr>
      <vt:lpstr>A124867406X_Data</vt:lpstr>
      <vt:lpstr>A124867406X_Latest</vt:lpstr>
      <vt:lpstr>A124867410R</vt:lpstr>
      <vt:lpstr>A124867410R_Data</vt:lpstr>
      <vt:lpstr>A124867410R_Latest</vt:lpstr>
      <vt:lpstr>A124867414X</vt:lpstr>
      <vt:lpstr>A124867414X_Data</vt:lpstr>
      <vt:lpstr>A124867414X_Latest</vt:lpstr>
      <vt:lpstr>A124867418J</vt:lpstr>
      <vt:lpstr>A124867418J_Data</vt:lpstr>
      <vt:lpstr>A124867418J_Latest</vt:lpstr>
      <vt:lpstr>A124867422X</vt:lpstr>
      <vt:lpstr>A124867422X_Data</vt:lpstr>
      <vt:lpstr>A124867422X_Latest</vt:lpstr>
      <vt:lpstr>A124867426J</vt:lpstr>
      <vt:lpstr>A124867426J_Data</vt:lpstr>
      <vt:lpstr>A124867426J_Latest</vt:lpstr>
      <vt:lpstr>A124867430X</vt:lpstr>
      <vt:lpstr>A124867430X_Data</vt:lpstr>
      <vt:lpstr>A124867430X_Latest</vt:lpstr>
      <vt:lpstr>A124867434J</vt:lpstr>
      <vt:lpstr>A124867434J_Data</vt:lpstr>
      <vt:lpstr>A124867434J_Latest</vt:lpstr>
      <vt:lpstr>A124867438T</vt:lpstr>
      <vt:lpstr>A124867438T_Data</vt:lpstr>
      <vt:lpstr>A124867438T_Latest</vt:lpstr>
      <vt:lpstr>A124867442J</vt:lpstr>
      <vt:lpstr>A124867442J_Data</vt:lpstr>
      <vt:lpstr>A124867442J_Latest</vt:lpstr>
      <vt:lpstr>A124867446T</vt:lpstr>
      <vt:lpstr>A124867446T_Data</vt:lpstr>
      <vt:lpstr>A124867446T_Latest</vt:lpstr>
      <vt:lpstr>A124867450J</vt:lpstr>
      <vt:lpstr>A124867450J_Data</vt:lpstr>
      <vt:lpstr>A124867450J_Latest</vt:lpstr>
      <vt:lpstr>A124867454T</vt:lpstr>
      <vt:lpstr>A124867454T_Data</vt:lpstr>
      <vt:lpstr>A124867454T_Latest</vt:lpstr>
      <vt:lpstr>A124867458A</vt:lpstr>
      <vt:lpstr>A124867458A_Data</vt:lpstr>
      <vt:lpstr>A124867458A_Latest</vt:lpstr>
      <vt:lpstr>A124867462T</vt:lpstr>
      <vt:lpstr>A124867462T_Data</vt:lpstr>
      <vt:lpstr>A124867462T_Latest</vt:lpstr>
      <vt:lpstr>A124867466A</vt:lpstr>
      <vt:lpstr>A124867466A_Data</vt:lpstr>
      <vt:lpstr>A124867466A_Latest</vt:lpstr>
      <vt:lpstr>A124867470T</vt:lpstr>
      <vt:lpstr>A124867470T_Data</vt:lpstr>
      <vt:lpstr>A124867470T_Latest</vt:lpstr>
      <vt:lpstr>A124867474A</vt:lpstr>
      <vt:lpstr>A124867474A_Data</vt:lpstr>
      <vt:lpstr>A124867474A_Latest</vt:lpstr>
      <vt:lpstr>A124867478K</vt:lpstr>
      <vt:lpstr>A124867478K_Data</vt:lpstr>
      <vt:lpstr>A124867478K_Latest</vt:lpstr>
      <vt:lpstr>A124867482A</vt:lpstr>
      <vt:lpstr>A124867482A_Data</vt:lpstr>
      <vt:lpstr>A124867482A_Latest</vt:lpstr>
      <vt:lpstr>A124867486K</vt:lpstr>
      <vt:lpstr>A124867486K_Data</vt:lpstr>
      <vt:lpstr>A124867486K_Latest</vt:lpstr>
      <vt:lpstr>A124867490A</vt:lpstr>
      <vt:lpstr>A124867490A_Data</vt:lpstr>
      <vt:lpstr>A124867490A_Latest</vt:lpstr>
      <vt:lpstr>A124867494K</vt:lpstr>
      <vt:lpstr>A124867494K_Data</vt:lpstr>
      <vt:lpstr>A124867494K_Latest</vt:lpstr>
      <vt:lpstr>A124867498V</vt:lpstr>
      <vt:lpstr>A124867498V_Data</vt:lpstr>
      <vt:lpstr>A124867498V_Latest</vt:lpstr>
      <vt:lpstr>A124867502X</vt:lpstr>
      <vt:lpstr>A124867502X_Data</vt:lpstr>
      <vt:lpstr>A124867502X_Latest</vt:lpstr>
      <vt:lpstr>A124867506J</vt:lpstr>
      <vt:lpstr>A124867506J_Data</vt:lpstr>
      <vt:lpstr>A124867506J_Latest</vt:lpstr>
      <vt:lpstr>A124867510X</vt:lpstr>
      <vt:lpstr>A124867510X_Data</vt:lpstr>
      <vt:lpstr>A124867510X_Latest</vt:lpstr>
      <vt:lpstr>A124867514J</vt:lpstr>
      <vt:lpstr>A124867514J_Data</vt:lpstr>
      <vt:lpstr>A124867514J_Latest</vt:lpstr>
      <vt:lpstr>A124867518T</vt:lpstr>
      <vt:lpstr>A124867518T_Data</vt:lpstr>
      <vt:lpstr>A124867518T_Latest</vt:lpstr>
      <vt:lpstr>A124867522J</vt:lpstr>
      <vt:lpstr>A124867522J_Data</vt:lpstr>
      <vt:lpstr>A124867522J_Latest</vt:lpstr>
      <vt:lpstr>A124867526T</vt:lpstr>
      <vt:lpstr>A124867526T_Data</vt:lpstr>
      <vt:lpstr>A124867526T_Latest</vt:lpstr>
      <vt:lpstr>A124867530J</vt:lpstr>
      <vt:lpstr>A124867530J_Data</vt:lpstr>
      <vt:lpstr>A124867530J_Latest</vt:lpstr>
      <vt:lpstr>A124867534T</vt:lpstr>
      <vt:lpstr>A124867534T_Data</vt:lpstr>
      <vt:lpstr>A124867534T_Latest</vt:lpstr>
      <vt:lpstr>A124867538A</vt:lpstr>
      <vt:lpstr>A124867538A_Data</vt:lpstr>
      <vt:lpstr>A124867538A_Latest</vt:lpstr>
      <vt:lpstr>A124867542T</vt:lpstr>
      <vt:lpstr>A124867542T_Data</vt:lpstr>
      <vt:lpstr>A124867542T_Latest</vt:lpstr>
      <vt:lpstr>A124867546A</vt:lpstr>
      <vt:lpstr>A124867546A_Data</vt:lpstr>
      <vt:lpstr>A124867546A_Latest</vt:lpstr>
      <vt:lpstr>A124867550T</vt:lpstr>
      <vt:lpstr>A124867550T_Data</vt:lpstr>
      <vt:lpstr>A124867550T_Latest</vt:lpstr>
      <vt:lpstr>A124867554A</vt:lpstr>
      <vt:lpstr>A124867554A_Data</vt:lpstr>
      <vt:lpstr>A124867554A_Latest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2021-10-06T06:04:35Z</dcterms:created>
  <dcterms:modified xsi:type="dcterms:W3CDTF">2021-10-06T08:19:49Z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2021-10-06T08:19:48Z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77ab103c-cada-4547-ae4f-a2a230a71ebc</vt:lpwstr>
  </property>
  <property fmtid="{D5CDD505-2E9C-101B-9397-08002B2CF9AE}" pid="8" name="MSIP_Label_c8e5a7ee-c283-40b0-98eb-fa437df4c031_ContentBits">
    <vt:lpwstr>0</vt:lpwstr>
  </property>
</Properties>
</file>