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729"/>
  <workbookPr codeName="ThisWorkbook"/>
  <mc:AlternateContent xmlns:mc="http://schemas.openxmlformats.org/markup-compatibility/2006">
    <mc:Choice Requires="x15">
      <x15ac:absPath xmlns:x15ac="http://schemas.microsoft.com/office/spreadsheetml/2010/11/ac" url="Y:\LFS\HSF\M2202\IPE\Methodology\"/>
    </mc:Choice>
  </mc:AlternateContent>
  <xr:revisionPtr revIDLastSave="0" documentId="8_{E41A31D1-115B-48D3-9DA2-DF7008592A69}" xr6:coauthVersionLast="47" xr6:coauthVersionMax="47" xr10:uidLastSave="{00000000-0000-0000-0000-000000000000}"/>
  <workbookProtection lockStructure="1"/>
  <bookViews>
    <workbookView xWindow="-16920" yWindow="45" windowWidth="17040" windowHeight="10140" tabRatio="972"/>
  </bookViews>
  <sheets>
    <sheet name="Explanatory Notes" sheetId="1" r:id="rId1"/>
    <sheet name="Step by step" sheetId="2" r:id="rId2"/>
    <sheet name="Level or Rate" sheetId="3" r:id="rId3"/>
    <sheet name="Mthly moves" sheetId="4" r:id="rId4"/>
    <sheet name="Averages etc" sheetId="5" r:id="rId5"/>
    <sheet name="Region levels" sheetId="6" r:id="rId6"/>
    <sheet name="Family level" sheetId="16" r:id="rId7"/>
    <sheet name="Children etc" sheetId="18" r:id="rId8"/>
    <sheet name="Level model" sheetId="7" state="hidden" r:id="rId9"/>
    <sheet name="Family level model" sheetId="17" state="hidden" r:id="rId10"/>
    <sheet name="Mly move model" sheetId="9" state="hidden" r:id="rId11"/>
    <sheet name="Children etc model" sheetId="19" state="hidden" r:id="rId12"/>
    <sheet name="Ave model" sheetId="8" state="hidden" r:id="rId13"/>
    <sheet name="Reg L model" sheetId="10" state="hidden" r:id="rId14"/>
  </sheets>
  <definedNames>
    <definedName name="_xlnm._FilterDatabase" localSheetId="6" hidden="1">'Family level'!#REF!</definedName>
    <definedName name="_xlnm._FilterDatabase" localSheetId="8" hidden="1">'Level model'!$A$44:$AA$202</definedName>
    <definedName name="_xlnm._FilterDatabase" localSheetId="2" hidden="1">'Level or Rate'!$A$50:$A$54</definedName>
    <definedName name="_xlnm._FilterDatabase" localSheetId="10" hidden="1">'Mly move model'!$A$62:$S$242</definedName>
    <definedName name="_xlnm._FilterDatabase" localSheetId="3" hidden="1">'Mthly moves'!$A$53:$A$58</definedName>
    <definedName name="_xlnm.Print_Area" localSheetId="12">'Ave model'!$A$38:$T$155</definedName>
    <definedName name="_xlnm.Print_Area" localSheetId="4">'Averages etc'!$A$1:$M$39</definedName>
    <definedName name="_xlnm.Print_Area" localSheetId="7">'Children etc'!$A$1:$M$32</definedName>
    <definedName name="_xlnm.Print_Area" localSheetId="11">'Children etc model'!$A$1:$T$27</definedName>
    <definedName name="_xlnm.Print_Area" localSheetId="6">'Family level'!$A$1:$N$41</definedName>
    <definedName name="_xlnm.Print_Area" localSheetId="2">'Level or Rate'!$A$1:$O$41</definedName>
    <definedName name="_xlnm.Print_Area" localSheetId="3">'Mthly moves'!$A$1:$R$51</definedName>
    <definedName name="_xlnm.Print_Area" localSheetId="5">'Region levels'!$A$1:$W$125</definedName>
    <definedName name="Variables" localSheetId="6">'Family level'!#REF!</definedName>
    <definedName name="Variables">'Level or Rate'!$A$43:$A$48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 i="8" l="1"/>
  <c r="F3" i="8"/>
  <c r="G17" i="6"/>
  <c r="O17" i="6" s="1"/>
  <c r="G18" i="6"/>
  <c r="P18" i="6" s="1"/>
  <c r="G19" i="6"/>
  <c r="P19" i="6" s="1"/>
  <c r="G20" i="6"/>
  <c r="G21" i="6"/>
  <c r="O21" i="6" s="1"/>
  <c r="G22" i="6"/>
  <c r="O22" i="6" s="1"/>
  <c r="G23" i="6"/>
  <c r="P23" i="6" s="1"/>
  <c r="G24" i="6"/>
  <c r="P24" i="6" s="1"/>
  <c r="G25" i="6"/>
  <c r="O25" i="6" s="1"/>
  <c r="G26" i="6"/>
  <c r="P26" i="6" s="1"/>
  <c r="G27" i="6"/>
  <c r="O27" i="6" s="1"/>
  <c r="G28" i="6"/>
  <c r="O28" i="6" s="1"/>
  <c r="G29" i="6"/>
  <c r="P29" i="6" s="1"/>
  <c r="G30" i="6"/>
  <c r="O30" i="6" s="1"/>
  <c r="G31" i="6"/>
  <c r="P31" i="6" s="1"/>
  <c r="G32" i="6"/>
  <c r="H32" i="6" s="1"/>
  <c r="G33" i="6"/>
  <c r="O33" i="6" s="1"/>
  <c r="G34" i="6"/>
  <c r="O34" i="6" s="1"/>
  <c r="G35" i="6"/>
  <c r="O35" i="6" s="1"/>
  <c r="G36" i="6"/>
  <c r="O36" i="6" s="1"/>
  <c r="G37" i="6"/>
  <c r="O37" i="6" s="1"/>
  <c r="G38" i="6"/>
  <c r="H38" i="6" s="1"/>
  <c r="G39" i="6"/>
  <c r="O39" i="6" s="1"/>
  <c r="G40" i="6"/>
  <c r="O40" i="6"/>
  <c r="G41" i="6"/>
  <c r="O41" i="6"/>
  <c r="G42" i="6"/>
  <c r="O42" i="6"/>
  <c r="G43" i="6"/>
  <c r="O43" i="6"/>
  <c r="G44" i="6"/>
  <c r="P44" i="6"/>
  <c r="G45" i="6"/>
  <c r="P45" i="6"/>
  <c r="O45" i="6"/>
  <c r="G47" i="6"/>
  <c r="G48" i="6"/>
  <c r="P48" i="6" s="1"/>
  <c r="O48" i="6"/>
  <c r="G49" i="6"/>
  <c r="O49" i="6"/>
  <c r="G50" i="6"/>
  <c r="P50" i="6"/>
  <c r="O50" i="6"/>
  <c r="G51" i="6"/>
  <c r="G52" i="6"/>
  <c r="P52" i="6" s="1"/>
  <c r="O52" i="6"/>
  <c r="G53" i="6"/>
  <c r="P53" i="6"/>
  <c r="G54" i="6"/>
  <c r="O54" i="6"/>
  <c r="P54" i="6"/>
  <c r="G55" i="6"/>
  <c r="G56" i="6"/>
  <c r="H56" i="6" s="1"/>
  <c r="P56" i="6"/>
  <c r="G57" i="6"/>
  <c r="P57" i="6"/>
  <c r="G58" i="6"/>
  <c r="O58" i="6"/>
  <c r="P58" i="6"/>
  <c r="G59" i="6"/>
  <c r="O59" i="6" s="1"/>
  <c r="G60" i="6"/>
  <c r="G61" i="6"/>
  <c r="O61" i="6" s="1"/>
  <c r="G62" i="6"/>
  <c r="O62" i="6" s="1"/>
  <c r="P62" i="6"/>
  <c r="G63" i="6"/>
  <c r="O63" i="6"/>
  <c r="G64" i="6"/>
  <c r="O64" i="6"/>
  <c r="P64" i="6"/>
  <c r="G65" i="6"/>
  <c r="O65" i="6" s="1"/>
  <c r="G67" i="6"/>
  <c r="H67" i="6" s="1"/>
  <c r="O67" i="6"/>
  <c r="G68" i="6"/>
  <c r="O68" i="6"/>
  <c r="G69" i="6"/>
  <c r="O69" i="6"/>
  <c r="G70" i="6"/>
  <c r="P70" i="6"/>
  <c r="G71" i="6"/>
  <c r="O71" i="6"/>
  <c r="G72" i="6"/>
  <c r="P72" i="6"/>
  <c r="G73" i="6"/>
  <c r="P73" i="6"/>
  <c r="G74" i="6"/>
  <c r="P74" i="6"/>
  <c r="G75" i="6"/>
  <c r="P75" i="6"/>
  <c r="G76" i="6"/>
  <c r="P76" i="6"/>
  <c r="G77" i="6"/>
  <c r="H77" i="6"/>
  <c r="G78" i="6"/>
  <c r="P78" i="6"/>
  <c r="G79" i="6"/>
  <c r="O79" i="6"/>
  <c r="G80" i="6"/>
  <c r="O80" i="6"/>
  <c r="P80" i="6"/>
  <c r="G81" i="6"/>
  <c r="P81" i="6" s="1"/>
  <c r="G82" i="6"/>
  <c r="P82" i="6" s="1"/>
  <c r="G83" i="6"/>
  <c r="H83" i="6" s="1"/>
  <c r="G84" i="6"/>
  <c r="P84" i="6" s="1"/>
  <c r="G85" i="6"/>
  <c r="H85" i="6" s="1"/>
  <c r="G86" i="6"/>
  <c r="P86" i="6" s="1"/>
  <c r="G87" i="6"/>
  <c r="O87" i="6" s="1"/>
  <c r="G89" i="6"/>
  <c r="H89" i="6" s="1"/>
  <c r="G90" i="6"/>
  <c r="G91" i="6"/>
  <c r="P91" i="6"/>
  <c r="O91" i="6"/>
  <c r="G92" i="6"/>
  <c r="O92" i="6" s="1"/>
  <c r="G93" i="6"/>
  <c r="P93" i="6" s="1"/>
  <c r="O93" i="6"/>
  <c r="G94" i="6"/>
  <c r="P94" i="6"/>
  <c r="G95" i="6"/>
  <c r="O95" i="6"/>
  <c r="G96" i="6"/>
  <c r="P96" i="6"/>
  <c r="G97" i="6"/>
  <c r="P97" i="6"/>
  <c r="O97" i="6"/>
  <c r="G99" i="6"/>
  <c r="O99" i="6" s="1"/>
  <c r="G100" i="6"/>
  <c r="O100" i="6" s="1"/>
  <c r="G101" i="6"/>
  <c r="O101" i="6" s="1"/>
  <c r="G102" i="6"/>
  <c r="O102" i="6" s="1"/>
  <c r="G103" i="6"/>
  <c r="O103" i="6" s="1"/>
  <c r="G104" i="6"/>
  <c r="O104" i="6" s="1"/>
  <c r="P104" i="6"/>
  <c r="G105" i="6"/>
  <c r="H105" i="6"/>
  <c r="G106" i="6"/>
  <c r="O106" i="6"/>
  <c r="P106" i="6"/>
  <c r="G107" i="6"/>
  <c r="O107" i="6" s="1"/>
  <c r="G108" i="6"/>
  <c r="O108" i="6" s="1"/>
  <c r="G109" i="6"/>
  <c r="O109" i="6" s="1"/>
  <c r="G111" i="6"/>
  <c r="O111" i="6" s="1"/>
  <c r="G112" i="6"/>
  <c r="P112" i="6" s="1"/>
  <c r="G113" i="6"/>
  <c r="O113" i="6" s="1"/>
  <c r="G114" i="6"/>
  <c r="O114" i="6" s="1"/>
  <c r="G115" i="6"/>
  <c r="P115" i="6" s="1"/>
  <c r="G117" i="6"/>
  <c r="P117" i="6" s="1"/>
  <c r="G118" i="6"/>
  <c r="H118" i="6" s="1"/>
  <c r="K17" i="6"/>
  <c r="L17" i="6"/>
  <c r="M17" i="6"/>
  <c r="N17" i="6"/>
  <c r="R17" i="6"/>
  <c r="U17" i="6"/>
  <c r="Q17" i="6"/>
  <c r="W17" i="6"/>
  <c r="Y17" i="6"/>
  <c r="AA17" i="6"/>
  <c r="AC17" i="6"/>
  <c r="AE17" i="6"/>
  <c r="K18" i="6"/>
  <c r="L18" i="6"/>
  <c r="M18" i="6"/>
  <c r="N18" i="6"/>
  <c r="R18" i="6"/>
  <c r="U18" i="6"/>
  <c r="Q18" i="6"/>
  <c r="W18" i="6"/>
  <c r="Y18" i="6"/>
  <c r="AA18" i="6"/>
  <c r="AC18" i="6"/>
  <c r="AE18" i="6"/>
  <c r="K19" i="6"/>
  <c r="L19" i="6"/>
  <c r="M19" i="6"/>
  <c r="N19" i="6"/>
  <c r="O19" i="6"/>
  <c r="R19" i="6"/>
  <c r="U19" i="6"/>
  <c r="Q19" i="6" s="1"/>
  <c r="W19" i="6"/>
  <c r="Y19" i="6"/>
  <c r="AA19" i="6"/>
  <c r="AC19" i="6"/>
  <c r="AE19" i="6"/>
  <c r="K20" i="6"/>
  <c r="L20" i="6"/>
  <c r="M20" i="6"/>
  <c r="N20" i="6"/>
  <c r="R20" i="6"/>
  <c r="U20" i="6"/>
  <c r="Q20" i="6"/>
  <c r="W20" i="6"/>
  <c r="Y20" i="6"/>
  <c r="AA20" i="6"/>
  <c r="AC20" i="6"/>
  <c r="AE20" i="6"/>
  <c r="K21" i="6"/>
  <c r="L21" i="6"/>
  <c r="M21" i="6"/>
  <c r="N21" i="6"/>
  <c r="R21" i="6"/>
  <c r="U21" i="6"/>
  <c r="Q21" i="6"/>
  <c r="W21" i="6"/>
  <c r="Y21" i="6"/>
  <c r="AA21" i="6"/>
  <c r="AC21" i="6"/>
  <c r="AE21" i="6"/>
  <c r="K22" i="6"/>
  <c r="L22" i="6"/>
  <c r="M22" i="6"/>
  <c r="N22" i="6"/>
  <c r="R22" i="6"/>
  <c r="U22" i="6"/>
  <c r="Q22" i="6"/>
  <c r="W22" i="6"/>
  <c r="Y22" i="6"/>
  <c r="AA22" i="6"/>
  <c r="AC22" i="6"/>
  <c r="AE22" i="6"/>
  <c r="K23" i="6"/>
  <c r="L23" i="6"/>
  <c r="M23" i="6"/>
  <c r="N23" i="6"/>
  <c r="R23" i="6"/>
  <c r="U23" i="6"/>
  <c r="Q23" i="6"/>
  <c r="W23" i="6"/>
  <c r="Y23" i="6"/>
  <c r="AA23" i="6"/>
  <c r="AC23" i="6"/>
  <c r="AE23" i="6"/>
  <c r="K24" i="6"/>
  <c r="L24" i="6"/>
  <c r="M24" i="6"/>
  <c r="N24" i="6"/>
  <c r="R24" i="6"/>
  <c r="U24" i="6"/>
  <c r="Q24" i="6"/>
  <c r="W24" i="6"/>
  <c r="Y24" i="6"/>
  <c r="AA24" i="6"/>
  <c r="AC24" i="6"/>
  <c r="AE24" i="6"/>
  <c r="K25" i="6"/>
  <c r="L25" i="6"/>
  <c r="M25" i="6"/>
  <c r="N25" i="6"/>
  <c r="R25" i="6"/>
  <c r="U25" i="6"/>
  <c r="Q25" i="6"/>
  <c r="W25" i="6"/>
  <c r="Y25" i="6"/>
  <c r="AA25" i="6"/>
  <c r="AC25" i="6"/>
  <c r="AE25" i="6"/>
  <c r="K26" i="6"/>
  <c r="L26" i="6"/>
  <c r="M26" i="6"/>
  <c r="N26" i="6"/>
  <c r="R26" i="6"/>
  <c r="U26" i="6"/>
  <c r="Q26" i="6"/>
  <c r="W26" i="6"/>
  <c r="Y26" i="6"/>
  <c r="AA26" i="6"/>
  <c r="AC26" i="6"/>
  <c r="AE26" i="6"/>
  <c r="K27" i="6"/>
  <c r="L27" i="6"/>
  <c r="M27" i="6"/>
  <c r="N27" i="6"/>
  <c r="R27" i="6"/>
  <c r="U27" i="6"/>
  <c r="Q27" i="6"/>
  <c r="W27" i="6"/>
  <c r="Y27" i="6"/>
  <c r="AA27" i="6"/>
  <c r="AC27" i="6"/>
  <c r="AE27" i="6"/>
  <c r="K28" i="6"/>
  <c r="L28" i="6"/>
  <c r="M28" i="6"/>
  <c r="N28" i="6"/>
  <c r="R28" i="6"/>
  <c r="U28" i="6"/>
  <c r="Q28" i="6"/>
  <c r="W28" i="6"/>
  <c r="Y28" i="6"/>
  <c r="AA28" i="6"/>
  <c r="AC28" i="6"/>
  <c r="AE28" i="6"/>
  <c r="K29" i="6"/>
  <c r="L29" i="6"/>
  <c r="M29" i="6"/>
  <c r="N29" i="6"/>
  <c r="R29" i="6"/>
  <c r="U29" i="6"/>
  <c r="Q29" i="6"/>
  <c r="W29" i="6"/>
  <c r="Y29" i="6"/>
  <c r="AA29" i="6"/>
  <c r="AC29" i="6"/>
  <c r="AE29" i="6"/>
  <c r="K30" i="6"/>
  <c r="L30" i="6"/>
  <c r="M30" i="6"/>
  <c r="N30" i="6"/>
  <c r="R30" i="6"/>
  <c r="U30" i="6"/>
  <c r="Q30" i="6"/>
  <c r="W30" i="6"/>
  <c r="Y30" i="6"/>
  <c r="AA30" i="6"/>
  <c r="AC30" i="6"/>
  <c r="AE30" i="6"/>
  <c r="K31" i="6"/>
  <c r="L31" i="6"/>
  <c r="M31" i="6"/>
  <c r="N31" i="6"/>
  <c r="R31" i="6"/>
  <c r="U31" i="6"/>
  <c r="Q31" i="6"/>
  <c r="W31" i="6"/>
  <c r="Y31" i="6"/>
  <c r="AA31" i="6"/>
  <c r="AC31" i="6"/>
  <c r="AE31" i="6"/>
  <c r="K32" i="6"/>
  <c r="L32" i="6"/>
  <c r="M32" i="6"/>
  <c r="N32" i="6"/>
  <c r="R32" i="6"/>
  <c r="U32" i="6"/>
  <c r="Q32" i="6"/>
  <c r="W32" i="6"/>
  <c r="Y32" i="6"/>
  <c r="AA32" i="6"/>
  <c r="AC32" i="6"/>
  <c r="AE32" i="6"/>
  <c r="K33" i="6"/>
  <c r="L33" i="6"/>
  <c r="M33" i="6"/>
  <c r="N33" i="6"/>
  <c r="R33" i="6"/>
  <c r="U33" i="6"/>
  <c r="Q33" i="6"/>
  <c r="W33" i="6"/>
  <c r="Y33" i="6"/>
  <c r="AA33" i="6"/>
  <c r="AC33" i="6"/>
  <c r="AE33" i="6"/>
  <c r="K34" i="6"/>
  <c r="L34" i="6"/>
  <c r="M34" i="6"/>
  <c r="N34" i="6"/>
  <c r="R34" i="6"/>
  <c r="U34" i="6"/>
  <c r="Q34" i="6"/>
  <c r="W34" i="6"/>
  <c r="Y34" i="6"/>
  <c r="AA34" i="6"/>
  <c r="AC34" i="6"/>
  <c r="AE34" i="6"/>
  <c r="K35" i="6"/>
  <c r="L35" i="6"/>
  <c r="M35" i="6"/>
  <c r="N35" i="6"/>
  <c r="P35" i="6"/>
  <c r="R35" i="6"/>
  <c r="U35" i="6"/>
  <c r="Q35" i="6" s="1"/>
  <c r="W35" i="6"/>
  <c r="Y35" i="6"/>
  <c r="AA35" i="6"/>
  <c r="AC35" i="6"/>
  <c r="AE35" i="6"/>
  <c r="K36" i="6"/>
  <c r="L36" i="6"/>
  <c r="M36" i="6"/>
  <c r="N36" i="6"/>
  <c r="R36" i="6"/>
  <c r="U36" i="6"/>
  <c r="Q36" i="6" s="1"/>
  <c r="W36" i="6"/>
  <c r="Y36" i="6"/>
  <c r="AA36" i="6"/>
  <c r="AC36" i="6"/>
  <c r="AE36" i="6"/>
  <c r="K37" i="6"/>
  <c r="L37" i="6"/>
  <c r="M37" i="6"/>
  <c r="N37" i="6"/>
  <c r="R37" i="6"/>
  <c r="U37" i="6"/>
  <c r="Q37" i="6" s="1"/>
  <c r="W37" i="6"/>
  <c r="Y37" i="6"/>
  <c r="AA37" i="6"/>
  <c r="AC37" i="6"/>
  <c r="AE37" i="6"/>
  <c r="K38" i="6"/>
  <c r="L38" i="6"/>
  <c r="M38" i="6"/>
  <c r="N38" i="6"/>
  <c r="R38" i="6"/>
  <c r="U38" i="6"/>
  <c r="Q38" i="6" s="1"/>
  <c r="W38" i="6"/>
  <c r="Y38" i="6"/>
  <c r="AA38" i="6"/>
  <c r="AC38" i="6"/>
  <c r="AE38" i="6"/>
  <c r="K39" i="6"/>
  <c r="L39" i="6"/>
  <c r="M39" i="6"/>
  <c r="N39" i="6"/>
  <c r="R39" i="6"/>
  <c r="U39" i="6"/>
  <c r="Q39" i="6" s="1"/>
  <c r="W39" i="6"/>
  <c r="Y39" i="6"/>
  <c r="AA39" i="6"/>
  <c r="AC39" i="6"/>
  <c r="AE39" i="6"/>
  <c r="K40" i="6"/>
  <c r="L40" i="6"/>
  <c r="M40" i="6"/>
  <c r="N40" i="6"/>
  <c r="R40" i="6"/>
  <c r="U40" i="6"/>
  <c r="Q40" i="6" s="1"/>
  <c r="W40" i="6"/>
  <c r="Y40" i="6"/>
  <c r="AA40" i="6"/>
  <c r="AC40" i="6"/>
  <c r="AE40" i="6"/>
  <c r="K41" i="6"/>
  <c r="L41" i="6"/>
  <c r="M41" i="6"/>
  <c r="N41" i="6"/>
  <c r="R41" i="6"/>
  <c r="U41" i="6"/>
  <c r="Q41" i="6" s="1"/>
  <c r="W41" i="6"/>
  <c r="Y41" i="6"/>
  <c r="AA41" i="6"/>
  <c r="AC41" i="6"/>
  <c r="AE41" i="6"/>
  <c r="K42" i="6"/>
  <c r="L42" i="6"/>
  <c r="M42" i="6"/>
  <c r="N42" i="6"/>
  <c r="P42" i="6"/>
  <c r="R42" i="6"/>
  <c r="U42" i="6"/>
  <c r="Q42" i="6"/>
  <c r="W42" i="6"/>
  <c r="Y42" i="6"/>
  <c r="AA42" i="6"/>
  <c r="AC42" i="6"/>
  <c r="AE42" i="6"/>
  <c r="K43" i="6"/>
  <c r="L43" i="6"/>
  <c r="M43" i="6"/>
  <c r="N43" i="6"/>
  <c r="R43" i="6"/>
  <c r="U43" i="6"/>
  <c r="Q43" i="6"/>
  <c r="W43" i="6"/>
  <c r="Y43" i="6"/>
  <c r="AA43" i="6"/>
  <c r="AC43" i="6"/>
  <c r="AE43" i="6"/>
  <c r="K44" i="6"/>
  <c r="L44" i="6"/>
  <c r="M44" i="6"/>
  <c r="N44" i="6"/>
  <c r="O44" i="6"/>
  <c r="R44" i="6"/>
  <c r="U44" i="6"/>
  <c r="Q44" i="6" s="1"/>
  <c r="W44" i="6"/>
  <c r="Y44" i="6"/>
  <c r="AA44" i="6"/>
  <c r="AC44" i="6"/>
  <c r="AE44" i="6"/>
  <c r="K45" i="6"/>
  <c r="L45" i="6"/>
  <c r="M45" i="6"/>
  <c r="N45" i="6"/>
  <c r="R45" i="6"/>
  <c r="U45" i="6"/>
  <c r="Q45" i="6" s="1"/>
  <c r="W45" i="6"/>
  <c r="Y45" i="6"/>
  <c r="AA45" i="6"/>
  <c r="AC45" i="6"/>
  <c r="AE45" i="6"/>
  <c r="K47" i="6"/>
  <c r="L47" i="6"/>
  <c r="M47" i="6"/>
  <c r="N47" i="6"/>
  <c r="R47" i="6"/>
  <c r="U47" i="6"/>
  <c r="Q47" i="6"/>
  <c r="W47" i="6"/>
  <c r="Y47" i="6"/>
  <c r="AA47" i="6"/>
  <c r="AC47" i="6"/>
  <c r="AE47" i="6"/>
  <c r="K48" i="6"/>
  <c r="L48" i="6"/>
  <c r="M48" i="6"/>
  <c r="N48" i="6"/>
  <c r="R48" i="6"/>
  <c r="U48" i="6"/>
  <c r="Q48" i="6"/>
  <c r="W48" i="6"/>
  <c r="Y48" i="6"/>
  <c r="AA48" i="6"/>
  <c r="AC48" i="6"/>
  <c r="AE48" i="6"/>
  <c r="K49" i="6"/>
  <c r="L49" i="6"/>
  <c r="M49" i="6"/>
  <c r="N49" i="6"/>
  <c r="P49" i="6"/>
  <c r="R49" i="6"/>
  <c r="U49" i="6"/>
  <c r="Q49" i="6" s="1"/>
  <c r="W49" i="6"/>
  <c r="Y49" i="6"/>
  <c r="AA49" i="6"/>
  <c r="AC49" i="6"/>
  <c r="AE49" i="6"/>
  <c r="K50" i="6"/>
  <c r="L50" i="6"/>
  <c r="M50" i="6"/>
  <c r="N50" i="6"/>
  <c r="R50" i="6"/>
  <c r="U50" i="6"/>
  <c r="Q50" i="6" s="1"/>
  <c r="W50" i="6"/>
  <c r="Y50" i="6"/>
  <c r="AA50" i="6"/>
  <c r="AC50" i="6"/>
  <c r="AE50" i="6"/>
  <c r="K51" i="6"/>
  <c r="L51" i="6"/>
  <c r="M51" i="6"/>
  <c r="N51" i="6"/>
  <c r="R51" i="6"/>
  <c r="U51" i="6"/>
  <c r="Q51" i="6"/>
  <c r="W51" i="6"/>
  <c r="Y51" i="6"/>
  <c r="AA51" i="6"/>
  <c r="AC51" i="6"/>
  <c r="AE51" i="6"/>
  <c r="K52" i="6"/>
  <c r="L52" i="6"/>
  <c r="M52" i="6"/>
  <c r="N52" i="6"/>
  <c r="R52" i="6"/>
  <c r="U52" i="6"/>
  <c r="Q52" i="6"/>
  <c r="W52" i="6"/>
  <c r="Y52" i="6"/>
  <c r="AA52" i="6"/>
  <c r="AC52" i="6"/>
  <c r="AE52" i="6"/>
  <c r="K53" i="6"/>
  <c r="L53" i="6"/>
  <c r="M53" i="6"/>
  <c r="N53" i="6"/>
  <c r="O53" i="6"/>
  <c r="R53" i="6"/>
  <c r="U53" i="6"/>
  <c r="Q53" i="6" s="1"/>
  <c r="W53" i="6"/>
  <c r="Y53" i="6"/>
  <c r="AA53" i="6"/>
  <c r="AC53" i="6"/>
  <c r="AE53" i="6"/>
  <c r="K54" i="6"/>
  <c r="L54" i="6"/>
  <c r="M54" i="6"/>
  <c r="N54" i="6"/>
  <c r="R54" i="6"/>
  <c r="U54" i="6"/>
  <c r="Q54" i="6" s="1"/>
  <c r="W54" i="6"/>
  <c r="Y54" i="6"/>
  <c r="AA54" i="6"/>
  <c r="AC54" i="6"/>
  <c r="AE54" i="6"/>
  <c r="K55" i="6"/>
  <c r="L55" i="6"/>
  <c r="M55" i="6"/>
  <c r="N55" i="6"/>
  <c r="R55" i="6"/>
  <c r="U55" i="6"/>
  <c r="Q55" i="6"/>
  <c r="W55" i="6"/>
  <c r="Y55" i="6"/>
  <c r="AA55" i="6"/>
  <c r="AC55" i="6"/>
  <c r="AE55" i="6"/>
  <c r="K56" i="6"/>
  <c r="L56" i="6"/>
  <c r="M56" i="6"/>
  <c r="N56" i="6"/>
  <c r="O56" i="6"/>
  <c r="R56" i="6"/>
  <c r="U56" i="6"/>
  <c r="Q56" i="6" s="1"/>
  <c r="W56" i="6"/>
  <c r="Y56" i="6"/>
  <c r="AA56" i="6"/>
  <c r="AC56" i="6"/>
  <c r="AE56" i="6"/>
  <c r="K57" i="6"/>
  <c r="L57" i="6"/>
  <c r="M57" i="6"/>
  <c r="N57" i="6"/>
  <c r="O57" i="6"/>
  <c r="R57" i="6"/>
  <c r="U57" i="6"/>
  <c r="Q57" i="6"/>
  <c r="W57" i="6"/>
  <c r="Y57" i="6"/>
  <c r="AA57" i="6"/>
  <c r="AC57" i="6"/>
  <c r="AE57" i="6"/>
  <c r="K58" i="6"/>
  <c r="L58" i="6"/>
  <c r="M58" i="6"/>
  <c r="N58" i="6"/>
  <c r="R58" i="6"/>
  <c r="U58" i="6"/>
  <c r="Q58" i="6"/>
  <c r="W58" i="6"/>
  <c r="Y58" i="6"/>
  <c r="AA58" i="6"/>
  <c r="AC58" i="6"/>
  <c r="AE58" i="6"/>
  <c r="K59" i="6"/>
  <c r="L59" i="6"/>
  <c r="M59" i="6"/>
  <c r="N59" i="6"/>
  <c r="P59" i="6"/>
  <c r="R59" i="6"/>
  <c r="U59" i="6"/>
  <c r="Q59" i="6" s="1"/>
  <c r="W59" i="6"/>
  <c r="Y59" i="6"/>
  <c r="AA59" i="6"/>
  <c r="AC59" i="6"/>
  <c r="AE59" i="6"/>
  <c r="K60" i="6"/>
  <c r="L60" i="6"/>
  <c r="M60" i="6"/>
  <c r="N60" i="6"/>
  <c r="R60" i="6"/>
  <c r="U60" i="6"/>
  <c r="Q60" i="6"/>
  <c r="W60" i="6"/>
  <c r="Y60" i="6"/>
  <c r="AA60" i="6"/>
  <c r="AC60" i="6"/>
  <c r="AE60" i="6"/>
  <c r="K61" i="6"/>
  <c r="L61" i="6"/>
  <c r="M61" i="6"/>
  <c r="N61" i="6"/>
  <c r="P61" i="6"/>
  <c r="R61" i="6"/>
  <c r="U61" i="6"/>
  <c r="Q61" i="6" s="1"/>
  <c r="W61" i="6"/>
  <c r="Y61" i="6"/>
  <c r="AA61" i="6"/>
  <c r="AC61" i="6"/>
  <c r="AE61" i="6"/>
  <c r="K62" i="6"/>
  <c r="L62" i="6"/>
  <c r="M62" i="6"/>
  <c r="N62" i="6"/>
  <c r="R62" i="6"/>
  <c r="U62" i="6"/>
  <c r="Q62" i="6"/>
  <c r="W62" i="6"/>
  <c r="Y62" i="6"/>
  <c r="AA62" i="6"/>
  <c r="AC62" i="6"/>
  <c r="AE62" i="6"/>
  <c r="K63" i="6"/>
  <c r="L63" i="6"/>
  <c r="M63" i="6"/>
  <c r="N63" i="6"/>
  <c r="P63" i="6"/>
  <c r="R63" i="6"/>
  <c r="U63" i="6"/>
  <c r="Q63" i="6" s="1"/>
  <c r="W63" i="6"/>
  <c r="Y63" i="6"/>
  <c r="AA63" i="6"/>
  <c r="AC63" i="6"/>
  <c r="AE63" i="6"/>
  <c r="K64" i="6"/>
  <c r="L64" i="6"/>
  <c r="M64" i="6"/>
  <c r="N64" i="6"/>
  <c r="R64" i="6"/>
  <c r="U64" i="6"/>
  <c r="Q64" i="6" s="1"/>
  <c r="W64" i="6"/>
  <c r="Y64" i="6"/>
  <c r="AA64" i="6"/>
  <c r="AC64" i="6"/>
  <c r="AE64" i="6"/>
  <c r="K65" i="6"/>
  <c r="L65" i="6"/>
  <c r="M65" i="6"/>
  <c r="N65" i="6"/>
  <c r="P65" i="6"/>
  <c r="R65" i="6"/>
  <c r="U65" i="6"/>
  <c r="Q65" i="6"/>
  <c r="W65" i="6"/>
  <c r="Y65" i="6"/>
  <c r="AA65" i="6"/>
  <c r="AC65" i="6"/>
  <c r="AE65" i="6"/>
  <c r="K67" i="6"/>
  <c r="L67" i="6"/>
  <c r="M67" i="6"/>
  <c r="N67" i="6"/>
  <c r="R67" i="6"/>
  <c r="U67" i="6"/>
  <c r="Q67" i="6"/>
  <c r="W67" i="6"/>
  <c r="Y67" i="6"/>
  <c r="AA67" i="6"/>
  <c r="AC67" i="6"/>
  <c r="AE67" i="6"/>
  <c r="K68" i="6"/>
  <c r="L68" i="6"/>
  <c r="M68" i="6"/>
  <c r="N68" i="6"/>
  <c r="R68" i="6"/>
  <c r="U68" i="6"/>
  <c r="Q68" i="6"/>
  <c r="W68" i="6"/>
  <c r="Y68" i="6"/>
  <c r="AA68" i="6"/>
  <c r="AC68" i="6"/>
  <c r="AE68" i="6"/>
  <c r="K69" i="6"/>
  <c r="L69" i="6"/>
  <c r="M69" i="6"/>
  <c r="N69" i="6"/>
  <c r="R69" i="6"/>
  <c r="U69" i="6"/>
  <c r="Q69" i="6"/>
  <c r="W69" i="6"/>
  <c r="Y69" i="6"/>
  <c r="AA69" i="6"/>
  <c r="AC69" i="6"/>
  <c r="AE69" i="6"/>
  <c r="K70" i="6"/>
  <c r="L70" i="6"/>
  <c r="M70" i="6"/>
  <c r="N70" i="6"/>
  <c r="R70" i="6"/>
  <c r="U70" i="6"/>
  <c r="Q70" i="6"/>
  <c r="W70" i="6"/>
  <c r="Y70" i="6"/>
  <c r="AA70" i="6"/>
  <c r="AC70" i="6"/>
  <c r="AE70" i="6"/>
  <c r="K71" i="6"/>
  <c r="L71" i="6"/>
  <c r="M71" i="6"/>
  <c r="N71" i="6"/>
  <c r="R71" i="6"/>
  <c r="U71" i="6"/>
  <c r="Q71" i="6"/>
  <c r="W71" i="6"/>
  <c r="Y71" i="6"/>
  <c r="AA71" i="6"/>
  <c r="AC71" i="6"/>
  <c r="AE71" i="6"/>
  <c r="K72" i="6"/>
  <c r="L72" i="6"/>
  <c r="M72" i="6"/>
  <c r="N72" i="6"/>
  <c r="R72" i="6"/>
  <c r="U72" i="6"/>
  <c r="Q72" i="6"/>
  <c r="W72" i="6"/>
  <c r="Y72" i="6"/>
  <c r="AA72" i="6"/>
  <c r="AC72" i="6"/>
  <c r="AE72" i="6"/>
  <c r="K73" i="6"/>
  <c r="L73" i="6"/>
  <c r="M73" i="6"/>
  <c r="N73" i="6"/>
  <c r="O73" i="6"/>
  <c r="R73" i="6"/>
  <c r="U73" i="6"/>
  <c r="Q73" i="6" s="1"/>
  <c r="W73" i="6"/>
  <c r="Y73" i="6"/>
  <c r="AA73" i="6"/>
  <c r="AC73" i="6"/>
  <c r="AE73" i="6"/>
  <c r="K74" i="6"/>
  <c r="L74" i="6"/>
  <c r="M74" i="6"/>
  <c r="N74" i="6"/>
  <c r="R74" i="6"/>
  <c r="U74" i="6"/>
  <c r="Q74" i="6" s="1"/>
  <c r="W74" i="6"/>
  <c r="Y74" i="6"/>
  <c r="AA74" i="6"/>
  <c r="AC74" i="6"/>
  <c r="AE74" i="6"/>
  <c r="K75" i="6"/>
  <c r="L75" i="6"/>
  <c r="M75" i="6"/>
  <c r="N75" i="6"/>
  <c r="R75" i="6"/>
  <c r="U75" i="6"/>
  <c r="Q75" i="6" s="1"/>
  <c r="W75" i="6"/>
  <c r="Y75" i="6"/>
  <c r="AA75" i="6"/>
  <c r="AC75" i="6"/>
  <c r="AE75" i="6"/>
  <c r="K76" i="6"/>
  <c r="L76" i="6"/>
  <c r="M76" i="6"/>
  <c r="N76" i="6"/>
  <c r="R76" i="6"/>
  <c r="U76" i="6"/>
  <c r="Q76" i="6" s="1"/>
  <c r="W76" i="6"/>
  <c r="Y76" i="6"/>
  <c r="AA76" i="6"/>
  <c r="AC76" i="6"/>
  <c r="AE76" i="6"/>
  <c r="K77" i="6"/>
  <c r="L77" i="6"/>
  <c r="M77" i="6"/>
  <c r="N77" i="6"/>
  <c r="P77" i="6"/>
  <c r="R77" i="6"/>
  <c r="U77" i="6"/>
  <c r="Q77" i="6"/>
  <c r="W77" i="6"/>
  <c r="Y77" i="6"/>
  <c r="AA77" i="6"/>
  <c r="AC77" i="6"/>
  <c r="AE77" i="6"/>
  <c r="K78" i="6"/>
  <c r="L78" i="6"/>
  <c r="M78" i="6"/>
  <c r="N78" i="6"/>
  <c r="O78" i="6"/>
  <c r="R78" i="6"/>
  <c r="U78" i="6"/>
  <c r="Q78" i="6" s="1"/>
  <c r="W78" i="6"/>
  <c r="Y78" i="6"/>
  <c r="AA78" i="6"/>
  <c r="AC78" i="6"/>
  <c r="AE78" i="6"/>
  <c r="K79" i="6"/>
  <c r="L79" i="6"/>
  <c r="M79" i="6"/>
  <c r="N79" i="6"/>
  <c r="R79" i="6"/>
  <c r="U79" i="6"/>
  <c r="Q79" i="6" s="1"/>
  <c r="W79" i="6"/>
  <c r="Y79" i="6"/>
  <c r="AA79" i="6"/>
  <c r="AC79" i="6"/>
  <c r="AE79" i="6"/>
  <c r="K80" i="6"/>
  <c r="L80" i="6"/>
  <c r="M80" i="6"/>
  <c r="N80" i="6"/>
  <c r="R80" i="6"/>
  <c r="U80" i="6"/>
  <c r="Q80" i="6" s="1"/>
  <c r="W80" i="6"/>
  <c r="Y80" i="6"/>
  <c r="AA80" i="6"/>
  <c r="AC80" i="6"/>
  <c r="AE80" i="6"/>
  <c r="K81" i="6"/>
  <c r="L81" i="6"/>
  <c r="M81" i="6"/>
  <c r="N81" i="6"/>
  <c r="O81" i="6"/>
  <c r="R81" i="6"/>
  <c r="U81" i="6"/>
  <c r="Q81" i="6"/>
  <c r="W81" i="6"/>
  <c r="Y81" i="6"/>
  <c r="AA81" i="6"/>
  <c r="AC81" i="6"/>
  <c r="AE81" i="6"/>
  <c r="K82" i="6"/>
  <c r="L82" i="6"/>
  <c r="M82" i="6"/>
  <c r="N82" i="6"/>
  <c r="O82" i="6"/>
  <c r="R82" i="6"/>
  <c r="U82" i="6"/>
  <c r="Q82" i="6" s="1"/>
  <c r="W82" i="6"/>
  <c r="Y82" i="6"/>
  <c r="AA82" i="6"/>
  <c r="AC82" i="6"/>
  <c r="AE82" i="6"/>
  <c r="K83" i="6"/>
  <c r="L83" i="6"/>
  <c r="M83" i="6"/>
  <c r="N83" i="6"/>
  <c r="R83" i="6"/>
  <c r="U83" i="6"/>
  <c r="Q83" i="6" s="1"/>
  <c r="W83" i="6"/>
  <c r="Y83" i="6"/>
  <c r="AA83" i="6"/>
  <c r="AC83" i="6"/>
  <c r="AE83" i="6"/>
  <c r="K84" i="6"/>
  <c r="L84" i="6"/>
  <c r="M84" i="6"/>
  <c r="N84" i="6"/>
  <c r="R84" i="6"/>
  <c r="U84" i="6"/>
  <c r="Q84" i="6" s="1"/>
  <c r="W84" i="6"/>
  <c r="Y84" i="6"/>
  <c r="AA84" i="6"/>
  <c r="AC84" i="6"/>
  <c r="AE84" i="6"/>
  <c r="K85" i="6"/>
  <c r="L85" i="6"/>
  <c r="M85" i="6"/>
  <c r="N85" i="6"/>
  <c r="O85" i="6"/>
  <c r="R85" i="6"/>
  <c r="U85" i="6"/>
  <c r="Q85" i="6"/>
  <c r="W85" i="6"/>
  <c r="Y85" i="6"/>
  <c r="AA85" i="6"/>
  <c r="AC85" i="6"/>
  <c r="AE85" i="6"/>
  <c r="K86" i="6"/>
  <c r="L86" i="6"/>
  <c r="M86" i="6"/>
  <c r="N86" i="6"/>
  <c r="R86" i="6"/>
  <c r="U86" i="6"/>
  <c r="Q86" i="6"/>
  <c r="W86" i="6"/>
  <c r="Y86" i="6"/>
  <c r="AA86" i="6"/>
  <c r="AC86" i="6"/>
  <c r="AE86" i="6"/>
  <c r="K87" i="6"/>
  <c r="L87" i="6"/>
  <c r="M87" i="6"/>
  <c r="N87" i="6"/>
  <c r="R87" i="6"/>
  <c r="U87" i="6"/>
  <c r="Q87" i="6"/>
  <c r="W87" i="6"/>
  <c r="Y87" i="6"/>
  <c r="AA87" i="6"/>
  <c r="AC87" i="6"/>
  <c r="AE87" i="6"/>
  <c r="K89" i="6"/>
  <c r="L89" i="6"/>
  <c r="M89" i="6"/>
  <c r="N89" i="6"/>
  <c r="R89" i="6"/>
  <c r="U89" i="6"/>
  <c r="Q89" i="6"/>
  <c r="W89" i="6"/>
  <c r="Y89" i="6"/>
  <c r="AA89" i="6"/>
  <c r="AC89" i="6"/>
  <c r="AE89" i="6"/>
  <c r="K90" i="6"/>
  <c r="L90" i="6"/>
  <c r="M90" i="6"/>
  <c r="N90" i="6"/>
  <c r="O90" i="6"/>
  <c r="P90" i="6"/>
  <c r="R90" i="6"/>
  <c r="U90" i="6"/>
  <c r="Q90" i="6"/>
  <c r="W90" i="6"/>
  <c r="Y90" i="6"/>
  <c r="AA90" i="6"/>
  <c r="AC90" i="6"/>
  <c r="AE90" i="6"/>
  <c r="K91" i="6"/>
  <c r="L91" i="6"/>
  <c r="M91" i="6"/>
  <c r="N91" i="6"/>
  <c r="R91" i="6"/>
  <c r="U91" i="6"/>
  <c r="Q91" i="6"/>
  <c r="W91" i="6"/>
  <c r="Y91" i="6"/>
  <c r="AA91" i="6"/>
  <c r="AC91" i="6"/>
  <c r="AE91" i="6"/>
  <c r="K92" i="6"/>
  <c r="L92" i="6"/>
  <c r="M92" i="6"/>
  <c r="N92" i="6"/>
  <c r="R92" i="6"/>
  <c r="U92" i="6"/>
  <c r="Q92" i="6"/>
  <c r="W92" i="6"/>
  <c r="Y92" i="6"/>
  <c r="AA92" i="6"/>
  <c r="AC92" i="6"/>
  <c r="AE92" i="6"/>
  <c r="K93" i="6"/>
  <c r="L93" i="6"/>
  <c r="M93" i="6"/>
  <c r="N93" i="6"/>
  <c r="R93" i="6"/>
  <c r="U93" i="6"/>
  <c r="Q93" i="6"/>
  <c r="W93" i="6"/>
  <c r="Y93" i="6"/>
  <c r="AA93" i="6"/>
  <c r="AC93" i="6"/>
  <c r="AE93" i="6"/>
  <c r="K94" i="6"/>
  <c r="L94" i="6"/>
  <c r="M94" i="6"/>
  <c r="N94" i="6"/>
  <c r="O94" i="6"/>
  <c r="R94" i="6"/>
  <c r="U94" i="6"/>
  <c r="Q94" i="6" s="1"/>
  <c r="W94" i="6"/>
  <c r="Y94" i="6"/>
  <c r="AA94" i="6"/>
  <c r="AC94" i="6"/>
  <c r="AE94" i="6"/>
  <c r="K95" i="6"/>
  <c r="L95" i="6"/>
  <c r="M95" i="6"/>
  <c r="N95" i="6"/>
  <c r="P95" i="6"/>
  <c r="R95" i="6"/>
  <c r="U95" i="6"/>
  <c r="Q95" i="6"/>
  <c r="W95" i="6"/>
  <c r="Y95" i="6"/>
  <c r="AA95" i="6"/>
  <c r="AC95" i="6"/>
  <c r="AE95" i="6"/>
  <c r="K96" i="6"/>
  <c r="L96" i="6"/>
  <c r="M96" i="6"/>
  <c r="N96" i="6"/>
  <c r="R96" i="6"/>
  <c r="U96" i="6"/>
  <c r="Q96" i="6"/>
  <c r="W96" i="6"/>
  <c r="Y96" i="6"/>
  <c r="AA96" i="6"/>
  <c r="AC96" i="6"/>
  <c r="AE96" i="6"/>
  <c r="K97" i="6"/>
  <c r="L97" i="6"/>
  <c r="M97" i="6"/>
  <c r="N97" i="6"/>
  <c r="R97" i="6"/>
  <c r="U97" i="6"/>
  <c r="Q97" i="6"/>
  <c r="W97" i="6"/>
  <c r="Y97" i="6"/>
  <c r="AA97" i="6"/>
  <c r="AC97" i="6"/>
  <c r="AE97" i="6"/>
  <c r="K99" i="6"/>
  <c r="L99" i="6"/>
  <c r="M99" i="6"/>
  <c r="N99" i="6"/>
  <c r="R99" i="6"/>
  <c r="U99" i="6"/>
  <c r="Q99" i="6"/>
  <c r="W99" i="6"/>
  <c r="Y99" i="6"/>
  <c r="AA99" i="6"/>
  <c r="AC99" i="6"/>
  <c r="AE99" i="6"/>
  <c r="K100" i="6"/>
  <c r="L100" i="6"/>
  <c r="M100" i="6"/>
  <c r="N100" i="6"/>
  <c r="R100" i="6"/>
  <c r="U100" i="6"/>
  <c r="Q100" i="6"/>
  <c r="W100" i="6"/>
  <c r="Y100" i="6"/>
  <c r="AA100" i="6"/>
  <c r="AC100" i="6"/>
  <c r="AE100" i="6"/>
  <c r="K101" i="6"/>
  <c r="L101" i="6"/>
  <c r="M101" i="6"/>
  <c r="N101" i="6"/>
  <c r="R101" i="6"/>
  <c r="U101" i="6"/>
  <c r="Q101" i="6"/>
  <c r="W101" i="6"/>
  <c r="Y101" i="6"/>
  <c r="AA101" i="6"/>
  <c r="AC101" i="6"/>
  <c r="AE101" i="6"/>
  <c r="K102" i="6"/>
  <c r="L102" i="6"/>
  <c r="M102" i="6"/>
  <c r="N102" i="6"/>
  <c r="P102" i="6"/>
  <c r="R102" i="6"/>
  <c r="U102" i="6"/>
  <c r="Q102" i="6" s="1"/>
  <c r="W102" i="6"/>
  <c r="Y102" i="6"/>
  <c r="AA102" i="6"/>
  <c r="AC102" i="6"/>
  <c r="AE102" i="6"/>
  <c r="K103" i="6"/>
  <c r="L103" i="6"/>
  <c r="M103" i="6"/>
  <c r="N103" i="6"/>
  <c r="R103" i="6"/>
  <c r="U103" i="6"/>
  <c r="Q103" i="6" s="1"/>
  <c r="W103" i="6"/>
  <c r="Y103" i="6"/>
  <c r="AA103" i="6"/>
  <c r="AC103" i="6"/>
  <c r="AE103" i="6"/>
  <c r="K104" i="6"/>
  <c r="L104" i="6"/>
  <c r="M104" i="6"/>
  <c r="N104" i="6"/>
  <c r="R104" i="6"/>
  <c r="U104" i="6"/>
  <c r="Q104" i="6" s="1"/>
  <c r="W104" i="6"/>
  <c r="Y104" i="6"/>
  <c r="AA104" i="6"/>
  <c r="AC104" i="6"/>
  <c r="AE104" i="6"/>
  <c r="K105" i="6"/>
  <c r="L105" i="6"/>
  <c r="M105" i="6"/>
  <c r="N105" i="6"/>
  <c r="R105" i="6"/>
  <c r="U105" i="6"/>
  <c r="Q105" i="6" s="1"/>
  <c r="W105" i="6"/>
  <c r="Y105" i="6"/>
  <c r="AA105" i="6"/>
  <c r="AC105" i="6"/>
  <c r="AE105" i="6"/>
  <c r="K106" i="6"/>
  <c r="L106" i="6"/>
  <c r="M106" i="6"/>
  <c r="N106" i="6"/>
  <c r="R106" i="6"/>
  <c r="U106" i="6"/>
  <c r="Q106" i="6" s="1"/>
  <c r="W106" i="6"/>
  <c r="Y106" i="6"/>
  <c r="AA106" i="6"/>
  <c r="AC106" i="6"/>
  <c r="AE106" i="6"/>
  <c r="K107" i="6"/>
  <c r="L107" i="6"/>
  <c r="M107" i="6"/>
  <c r="N107" i="6"/>
  <c r="R107" i="6"/>
  <c r="U107" i="6"/>
  <c r="Q107" i="6" s="1"/>
  <c r="W107" i="6"/>
  <c r="Y107" i="6"/>
  <c r="AA107" i="6"/>
  <c r="AC107" i="6"/>
  <c r="AE107" i="6"/>
  <c r="K108" i="6"/>
  <c r="L108" i="6"/>
  <c r="M108" i="6"/>
  <c r="N108" i="6"/>
  <c r="R108" i="6"/>
  <c r="U108" i="6"/>
  <c r="Q108" i="6" s="1"/>
  <c r="W108" i="6"/>
  <c r="Y108" i="6"/>
  <c r="AA108" i="6"/>
  <c r="AC108" i="6"/>
  <c r="AE108" i="6"/>
  <c r="K109" i="6"/>
  <c r="L109" i="6"/>
  <c r="M109" i="6"/>
  <c r="N109" i="6"/>
  <c r="R109" i="6"/>
  <c r="U109" i="6"/>
  <c r="Q109" i="6" s="1"/>
  <c r="W109" i="6"/>
  <c r="Y109" i="6"/>
  <c r="AA109" i="6"/>
  <c r="AC109" i="6"/>
  <c r="AE109" i="6"/>
  <c r="K111" i="6"/>
  <c r="L111" i="6"/>
  <c r="M111" i="6"/>
  <c r="N111" i="6"/>
  <c r="R111" i="6"/>
  <c r="U111" i="6"/>
  <c r="Q111" i="6" s="1"/>
  <c r="W111" i="6"/>
  <c r="Y111" i="6"/>
  <c r="AA111" i="6"/>
  <c r="AC111" i="6"/>
  <c r="AE111" i="6"/>
  <c r="K112" i="6"/>
  <c r="L112" i="6"/>
  <c r="M112" i="6"/>
  <c r="N112" i="6"/>
  <c r="O112" i="6"/>
  <c r="R112" i="6"/>
  <c r="U112" i="6"/>
  <c r="Q112" i="6"/>
  <c r="W112" i="6"/>
  <c r="Y112" i="6"/>
  <c r="AA112" i="6"/>
  <c r="AC112" i="6"/>
  <c r="AE112" i="6"/>
  <c r="K113" i="6"/>
  <c r="L113" i="6"/>
  <c r="M113" i="6"/>
  <c r="N113" i="6"/>
  <c r="R113" i="6"/>
  <c r="U113" i="6"/>
  <c r="Q113" i="6"/>
  <c r="W113" i="6"/>
  <c r="Y113" i="6"/>
  <c r="AA113" i="6"/>
  <c r="AC113" i="6"/>
  <c r="AE113" i="6"/>
  <c r="K114" i="6"/>
  <c r="L114" i="6"/>
  <c r="M114" i="6"/>
  <c r="N114" i="6"/>
  <c r="R114" i="6"/>
  <c r="U114" i="6"/>
  <c r="Q114" i="6"/>
  <c r="W114" i="6"/>
  <c r="Y114" i="6"/>
  <c r="AA114" i="6"/>
  <c r="AC114" i="6"/>
  <c r="AE114" i="6"/>
  <c r="K115" i="6"/>
  <c r="L115" i="6"/>
  <c r="M115" i="6"/>
  <c r="N115" i="6"/>
  <c r="R115" i="6"/>
  <c r="U115" i="6"/>
  <c r="Q115" i="6"/>
  <c r="W115" i="6"/>
  <c r="Y115" i="6"/>
  <c r="AA115" i="6"/>
  <c r="AC115" i="6"/>
  <c r="AE115" i="6"/>
  <c r="K117" i="6"/>
  <c r="L117" i="6"/>
  <c r="M117" i="6"/>
  <c r="N117" i="6"/>
  <c r="O117" i="6"/>
  <c r="R117" i="6"/>
  <c r="U117" i="6"/>
  <c r="Q117" i="6" s="1"/>
  <c r="W117" i="6"/>
  <c r="Y117" i="6"/>
  <c r="AA117" i="6"/>
  <c r="AC117" i="6"/>
  <c r="AE117" i="6"/>
  <c r="M118" i="6"/>
  <c r="N118" i="6"/>
  <c r="R118" i="6"/>
  <c r="U118" i="6"/>
  <c r="K118" i="6"/>
  <c r="W118" i="6"/>
  <c r="Y118" i="6"/>
  <c r="AA118" i="6"/>
  <c r="AC118" i="6"/>
  <c r="AE118" i="6"/>
  <c r="E8" i="10"/>
  <c r="J117" i="6"/>
  <c r="F117" i="6"/>
  <c r="D117" i="6"/>
  <c r="D109" i="6"/>
  <c r="F109" i="6"/>
  <c r="J109" i="6"/>
  <c r="AC50" i="9"/>
  <c r="F3" i="9"/>
  <c r="F3" i="7"/>
  <c r="D47" i="7" s="1"/>
  <c r="H42" i="6"/>
  <c r="H63" i="6"/>
  <c r="H73" i="6"/>
  <c r="H82" i="6"/>
  <c r="H90" i="6"/>
  <c r="H106" i="6"/>
  <c r="H112" i="6"/>
  <c r="G16" i="6"/>
  <c r="O16" i="6"/>
  <c r="H17" i="17"/>
  <c r="G17" i="17"/>
  <c r="F17" i="17"/>
  <c r="E17" i="17"/>
  <c r="D17" i="17"/>
  <c r="C17" i="17"/>
  <c r="H16" i="17"/>
  <c r="G16" i="17"/>
  <c r="F16" i="17"/>
  <c r="E16" i="17"/>
  <c r="D16" i="17"/>
  <c r="C16" i="17"/>
  <c r="H15" i="17"/>
  <c r="G15" i="17"/>
  <c r="F15" i="17"/>
  <c r="E15" i="17"/>
  <c r="D15" i="17"/>
  <c r="C15" i="17"/>
  <c r="H14" i="17"/>
  <c r="G14" i="17"/>
  <c r="F14" i="17"/>
  <c r="E14" i="17"/>
  <c r="D14" i="17"/>
  <c r="C14" i="17"/>
  <c r="H13" i="17"/>
  <c r="G13" i="17"/>
  <c r="F13" i="17"/>
  <c r="E13" i="17"/>
  <c r="D13" i="17"/>
  <c r="C13" i="17"/>
  <c r="H12" i="17"/>
  <c r="G12" i="17"/>
  <c r="F12" i="17"/>
  <c r="E12" i="17"/>
  <c r="D12" i="17"/>
  <c r="C12" i="17"/>
  <c r="H11" i="17"/>
  <c r="G11" i="17"/>
  <c r="F11" i="17"/>
  <c r="E11" i="17"/>
  <c r="D11" i="17"/>
  <c r="C11" i="17"/>
  <c r="H10" i="17"/>
  <c r="G10" i="17"/>
  <c r="F10" i="17"/>
  <c r="E10" i="17"/>
  <c r="D10" i="17"/>
  <c r="C10" i="17"/>
  <c r="H9" i="17"/>
  <c r="G9" i="17"/>
  <c r="F9" i="17"/>
  <c r="E9" i="17"/>
  <c r="D9" i="17"/>
  <c r="C9" i="17"/>
  <c r="B17" i="17"/>
  <c r="B16" i="17"/>
  <c r="B15" i="17"/>
  <c r="B14" i="17"/>
  <c r="B13" i="17"/>
  <c r="B12" i="17"/>
  <c r="B11" i="17"/>
  <c r="B10" i="17"/>
  <c r="B9" i="17"/>
  <c r="C29" i="16"/>
  <c r="J29" i="16" s="1"/>
  <c r="M5" i="19"/>
  <c r="K37" i="18"/>
  <c r="J13" i="19"/>
  <c r="L26" i="18"/>
  <c r="I13" i="19"/>
  <c r="K26" i="18"/>
  <c r="H13" i="19"/>
  <c r="J26" i="18"/>
  <c r="G13" i="19"/>
  <c r="I26" i="18"/>
  <c r="F13" i="19"/>
  <c r="H26" i="18"/>
  <c r="E13" i="19"/>
  <c r="G26" i="18"/>
  <c r="D13" i="19"/>
  <c r="F26" i="18"/>
  <c r="C13" i="19"/>
  <c r="E26" i="18"/>
  <c r="B13" i="19"/>
  <c r="D26" i="18"/>
  <c r="J11" i="19"/>
  <c r="L24" i="18"/>
  <c r="I11" i="19"/>
  <c r="K24" i="18"/>
  <c r="H11" i="19"/>
  <c r="J24" i="18"/>
  <c r="G11" i="19"/>
  <c r="I24" i="18"/>
  <c r="F11" i="19"/>
  <c r="H24" i="18"/>
  <c r="E11" i="19"/>
  <c r="G24" i="18"/>
  <c r="D11" i="19"/>
  <c r="F24" i="18"/>
  <c r="C11" i="19"/>
  <c r="E24" i="18"/>
  <c r="B11" i="19"/>
  <c r="N5" i="19"/>
  <c r="O5" i="19"/>
  <c r="P5" i="19"/>
  <c r="R5" i="19"/>
  <c r="Q5" i="19"/>
  <c r="S5" i="19"/>
  <c r="D38" i="18"/>
  <c r="D24" i="18"/>
  <c r="J10" i="19"/>
  <c r="L23" i="18" s="1"/>
  <c r="I10" i="19"/>
  <c r="K23" i="18" s="1"/>
  <c r="H10" i="19"/>
  <c r="J23" i="18" s="1"/>
  <c r="G10" i="19"/>
  <c r="I23" i="18" s="1"/>
  <c r="F10" i="19"/>
  <c r="H23" i="18" s="1"/>
  <c r="E10" i="19"/>
  <c r="G23" i="18" s="1"/>
  <c r="D10" i="19"/>
  <c r="F23" i="18" s="1"/>
  <c r="C10" i="19"/>
  <c r="E23" i="18" s="1"/>
  <c r="B10" i="19"/>
  <c r="D23" i="18" s="1"/>
  <c r="J9" i="19"/>
  <c r="L22" i="18" s="1"/>
  <c r="I9" i="19"/>
  <c r="K22" i="18" s="1"/>
  <c r="H9" i="19"/>
  <c r="J22" i="18" s="1"/>
  <c r="G9" i="19"/>
  <c r="I22" i="18" s="1"/>
  <c r="F9" i="19"/>
  <c r="H22" i="18" s="1"/>
  <c r="E9" i="19"/>
  <c r="G22" i="18" s="1"/>
  <c r="D9" i="19"/>
  <c r="F22" i="18" s="1"/>
  <c r="C9" i="19"/>
  <c r="E22" i="18" s="1"/>
  <c r="B9" i="19"/>
  <c r="D22" i="18" s="1"/>
  <c r="J7" i="19"/>
  <c r="L20" i="18" s="1"/>
  <c r="I7" i="19"/>
  <c r="K20" i="18" s="1"/>
  <c r="H7" i="19"/>
  <c r="J20" i="18" s="1"/>
  <c r="G7" i="19"/>
  <c r="I20" i="18" s="1"/>
  <c r="F7" i="19"/>
  <c r="H20" i="18" s="1"/>
  <c r="E7" i="19"/>
  <c r="G20" i="18" s="1"/>
  <c r="D7" i="19"/>
  <c r="F20" i="18" s="1"/>
  <c r="C7" i="19"/>
  <c r="E20" i="18" s="1"/>
  <c r="B7" i="19"/>
  <c r="D20" i="18" s="1"/>
  <c r="J6" i="19"/>
  <c r="L19" i="18" s="1"/>
  <c r="I6" i="19"/>
  <c r="K19" i="18" s="1"/>
  <c r="H6" i="19"/>
  <c r="J19" i="18" s="1"/>
  <c r="G6" i="19"/>
  <c r="I19" i="18" s="1"/>
  <c r="F6" i="19"/>
  <c r="H19" i="18" s="1"/>
  <c r="E6" i="19"/>
  <c r="G19" i="18" s="1"/>
  <c r="D6" i="19"/>
  <c r="F19" i="18" s="1"/>
  <c r="C6" i="19"/>
  <c r="E19" i="18" s="1"/>
  <c r="B6" i="19"/>
  <c r="D19" i="18" s="1"/>
  <c r="S13" i="19"/>
  <c r="R13" i="19"/>
  <c r="Q13" i="19"/>
  <c r="P13" i="19"/>
  <c r="O13" i="19"/>
  <c r="N13" i="19"/>
  <c r="M13" i="19"/>
  <c r="S12" i="19"/>
  <c r="R12" i="19"/>
  <c r="Q12" i="19"/>
  <c r="P12" i="19"/>
  <c r="O12" i="19"/>
  <c r="N12" i="19"/>
  <c r="M12" i="19"/>
  <c r="S11" i="19"/>
  <c r="R11" i="19"/>
  <c r="Q11" i="19"/>
  <c r="P11" i="19"/>
  <c r="O11" i="19"/>
  <c r="N11" i="19"/>
  <c r="M11" i="19"/>
  <c r="S10" i="19"/>
  <c r="R10" i="19"/>
  <c r="Q10" i="19"/>
  <c r="P10" i="19"/>
  <c r="O10" i="19"/>
  <c r="N10" i="19"/>
  <c r="M10" i="19"/>
  <c r="S9" i="19"/>
  <c r="R9" i="19"/>
  <c r="Q9" i="19"/>
  <c r="P9" i="19"/>
  <c r="O9" i="19"/>
  <c r="N9" i="19"/>
  <c r="M9" i="19"/>
  <c r="S8" i="19"/>
  <c r="R8" i="19"/>
  <c r="Q8" i="19"/>
  <c r="P8" i="19"/>
  <c r="O8" i="19"/>
  <c r="N8" i="19"/>
  <c r="M8" i="19"/>
  <c r="S7" i="19"/>
  <c r="R7" i="19"/>
  <c r="Q7" i="19"/>
  <c r="P7" i="19"/>
  <c r="O7" i="19"/>
  <c r="N7" i="19"/>
  <c r="M7" i="19"/>
  <c r="S6" i="19"/>
  <c r="R6" i="19"/>
  <c r="Q6" i="19"/>
  <c r="P6" i="19"/>
  <c r="O6" i="19"/>
  <c r="N6" i="19"/>
  <c r="M6" i="19"/>
  <c r="J76" i="8"/>
  <c r="I76" i="8"/>
  <c r="K87" i="5"/>
  <c r="H76" i="8"/>
  <c r="J127" i="5"/>
  <c r="G76" i="8"/>
  <c r="F76" i="8"/>
  <c r="E76" i="8"/>
  <c r="D76" i="8"/>
  <c r="F167" i="5" s="1"/>
  <c r="C76" i="8"/>
  <c r="B76" i="8"/>
  <c r="D167" i="5"/>
  <c r="J75" i="8"/>
  <c r="L166" i="5"/>
  <c r="I75" i="8"/>
  <c r="K86" i="5"/>
  <c r="H75" i="8"/>
  <c r="J166" i="5"/>
  <c r="G75" i="8"/>
  <c r="I166" i="5"/>
  <c r="F75" i="8"/>
  <c r="H86" i="5"/>
  <c r="E75" i="8"/>
  <c r="G126" i="5"/>
  <c r="D75" i="8"/>
  <c r="C75" i="8"/>
  <c r="E86" i="5" s="1"/>
  <c r="B75" i="8"/>
  <c r="D86" i="5" s="1"/>
  <c r="J74" i="8"/>
  <c r="I74" i="8"/>
  <c r="K165" i="5"/>
  <c r="K125" i="5"/>
  <c r="H74" i="8"/>
  <c r="G74" i="8"/>
  <c r="F74" i="8"/>
  <c r="H125" i="5" s="1"/>
  <c r="E74" i="8"/>
  <c r="D74" i="8"/>
  <c r="F85" i="5"/>
  <c r="F34" i="5"/>
  <c r="C74" i="8"/>
  <c r="E85" i="5" s="1"/>
  <c r="E34" i="5"/>
  <c r="B74" i="8"/>
  <c r="D165" i="5"/>
  <c r="J73" i="8"/>
  <c r="I73" i="8"/>
  <c r="H73" i="8"/>
  <c r="J164" i="5"/>
  <c r="G73" i="8"/>
  <c r="I84" i="5"/>
  <c r="F73" i="8"/>
  <c r="H124" i="5"/>
  <c r="E73" i="8"/>
  <c r="G84" i="5"/>
  <c r="D73" i="8"/>
  <c r="F84" i="5"/>
  <c r="C73" i="8"/>
  <c r="E164" i="5"/>
  <c r="B73" i="8"/>
  <c r="J72" i="8"/>
  <c r="L83" i="5" s="1"/>
  <c r="I72" i="8"/>
  <c r="K163" i="5" s="1"/>
  <c r="H72" i="8"/>
  <c r="J83" i="5" s="1"/>
  <c r="G72" i="8"/>
  <c r="I163" i="5" s="1"/>
  <c r="F72" i="8"/>
  <c r="H123" i="5" s="1"/>
  <c r="E72" i="8"/>
  <c r="D72" i="8"/>
  <c r="F163" i="5"/>
  <c r="C72" i="8"/>
  <c r="B72" i="8"/>
  <c r="D163" i="5" s="1"/>
  <c r="J71" i="8"/>
  <c r="L162" i="5" s="1"/>
  <c r="I71" i="8"/>
  <c r="K82" i="5" s="1"/>
  <c r="K33" i="5"/>
  <c r="H71" i="8"/>
  <c r="G71" i="8"/>
  <c r="F71" i="8"/>
  <c r="H82" i="5"/>
  <c r="H33" i="5"/>
  <c r="E71" i="8"/>
  <c r="D71" i="8"/>
  <c r="F162" i="5"/>
  <c r="C71" i="8"/>
  <c r="B71" i="8"/>
  <c r="D82" i="5" s="1"/>
  <c r="D33" i="5"/>
  <c r="J70" i="8"/>
  <c r="L161" i="5"/>
  <c r="I70" i="8"/>
  <c r="K81" i="5"/>
  <c r="H70" i="8"/>
  <c r="J161" i="5"/>
  <c r="G70" i="8"/>
  <c r="F70" i="8"/>
  <c r="H161" i="5" s="1"/>
  <c r="E70" i="8"/>
  <c r="G161" i="5" s="1"/>
  <c r="D70" i="8"/>
  <c r="C70" i="8"/>
  <c r="E81" i="5"/>
  <c r="B70" i="8"/>
  <c r="J69" i="8"/>
  <c r="I69" i="8"/>
  <c r="K120" i="5"/>
  <c r="H69" i="8"/>
  <c r="G69" i="8"/>
  <c r="I120" i="5" s="1"/>
  <c r="F69" i="8"/>
  <c r="H160" i="5" s="1"/>
  <c r="E69" i="8"/>
  <c r="G120" i="5" s="1"/>
  <c r="D69" i="8"/>
  <c r="F160" i="5" s="1"/>
  <c r="C69" i="8"/>
  <c r="E80" i="5" s="1"/>
  <c r="B69" i="8"/>
  <c r="D160" i="5" s="1"/>
  <c r="J68" i="8"/>
  <c r="I68" i="8"/>
  <c r="K119" i="5"/>
  <c r="H68" i="8"/>
  <c r="G68" i="8"/>
  <c r="I119" i="5" s="1"/>
  <c r="F68" i="8"/>
  <c r="H79" i="5" s="1"/>
  <c r="H32" i="5"/>
  <c r="E68" i="8"/>
  <c r="D68" i="8"/>
  <c r="C68" i="8"/>
  <c r="B68" i="8"/>
  <c r="D119" i="5" s="1"/>
  <c r="J67" i="8"/>
  <c r="L158" i="5" s="1"/>
  <c r="I67" i="8"/>
  <c r="H67" i="8"/>
  <c r="G67" i="8"/>
  <c r="I118" i="5" s="1"/>
  <c r="F67" i="8"/>
  <c r="H158" i="5" s="1"/>
  <c r="E67" i="8"/>
  <c r="D67" i="8"/>
  <c r="F78" i="5"/>
  <c r="F118" i="5"/>
  <c r="C67" i="8"/>
  <c r="E158" i="5" s="1"/>
  <c r="B67" i="8"/>
  <c r="D158" i="5" s="1"/>
  <c r="J66" i="8"/>
  <c r="I66" i="8"/>
  <c r="H66" i="8"/>
  <c r="G66" i="8"/>
  <c r="I117" i="5"/>
  <c r="I77" i="5"/>
  <c r="F66" i="8"/>
  <c r="E66" i="8"/>
  <c r="D66" i="8"/>
  <c r="F117" i="5" s="1"/>
  <c r="C66" i="8"/>
  <c r="E157" i="5" s="1"/>
  <c r="B66" i="8"/>
  <c r="D117" i="5" s="1"/>
  <c r="J65" i="8"/>
  <c r="L116" i="5" s="1"/>
  <c r="I65" i="8"/>
  <c r="K156" i="5" s="1"/>
  <c r="H65" i="8"/>
  <c r="J116" i="5" s="1"/>
  <c r="J156" i="5"/>
  <c r="G65" i="8"/>
  <c r="F65" i="8"/>
  <c r="H76" i="5" s="1"/>
  <c r="H31" i="5"/>
  <c r="E65" i="8"/>
  <c r="G156" i="5"/>
  <c r="G116" i="5"/>
  <c r="D65" i="8"/>
  <c r="C65" i="8"/>
  <c r="E76" i="5"/>
  <c r="E31" i="5"/>
  <c r="B65" i="8"/>
  <c r="J64" i="8"/>
  <c r="L155" i="5"/>
  <c r="I64" i="8"/>
  <c r="K75" i="5"/>
  <c r="K115" i="5"/>
  <c r="H64" i="8"/>
  <c r="J115" i="5" s="1"/>
  <c r="G64" i="8"/>
  <c r="I155" i="5" s="1"/>
  <c r="F64" i="8"/>
  <c r="H75" i="5" s="1"/>
  <c r="E64" i="8"/>
  <c r="G115" i="5" s="1"/>
  <c r="D64" i="8"/>
  <c r="F115" i="5" s="1"/>
  <c r="C64" i="8"/>
  <c r="E75" i="5" s="1"/>
  <c r="B64" i="8"/>
  <c r="D115" i="5" s="1"/>
  <c r="J63" i="8"/>
  <c r="L114" i="5" s="1"/>
  <c r="I63" i="8"/>
  <c r="K74" i="5" s="1"/>
  <c r="K154" i="5"/>
  <c r="H63" i="8"/>
  <c r="J114" i="5"/>
  <c r="G63" i="8"/>
  <c r="I154" i="5"/>
  <c r="F63" i="8"/>
  <c r="H154" i="5"/>
  <c r="E63" i="8"/>
  <c r="G154" i="5"/>
  <c r="D63" i="8"/>
  <c r="F74" i="5"/>
  <c r="C63" i="8"/>
  <c r="E74" i="5"/>
  <c r="B63" i="8"/>
  <c r="D114" i="5"/>
  <c r="J62" i="8"/>
  <c r="L153" i="5"/>
  <c r="I62" i="8"/>
  <c r="K113" i="5"/>
  <c r="H62" i="8"/>
  <c r="J73" i="5"/>
  <c r="J30" i="5"/>
  <c r="G62" i="8"/>
  <c r="F62" i="8"/>
  <c r="H153" i="5"/>
  <c r="H73" i="5"/>
  <c r="H30" i="5"/>
  <c r="E62" i="8"/>
  <c r="D62" i="8"/>
  <c r="F73" i="5" s="1"/>
  <c r="F30" i="5"/>
  <c r="C62" i="8"/>
  <c r="E73" i="5"/>
  <c r="E30" i="5"/>
  <c r="B62" i="8"/>
  <c r="J61" i="8"/>
  <c r="L112" i="5"/>
  <c r="L152" i="5"/>
  <c r="I61" i="8"/>
  <c r="H61" i="8"/>
  <c r="J152" i="5"/>
  <c r="J112" i="5"/>
  <c r="G61" i="8"/>
  <c r="F61" i="8"/>
  <c r="H152" i="5"/>
  <c r="H72" i="5"/>
  <c r="E61" i="8"/>
  <c r="G72" i="5" s="1"/>
  <c r="D61" i="8"/>
  <c r="F152" i="5" s="1"/>
  <c r="C61" i="8"/>
  <c r="E112" i="5" s="1"/>
  <c r="B61" i="8"/>
  <c r="D152" i="5" s="1"/>
  <c r="J60" i="8"/>
  <c r="L111" i="5"/>
  <c r="I60" i="8"/>
  <c r="K111" i="5"/>
  <c r="K151" i="5"/>
  <c r="H60" i="8"/>
  <c r="J151" i="5" s="1"/>
  <c r="G60" i="8"/>
  <c r="I151" i="5" s="1"/>
  <c r="F60" i="8"/>
  <c r="H151" i="5" s="1"/>
  <c r="E60" i="8"/>
  <c r="G111" i="5" s="1"/>
  <c r="D60" i="8"/>
  <c r="C60" i="8"/>
  <c r="E111" i="5"/>
  <c r="B60" i="8"/>
  <c r="D151" i="5"/>
  <c r="J59" i="8"/>
  <c r="L150" i="5"/>
  <c r="I59" i="8"/>
  <c r="K70" i="5"/>
  <c r="K29" i="5"/>
  <c r="H59" i="8"/>
  <c r="G59" i="8"/>
  <c r="I70" i="5"/>
  <c r="I29" i="5"/>
  <c r="I110" i="5"/>
  <c r="F59" i="8"/>
  <c r="H70" i="5"/>
  <c r="H29" i="5"/>
  <c r="E59" i="8"/>
  <c r="G110" i="5" s="1"/>
  <c r="D59" i="8"/>
  <c r="F110" i="5" s="1"/>
  <c r="C59" i="8"/>
  <c r="E110" i="5" s="1"/>
  <c r="B59" i="8"/>
  <c r="D70" i="5" s="1"/>
  <c r="D29" i="5"/>
  <c r="J57" i="8"/>
  <c r="L108" i="5"/>
  <c r="L148" i="5"/>
  <c r="I57" i="8"/>
  <c r="H57" i="8"/>
  <c r="J108" i="5"/>
  <c r="G57" i="8"/>
  <c r="F57" i="8"/>
  <c r="E57" i="8"/>
  <c r="D57" i="8"/>
  <c r="F108" i="5" s="1"/>
  <c r="C57" i="8"/>
  <c r="E68" i="5" s="1"/>
  <c r="B57" i="8"/>
  <c r="D68" i="5"/>
  <c r="D108" i="5"/>
  <c r="J56" i="8"/>
  <c r="L67" i="5" s="1"/>
  <c r="I56" i="8"/>
  <c r="K67" i="5" s="1"/>
  <c r="K26" i="5"/>
  <c r="H56" i="8"/>
  <c r="J147" i="5"/>
  <c r="G56" i="8"/>
  <c r="F56" i="8"/>
  <c r="E56" i="8"/>
  <c r="G107" i="5"/>
  <c r="D56" i="8"/>
  <c r="C56" i="8"/>
  <c r="E67" i="5" s="1"/>
  <c r="E26" i="5"/>
  <c r="B56" i="8"/>
  <c r="D107" i="5"/>
  <c r="J54" i="8"/>
  <c r="L145" i="5"/>
  <c r="I54" i="8"/>
  <c r="H54" i="8"/>
  <c r="J105" i="5" s="1"/>
  <c r="G54" i="8"/>
  <c r="F54" i="8"/>
  <c r="E54" i="8"/>
  <c r="G145" i="5" s="1"/>
  <c r="D54" i="8"/>
  <c r="F65" i="5" s="1"/>
  <c r="C54" i="8"/>
  <c r="E145" i="5" s="1"/>
  <c r="B54" i="8"/>
  <c r="J53" i="8"/>
  <c r="L104" i="5"/>
  <c r="I53" i="8"/>
  <c r="K64" i="5"/>
  <c r="H53" i="8"/>
  <c r="J104" i="5"/>
  <c r="G53" i="8"/>
  <c r="I64" i="5"/>
  <c r="F53" i="8"/>
  <c r="H144" i="5"/>
  <c r="E53" i="8"/>
  <c r="G144" i="5"/>
  <c r="D53" i="8"/>
  <c r="F64" i="5"/>
  <c r="C53" i="8"/>
  <c r="E104" i="5"/>
  <c r="B53" i="8"/>
  <c r="D144" i="5"/>
  <c r="J52" i="8"/>
  <c r="L143" i="5"/>
  <c r="I52" i="8"/>
  <c r="H52" i="8"/>
  <c r="G52" i="8"/>
  <c r="F52" i="8"/>
  <c r="H143" i="5" s="1"/>
  <c r="H24" i="5"/>
  <c r="E52" i="8"/>
  <c r="G103" i="5" s="1"/>
  <c r="D52" i="8"/>
  <c r="F143" i="5" s="1"/>
  <c r="C52" i="8"/>
  <c r="E63" i="5" s="1"/>
  <c r="E24" i="5"/>
  <c r="B52" i="8"/>
  <c r="D143" i="5"/>
  <c r="J51" i="8"/>
  <c r="I51" i="8"/>
  <c r="H51" i="8"/>
  <c r="J62" i="5"/>
  <c r="G51" i="8"/>
  <c r="I62" i="5"/>
  <c r="F51" i="8"/>
  <c r="E51" i="8"/>
  <c r="G62" i="5" s="1"/>
  <c r="D51" i="8"/>
  <c r="F102" i="5" s="1"/>
  <c r="C51" i="8"/>
  <c r="B51" i="8"/>
  <c r="D102" i="5"/>
  <c r="J50" i="8"/>
  <c r="I50" i="8"/>
  <c r="H50" i="8"/>
  <c r="J61" i="5"/>
  <c r="G50" i="8"/>
  <c r="F50" i="8"/>
  <c r="E50" i="8"/>
  <c r="G61" i="5"/>
  <c r="G101" i="5"/>
  <c r="D50" i="8"/>
  <c r="C50" i="8"/>
  <c r="E101" i="5"/>
  <c r="B50" i="8"/>
  <c r="D141" i="5"/>
  <c r="J49" i="8"/>
  <c r="I49" i="8"/>
  <c r="H49" i="8"/>
  <c r="G49" i="8"/>
  <c r="I100" i="5" s="1"/>
  <c r="F49" i="8"/>
  <c r="H60" i="5" s="1"/>
  <c r="E49" i="8"/>
  <c r="D49" i="8"/>
  <c r="F100" i="5"/>
  <c r="C49" i="8"/>
  <c r="B49" i="8"/>
  <c r="D100" i="5" s="1"/>
  <c r="J48" i="8"/>
  <c r="L139" i="5" s="1"/>
  <c r="I48" i="8"/>
  <c r="K59" i="5" s="1"/>
  <c r="H48" i="8"/>
  <c r="J59" i="5" s="1"/>
  <c r="J139" i="5"/>
  <c r="G48" i="8"/>
  <c r="F48" i="8"/>
  <c r="E48" i="8"/>
  <c r="G139" i="5"/>
  <c r="D48" i="8"/>
  <c r="C48" i="8"/>
  <c r="E139" i="5" s="1"/>
  <c r="B48" i="8"/>
  <c r="J47" i="8"/>
  <c r="L98" i="5"/>
  <c r="I47" i="8"/>
  <c r="K98" i="5"/>
  <c r="H47" i="8"/>
  <c r="J58" i="5"/>
  <c r="G47" i="8"/>
  <c r="I98" i="5"/>
  <c r="F47" i="8"/>
  <c r="E47" i="8"/>
  <c r="D47" i="8"/>
  <c r="C47" i="8"/>
  <c r="E98" i="5" s="1"/>
  <c r="B47" i="8"/>
  <c r="D98" i="5" s="1"/>
  <c r="J46" i="8"/>
  <c r="L137" i="5" s="1"/>
  <c r="I46" i="8"/>
  <c r="K97" i="5" s="1"/>
  <c r="H46" i="8"/>
  <c r="G46" i="8"/>
  <c r="F46" i="8"/>
  <c r="H97" i="5" s="1"/>
  <c r="E46" i="8"/>
  <c r="G57" i="5" s="1"/>
  <c r="G22" i="5"/>
  <c r="D46" i="8"/>
  <c r="F57" i="5"/>
  <c r="F22" i="5"/>
  <c r="C46" i="8"/>
  <c r="E57" i="5" s="1"/>
  <c r="E22" i="5"/>
  <c r="B46" i="8"/>
  <c r="J45" i="8"/>
  <c r="L136" i="5" s="1"/>
  <c r="I45" i="8"/>
  <c r="K96" i="5" s="1"/>
  <c r="K136" i="5"/>
  <c r="H45" i="8"/>
  <c r="J56" i="5"/>
  <c r="G45" i="8"/>
  <c r="I96" i="5"/>
  <c r="F45" i="8"/>
  <c r="H96" i="5"/>
  <c r="E45" i="8"/>
  <c r="D45" i="8"/>
  <c r="F96" i="5" s="1"/>
  <c r="C45" i="8"/>
  <c r="B45" i="8"/>
  <c r="D96" i="5"/>
  <c r="J44" i="8"/>
  <c r="I44" i="8"/>
  <c r="K95" i="5" s="1"/>
  <c r="H44" i="8"/>
  <c r="G44" i="8"/>
  <c r="I135" i="5"/>
  <c r="F44" i="8"/>
  <c r="H55" i="5"/>
  <c r="E44" i="8"/>
  <c r="D44" i="8"/>
  <c r="F55" i="5" s="1"/>
  <c r="C44" i="8"/>
  <c r="E135" i="5" s="1"/>
  <c r="B44" i="8"/>
  <c r="J43" i="8"/>
  <c r="L54" i="5"/>
  <c r="I43" i="8"/>
  <c r="K94" i="5"/>
  <c r="H43" i="8"/>
  <c r="J94" i="5"/>
  <c r="G43" i="8"/>
  <c r="I134" i="5"/>
  <c r="F43" i="8"/>
  <c r="H134" i="5"/>
  <c r="E43" i="8"/>
  <c r="G94" i="5"/>
  <c r="G134" i="5"/>
  <c r="D43" i="8"/>
  <c r="C43" i="8"/>
  <c r="B43" i="8"/>
  <c r="L38" i="18"/>
  <c r="K38" i="18"/>
  <c r="J38" i="18"/>
  <c r="I38" i="18"/>
  <c r="H38" i="18"/>
  <c r="G38" i="18"/>
  <c r="F38" i="18"/>
  <c r="E38" i="18"/>
  <c r="G14" i="16"/>
  <c r="H14" i="16"/>
  <c r="G22" i="16"/>
  <c r="G21" i="16"/>
  <c r="G34" i="16" s="1"/>
  <c r="G20" i="16"/>
  <c r="G33" i="16"/>
  <c r="G19" i="16"/>
  <c r="G32" i="16"/>
  <c r="G18" i="16"/>
  <c r="G17" i="16"/>
  <c r="G30" i="16" s="1"/>
  <c r="G16" i="16"/>
  <c r="G29" i="16"/>
  <c r="G15" i="16"/>
  <c r="G28" i="16"/>
  <c r="H22" i="16"/>
  <c r="H21" i="16"/>
  <c r="H20" i="16"/>
  <c r="H19" i="16"/>
  <c r="H18" i="16"/>
  <c r="H17" i="16"/>
  <c r="H16" i="16"/>
  <c r="H15" i="16"/>
  <c r="F22" i="16"/>
  <c r="F21" i="16"/>
  <c r="F20" i="16"/>
  <c r="F19" i="16"/>
  <c r="F18" i="16"/>
  <c r="F17" i="16"/>
  <c r="F16" i="16"/>
  <c r="F15" i="16"/>
  <c r="F14" i="16"/>
  <c r="D22" i="16"/>
  <c r="D21" i="16"/>
  <c r="D20" i="16"/>
  <c r="D19" i="16"/>
  <c r="D18" i="16"/>
  <c r="D17" i="16"/>
  <c r="D16" i="16"/>
  <c r="D15" i="16"/>
  <c r="G35" i="16"/>
  <c r="G31" i="16"/>
  <c r="G34" i="4"/>
  <c r="G33" i="4"/>
  <c r="G32" i="4"/>
  <c r="G31" i="4"/>
  <c r="G30" i="4"/>
  <c r="G29" i="4"/>
  <c r="G28" i="4"/>
  <c r="G27" i="4"/>
  <c r="G26" i="4"/>
  <c r="G16" i="4"/>
  <c r="G22" i="4"/>
  <c r="O47" i="4" s="1"/>
  <c r="G21" i="4"/>
  <c r="O46" i="4" s="1"/>
  <c r="G20" i="4"/>
  <c r="O45" i="4" s="1"/>
  <c r="G19" i="4"/>
  <c r="O44" i="4" s="1"/>
  <c r="G18" i="4"/>
  <c r="G17" i="4"/>
  <c r="O42" i="4"/>
  <c r="G15" i="4"/>
  <c r="O40" i="4"/>
  <c r="G14" i="4"/>
  <c r="G22" i="3"/>
  <c r="G35" i="3" s="1"/>
  <c r="G21" i="3"/>
  <c r="G34" i="3" s="1"/>
  <c r="G20" i="3"/>
  <c r="H20" i="3" s="1"/>
  <c r="G33" i="3"/>
  <c r="G19" i="3"/>
  <c r="H19" i="3"/>
  <c r="G18" i="3"/>
  <c r="G31" i="3"/>
  <c r="G17" i="3"/>
  <c r="G30" i="3"/>
  <c r="G16" i="3"/>
  <c r="G29" i="3"/>
  <c r="G15" i="3"/>
  <c r="H15" i="3"/>
  <c r="G14" i="3"/>
  <c r="G27" i="3"/>
  <c r="K51" i="5"/>
  <c r="K52" i="5"/>
  <c r="J51" i="5"/>
  <c r="J52" i="5"/>
  <c r="I51" i="5"/>
  <c r="I52" i="5"/>
  <c r="H51" i="5"/>
  <c r="H52" i="5"/>
  <c r="G51" i="5"/>
  <c r="G52" i="5"/>
  <c r="F51" i="5"/>
  <c r="F52" i="5"/>
  <c r="E51" i="5"/>
  <c r="E52" i="5"/>
  <c r="D51" i="5"/>
  <c r="D52" i="5"/>
  <c r="E60" i="3"/>
  <c r="E35" i="3"/>
  <c r="N35" i="3" s="1"/>
  <c r="C73" i="3"/>
  <c r="C86" i="3"/>
  <c r="E59" i="3"/>
  <c r="E34" i="3"/>
  <c r="M34" i="3"/>
  <c r="C72" i="3"/>
  <c r="C85" i="3"/>
  <c r="E58" i="3"/>
  <c r="E33" i="3"/>
  <c r="N33" i="3" s="1"/>
  <c r="C71" i="3"/>
  <c r="C84" i="3"/>
  <c r="E57" i="3"/>
  <c r="E32" i="3"/>
  <c r="N32" i="3"/>
  <c r="C70" i="3"/>
  <c r="C83" i="3"/>
  <c r="E56" i="3"/>
  <c r="E31" i="3"/>
  <c r="N31" i="3" s="1"/>
  <c r="C69" i="3"/>
  <c r="C82" i="3"/>
  <c r="E55" i="3"/>
  <c r="E30" i="3"/>
  <c r="M30" i="3"/>
  <c r="C68" i="3"/>
  <c r="C81" i="3"/>
  <c r="E54" i="3"/>
  <c r="E29" i="3"/>
  <c r="M29" i="3" s="1"/>
  <c r="C67" i="3"/>
  <c r="C80" i="3"/>
  <c r="E53" i="3"/>
  <c r="E28" i="3"/>
  <c r="M28" i="3"/>
  <c r="C66" i="3"/>
  <c r="C79" i="3"/>
  <c r="E52" i="3"/>
  <c r="E27" i="3"/>
  <c r="N27" i="3" s="1"/>
  <c r="C65" i="3"/>
  <c r="C78" i="3"/>
  <c r="Q12" i="6"/>
  <c r="I12" i="6"/>
  <c r="F118" i="6"/>
  <c r="F112" i="6"/>
  <c r="F115" i="6"/>
  <c r="F114" i="6"/>
  <c r="F113" i="6"/>
  <c r="F111" i="6"/>
  <c r="F106" i="6"/>
  <c r="F105" i="6"/>
  <c r="F104" i="6"/>
  <c r="F103" i="6"/>
  <c r="F102" i="6"/>
  <c r="F101" i="6"/>
  <c r="F100" i="6"/>
  <c r="F99" i="6"/>
  <c r="F97" i="6"/>
  <c r="F96" i="6"/>
  <c r="F94" i="6"/>
  <c r="F93" i="6"/>
  <c r="F92" i="6"/>
  <c r="F91" i="6"/>
  <c r="F90" i="6"/>
  <c r="F89" i="6"/>
  <c r="F87" i="6"/>
  <c r="F86" i="6"/>
  <c r="F85" i="6"/>
  <c r="F84" i="6"/>
  <c r="F83" i="6"/>
  <c r="F82" i="6"/>
  <c r="F77" i="6"/>
  <c r="F76" i="6"/>
  <c r="F75" i="6"/>
  <c r="F74" i="6"/>
  <c r="F73" i="6"/>
  <c r="F72" i="6"/>
  <c r="F71" i="6"/>
  <c r="F70" i="6"/>
  <c r="F69" i="6"/>
  <c r="F68" i="6"/>
  <c r="F67" i="6"/>
  <c r="F65" i="6"/>
  <c r="F64" i="6"/>
  <c r="F63" i="6"/>
  <c r="F58" i="6"/>
  <c r="F57" i="6"/>
  <c r="F56" i="6"/>
  <c r="F55" i="6"/>
  <c r="F54" i="6"/>
  <c r="F53" i="6"/>
  <c r="F52" i="6"/>
  <c r="F51" i="6"/>
  <c r="F50" i="6"/>
  <c r="F49" i="6"/>
  <c r="F48" i="6"/>
  <c r="F47" i="6"/>
  <c r="F45" i="6"/>
  <c r="F44" i="6"/>
  <c r="F43" i="6"/>
  <c r="F42" i="6"/>
  <c r="F41" i="6"/>
  <c r="F40" i="6"/>
  <c r="F39" i="6"/>
  <c r="F38" i="6"/>
  <c r="F37" i="6"/>
  <c r="F36" i="6"/>
  <c r="F35" i="6"/>
  <c r="F34" i="6"/>
  <c r="F33" i="6"/>
  <c r="F32" i="6"/>
  <c r="F31" i="6"/>
  <c r="F30" i="6"/>
  <c r="F29" i="6"/>
  <c r="F28" i="6"/>
  <c r="F25" i="6"/>
  <c r="F24" i="6"/>
  <c r="F23" i="6"/>
  <c r="F22" i="6"/>
  <c r="F27" i="6"/>
  <c r="F26" i="6"/>
  <c r="F21" i="6"/>
  <c r="F20" i="6"/>
  <c r="F19" i="6"/>
  <c r="F18" i="6"/>
  <c r="F17" i="6"/>
  <c r="D112" i="6"/>
  <c r="D115" i="6"/>
  <c r="D114" i="6"/>
  <c r="D113" i="6"/>
  <c r="D111" i="6"/>
  <c r="D106" i="6"/>
  <c r="D105" i="6"/>
  <c r="D104" i="6"/>
  <c r="D103" i="6"/>
  <c r="D102" i="6"/>
  <c r="D101" i="6"/>
  <c r="D100" i="6"/>
  <c r="D99" i="6"/>
  <c r="D97" i="6"/>
  <c r="D96" i="6"/>
  <c r="D94" i="6"/>
  <c r="D93" i="6"/>
  <c r="D92" i="6"/>
  <c r="D91" i="6"/>
  <c r="D90" i="6"/>
  <c r="D89" i="6"/>
  <c r="D87" i="6"/>
  <c r="D86" i="6"/>
  <c r="D85" i="6"/>
  <c r="D84" i="6"/>
  <c r="D83" i="6"/>
  <c r="D82" i="6"/>
  <c r="D77" i="6"/>
  <c r="D76" i="6"/>
  <c r="D75" i="6"/>
  <c r="D74" i="6"/>
  <c r="D73" i="6"/>
  <c r="D72" i="6"/>
  <c r="D71" i="6"/>
  <c r="D70" i="6"/>
  <c r="D69" i="6"/>
  <c r="D68" i="6"/>
  <c r="D67" i="6"/>
  <c r="D65" i="6"/>
  <c r="D64" i="6"/>
  <c r="D63" i="6"/>
  <c r="D58" i="6"/>
  <c r="D57" i="6"/>
  <c r="D56" i="6"/>
  <c r="D55" i="6"/>
  <c r="D54" i="6"/>
  <c r="D53" i="6"/>
  <c r="D52" i="6"/>
  <c r="D51" i="6"/>
  <c r="D50" i="6"/>
  <c r="D49" i="6"/>
  <c r="D48" i="6"/>
  <c r="D47" i="6"/>
  <c r="D45" i="6"/>
  <c r="D44" i="6"/>
  <c r="D43" i="6"/>
  <c r="D42" i="6"/>
  <c r="D41" i="6"/>
  <c r="D40" i="6"/>
  <c r="D39" i="6"/>
  <c r="D38" i="6"/>
  <c r="D37" i="6"/>
  <c r="D36" i="6"/>
  <c r="D35" i="6"/>
  <c r="D34" i="6"/>
  <c r="D33" i="6"/>
  <c r="D32" i="6"/>
  <c r="D31" i="6"/>
  <c r="D30" i="6"/>
  <c r="D29" i="6"/>
  <c r="D28" i="6"/>
  <c r="D27" i="6"/>
  <c r="D26" i="6"/>
  <c r="D25" i="6"/>
  <c r="D24" i="6"/>
  <c r="D23" i="6"/>
  <c r="D22" i="6"/>
  <c r="D21" i="6"/>
  <c r="D20" i="6"/>
  <c r="J34" i="4"/>
  <c r="J33" i="4"/>
  <c r="J32" i="4"/>
  <c r="J31" i="4"/>
  <c r="J30" i="4"/>
  <c r="J29" i="4"/>
  <c r="J28" i="4"/>
  <c r="J27" i="4"/>
  <c r="J26" i="4"/>
  <c r="J22" i="4"/>
  <c r="J21" i="4"/>
  <c r="J20" i="4"/>
  <c r="J19" i="4"/>
  <c r="J18" i="4"/>
  <c r="J17" i="4"/>
  <c r="J16" i="4"/>
  <c r="J15" i="4"/>
  <c r="J14" i="4"/>
  <c r="K22" i="3"/>
  <c r="K21" i="3"/>
  <c r="K20" i="3"/>
  <c r="K19" i="3"/>
  <c r="K18" i="3"/>
  <c r="K17" i="3"/>
  <c r="K16" i="3"/>
  <c r="K15" i="3"/>
  <c r="K14" i="3"/>
  <c r="I47" i="4"/>
  <c r="R47" i="4"/>
  <c r="I46" i="4"/>
  <c r="I45" i="4"/>
  <c r="R45" i="4"/>
  <c r="I44" i="4"/>
  <c r="I43" i="4"/>
  <c r="R43" i="4"/>
  <c r="I42" i="4"/>
  <c r="I41" i="4"/>
  <c r="R41" i="4"/>
  <c r="I40" i="4"/>
  <c r="I39" i="4"/>
  <c r="R39" i="4"/>
  <c r="Q37" i="4"/>
  <c r="Q36" i="4"/>
  <c r="I37" i="4"/>
  <c r="I36" i="4"/>
  <c r="I24" i="4"/>
  <c r="I23" i="4"/>
  <c r="I11" i="4"/>
  <c r="I12" i="4"/>
  <c r="I11" i="3"/>
  <c r="I24" i="3"/>
  <c r="I12" i="3"/>
  <c r="I25" i="3"/>
  <c r="E25" i="3"/>
  <c r="K91" i="5"/>
  <c r="K126" i="5"/>
  <c r="K131" i="5"/>
  <c r="J91" i="5"/>
  <c r="J131" i="5"/>
  <c r="J167" i="5"/>
  <c r="I91" i="5"/>
  <c r="I131" i="5"/>
  <c r="H91" i="5"/>
  <c r="H131" i="5"/>
  <c r="G91" i="5"/>
  <c r="G131" i="5"/>
  <c r="F91" i="5"/>
  <c r="F131" i="5"/>
  <c r="E91" i="5"/>
  <c r="E131" i="5"/>
  <c r="D91" i="5"/>
  <c r="D131" i="5"/>
  <c r="D123" i="5"/>
  <c r="L27" i="5"/>
  <c r="K92" i="5"/>
  <c r="K27" i="5"/>
  <c r="J92" i="5"/>
  <c r="J27" i="5"/>
  <c r="I92" i="5"/>
  <c r="I27" i="5"/>
  <c r="H92" i="5"/>
  <c r="H27" i="5"/>
  <c r="G92" i="5"/>
  <c r="G27" i="5"/>
  <c r="F92" i="5"/>
  <c r="F27" i="5"/>
  <c r="E92" i="5"/>
  <c r="E27" i="5"/>
  <c r="D92" i="5"/>
  <c r="D27" i="5"/>
  <c r="D20" i="5"/>
  <c r="D19" i="5"/>
  <c r="L20" i="5"/>
  <c r="K20" i="5"/>
  <c r="J20" i="5"/>
  <c r="I20" i="5"/>
  <c r="H20" i="5"/>
  <c r="G20" i="5"/>
  <c r="F20" i="5"/>
  <c r="E20" i="5"/>
  <c r="L19" i="5"/>
  <c r="K19" i="5"/>
  <c r="J19" i="5"/>
  <c r="I19" i="5"/>
  <c r="H19" i="5"/>
  <c r="G19" i="5"/>
  <c r="F19" i="5"/>
  <c r="E19" i="5"/>
  <c r="D149" i="5"/>
  <c r="D132" i="5"/>
  <c r="K132" i="5"/>
  <c r="J132" i="5"/>
  <c r="I132" i="5"/>
  <c r="H132" i="5"/>
  <c r="G132" i="5"/>
  <c r="F132" i="5"/>
  <c r="E132" i="5"/>
  <c r="M25" i="3"/>
  <c r="K25" i="3"/>
  <c r="E73" i="3"/>
  <c r="E86" i="3"/>
  <c r="E72" i="3"/>
  <c r="E85" i="3"/>
  <c r="E71" i="3"/>
  <c r="E84" i="3"/>
  <c r="E70" i="3"/>
  <c r="E83" i="3"/>
  <c r="E69" i="3"/>
  <c r="E82" i="3"/>
  <c r="E68" i="3"/>
  <c r="E81" i="3"/>
  <c r="E67" i="3"/>
  <c r="E80" i="3"/>
  <c r="E66" i="3"/>
  <c r="E79" i="3"/>
  <c r="E65" i="3"/>
  <c r="E78" i="3"/>
  <c r="K166" i="5"/>
  <c r="G141" i="5"/>
  <c r="H110" i="5"/>
  <c r="L103" i="5"/>
  <c r="L100" i="5"/>
  <c r="H99" i="5"/>
  <c r="M47" i="4"/>
  <c r="M46" i="4"/>
  <c r="N46" i="4" s="1"/>
  <c r="M45" i="4"/>
  <c r="M44" i="4"/>
  <c r="N44" i="4" s="1"/>
  <c r="M43" i="4"/>
  <c r="M42" i="4"/>
  <c r="N42" i="4" s="1"/>
  <c r="M41" i="4"/>
  <c r="M40" i="4"/>
  <c r="N40" i="4" s="1"/>
  <c r="M39" i="4"/>
  <c r="K47" i="4"/>
  <c r="L47" i="4" s="1"/>
  <c r="K46" i="4"/>
  <c r="K45" i="4"/>
  <c r="K44" i="4"/>
  <c r="K43" i="4"/>
  <c r="K42" i="4"/>
  <c r="K41" i="4"/>
  <c r="K40" i="4"/>
  <c r="K39" i="4"/>
  <c r="K72" i="4"/>
  <c r="E72" i="4"/>
  <c r="K84" i="4"/>
  <c r="E84" i="4"/>
  <c r="K71" i="4"/>
  <c r="E71" i="4"/>
  <c r="K83" i="4"/>
  <c r="E83" i="4"/>
  <c r="K70" i="4"/>
  <c r="E70" i="4"/>
  <c r="K82" i="4"/>
  <c r="E82" i="4"/>
  <c r="K69" i="4"/>
  <c r="E69" i="4"/>
  <c r="K81" i="4"/>
  <c r="E81" i="4"/>
  <c r="K68" i="4"/>
  <c r="E68" i="4"/>
  <c r="K80" i="4"/>
  <c r="E80" i="4"/>
  <c r="K67" i="4"/>
  <c r="E67" i="4"/>
  <c r="K79" i="4"/>
  <c r="E79" i="4"/>
  <c r="K66" i="4"/>
  <c r="E66" i="4"/>
  <c r="K78" i="4"/>
  <c r="E78" i="4"/>
  <c r="K65" i="4"/>
  <c r="E65" i="4"/>
  <c r="K77" i="4"/>
  <c r="E77" i="4"/>
  <c r="M37" i="4"/>
  <c r="K37" i="4"/>
  <c r="E37" i="4"/>
  <c r="C37" i="4"/>
  <c r="E24" i="4"/>
  <c r="C24" i="4"/>
  <c r="J87" i="5"/>
  <c r="E84" i="5"/>
  <c r="G75" i="5"/>
  <c r="E65" i="5"/>
  <c r="M13" i="6"/>
  <c r="K13" i="6"/>
  <c r="M84" i="4"/>
  <c r="M83" i="4"/>
  <c r="M82" i="4"/>
  <c r="M81" i="4"/>
  <c r="M80" i="4"/>
  <c r="M79" i="4"/>
  <c r="M78" i="4"/>
  <c r="M77" i="4"/>
  <c r="M72" i="4"/>
  <c r="M71" i="4"/>
  <c r="M70" i="4"/>
  <c r="M69" i="4"/>
  <c r="M68" i="4"/>
  <c r="M67" i="4"/>
  <c r="M66" i="4"/>
  <c r="M65" i="4"/>
  <c r="C72" i="4"/>
  <c r="C84" i="4"/>
  <c r="C71" i="4"/>
  <c r="C83" i="4"/>
  <c r="C70" i="4"/>
  <c r="C82" i="4"/>
  <c r="C69" i="4"/>
  <c r="C81" i="4"/>
  <c r="C68" i="4"/>
  <c r="C80" i="4"/>
  <c r="C67" i="4"/>
  <c r="C79" i="4"/>
  <c r="C66" i="4"/>
  <c r="C78" i="4"/>
  <c r="C25" i="3"/>
  <c r="J15" i="3"/>
  <c r="J16" i="3"/>
  <c r="J17" i="3"/>
  <c r="J18" i="3"/>
  <c r="J19" i="3"/>
  <c r="J20" i="3"/>
  <c r="J21" i="3"/>
  <c r="J22" i="3"/>
  <c r="C77" i="4"/>
  <c r="C65" i="4"/>
  <c r="J14" i="3"/>
  <c r="H18" i="3"/>
  <c r="F22" i="3"/>
  <c r="F21" i="3"/>
  <c r="F20" i="3"/>
  <c r="F19" i="3"/>
  <c r="F18" i="3"/>
  <c r="F17" i="3"/>
  <c r="F16" i="3"/>
  <c r="F15" i="3"/>
  <c r="F14" i="3"/>
  <c r="D21" i="3"/>
  <c r="D20" i="3"/>
  <c r="D19" i="3"/>
  <c r="D18" i="3"/>
  <c r="D17" i="3"/>
  <c r="D16" i="3"/>
  <c r="D15" i="3"/>
  <c r="D14" i="3"/>
  <c r="Q47" i="4"/>
  <c r="Q46" i="4"/>
  <c r="R46" i="4" s="1"/>
  <c r="Q45" i="4"/>
  <c r="Q44" i="4"/>
  <c r="R44" i="4" s="1"/>
  <c r="Q43" i="4"/>
  <c r="Q42" i="4"/>
  <c r="R42" i="4" s="1"/>
  <c r="Q41" i="4"/>
  <c r="Q40" i="4"/>
  <c r="R40" i="4" s="1"/>
  <c r="Q39" i="4"/>
  <c r="J118" i="6"/>
  <c r="J112" i="6"/>
  <c r="J114" i="6"/>
  <c r="J113" i="6"/>
  <c r="J111" i="6"/>
  <c r="J106" i="6"/>
  <c r="J105" i="6"/>
  <c r="J104" i="6"/>
  <c r="J103" i="6"/>
  <c r="J102" i="6"/>
  <c r="J101" i="6"/>
  <c r="J100" i="6"/>
  <c r="J99" i="6"/>
  <c r="J97" i="6"/>
  <c r="J96" i="6"/>
  <c r="J94" i="6"/>
  <c r="J93" i="6"/>
  <c r="J92" i="6"/>
  <c r="J91" i="6"/>
  <c r="J90" i="6"/>
  <c r="J89" i="6"/>
  <c r="J87" i="6"/>
  <c r="J86" i="6"/>
  <c r="J85" i="6"/>
  <c r="J84" i="6"/>
  <c r="J83" i="6"/>
  <c r="J82" i="6"/>
  <c r="J77" i="6"/>
  <c r="J76" i="6"/>
  <c r="J75" i="6"/>
  <c r="J74" i="6"/>
  <c r="J73" i="6"/>
  <c r="J72" i="6"/>
  <c r="J71" i="6"/>
  <c r="J70" i="6"/>
  <c r="J69" i="6"/>
  <c r="J68" i="6"/>
  <c r="J67" i="6"/>
  <c r="J65" i="6"/>
  <c r="J64" i="6"/>
  <c r="J63" i="6"/>
  <c r="J58" i="6"/>
  <c r="J57" i="6"/>
  <c r="J56" i="6"/>
  <c r="J55" i="6"/>
  <c r="J54" i="6"/>
  <c r="J53" i="6"/>
  <c r="J52" i="6"/>
  <c r="J51" i="6"/>
  <c r="J50" i="6"/>
  <c r="J49" i="6"/>
  <c r="J48" i="6"/>
  <c r="J47" i="6"/>
  <c r="J45" i="6"/>
  <c r="J44" i="6"/>
  <c r="J43" i="6"/>
  <c r="J42" i="6"/>
  <c r="J41" i="6"/>
  <c r="J40" i="6"/>
  <c r="J39" i="6"/>
  <c r="J38" i="6"/>
  <c r="J37" i="6"/>
  <c r="J36" i="6"/>
  <c r="J35" i="6"/>
  <c r="J34" i="6"/>
  <c r="J33" i="6"/>
  <c r="J32" i="6"/>
  <c r="J31" i="6"/>
  <c r="J30" i="6"/>
  <c r="J29" i="6"/>
  <c r="J28" i="6"/>
  <c r="J27" i="6"/>
  <c r="J26" i="6"/>
  <c r="J25" i="6"/>
  <c r="J24" i="6"/>
  <c r="J23" i="6"/>
  <c r="J22" i="6"/>
  <c r="J21" i="6"/>
  <c r="J20" i="6"/>
  <c r="J19" i="6"/>
  <c r="J18" i="6"/>
  <c r="J17" i="6"/>
  <c r="J24" i="4"/>
  <c r="J25" i="4"/>
  <c r="J21" i="5"/>
  <c r="D147" i="5"/>
  <c r="D78" i="5"/>
  <c r="E125" i="5"/>
  <c r="H23" i="5"/>
  <c r="L140" i="5"/>
  <c r="H104" i="5"/>
  <c r="H116" i="5"/>
  <c r="H21" i="3"/>
  <c r="G27" i="16"/>
  <c r="F81" i="5"/>
  <c r="H74" i="5"/>
  <c r="D122" i="5"/>
  <c r="F87" i="5"/>
  <c r="F97" i="5"/>
  <c r="E165" i="5"/>
  <c r="G155" i="5"/>
  <c r="O43" i="4"/>
  <c r="G32" i="3"/>
  <c r="F111" i="5"/>
  <c r="J138" i="5"/>
  <c r="J68" i="5"/>
  <c r="E113" i="5"/>
  <c r="I86" i="5"/>
  <c r="D112" i="5"/>
  <c r="J148" i="5"/>
  <c r="J158" i="5"/>
  <c r="H150" i="5"/>
  <c r="E161" i="5"/>
  <c r="L151" i="5"/>
  <c r="K55" i="5"/>
  <c r="F77" i="5"/>
  <c r="G81" i="5"/>
  <c r="D118" i="5"/>
  <c r="F113" i="5"/>
  <c r="K122" i="5"/>
  <c r="F127" i="5"/>
  <c r="H95" i="5"/>
  <c r="G76" i="5"/>
  <c r="G31" i="5"/>
  <c r="K135" i="5"/>
  <c r="D65" i="5"/>
  <c r="H71" i="5"/>
  <c r="K162" i="5"/>
  <c r="D63" i="5"/>
  <c r="D24" i="5"/>
  <c r="E148" i="5"/>
  <c r="F153" i="5"/>
  <c r="K85" i="5"/>
  <c r="K34" i="5"/>
  <c r="E141" i="5"/>
  <c r="D74" i="5"/>
  <c r="K124" i="5"/>
  <c r="I99" i="5"/>
  <c r="D58" i="5"/>
  <c r="I122" i="5"/>
  <c r="H135" i="5"/>
  <c r="D67" i="5"/>
  <c r="D26" i="5"/>
  <c r="G67" i="5"/>
  <c r="G26" i="5"/>
  <c r="G117" i="5"/>
  <c r="G77" i="5"/>
  <c r="J57" i="5"/>
  <c r="J22" i="5"/>
  <c r="H98" i="5"/>
  <c r="H58" i="5"/>
  <c r="E115" i="5"/>
  <c r="F136" i="5"/>
  <c r="F56" i="5"/>
  <c r="F21" i="5"/>
  <c r="J136" i="5"/>
  <c r="J96" i="5"/>
  <c r="H81" i="5"/>
  <c r="L122" i="5"/>
  <c r="J163" i="5"/>
  <c r="J123" i="5"/>
  <c r="D138" i="5"/>
  <c r="G147" i="5"/>
  <c r="G148" i="5"/>
  <c r="G157" i="5"/>
  <c r="G54" i="5"/>
  <c r="K61" i="5"/>
  <c r="G63" i="5"/>
  <c r="G24" i="5"/>
  <c r="G143" i="5"/>
  <c r="J63" i="5"/>
  <c r="J24" i="5"/>
  <c r="E166" i="5"/>
  <c r="E126" i="5"/>
  <c r="I115" i="5"/>
  <c r="L138" i="5"/>
  <c r="D54" i="5"/>
  <c r="K80" i="5"/>
  <c r="D103" i="5"/>
  <c r="L115" i="5"/>
  <c r="L118" i="5"/>
  <c r="G160" i="5"/>
  <c r="F165" i="5"/>
  <c r="F101" i="5"/>
  <c r="E121" i="5"/>
  <c r="E58" i="5"/>
  <c r="I75" i="5"/>
  <c r="K77" i="5"/>
  <c r="E124" i="5"/>
  <c r="F125" i="5"/>
  <c r="I136" i="5"/>
  <c r="H147" i="5"/>
  <c r="H67" i="5"/>
  <c r="H26" i="5"/>
  <c r="G113" i="5"/>
  <c r="G153" i="5"/>
  <c r="G73" i="5"/>
  <c r="G30" i="5"/>
  <c r="I73" i="5"/>
  <c r="I30" i="5"/>
  <c r="I153" i="5"/>
  <c r="I74" i="5"/>
  <c r="D137" i="5"/>
  <c r="H107" i="5"/>
  <c r="G105" i="5"/>
  <c r="H84" i="5"/>
  <c r="J160" i="5"/>
  <c r="H164" i="5"/>
  <c r="H138" i="5"/>
  <c r="E61" i="5"/>
  <c r="J65" i="5"/>
  <c r="G71" i="5"/>
  <c r="K71" i="5"/>
  <c r="G80" i="5"/>
  <c r="L97" i="5"/>
  <c r="L99" i="5"/>
  <c r="D153" i="5"/>
  <c r="I150" i="5"/>
  <c r="J145" i="5"/>
  <c r="I114" i="5"/>
  <c r="G56" i="5"/>
  <c r="G21" i="5"/>
  <c r="K56" i="5"/>
  <c r="K21" i="5"/>
  <c r="E56" i="5"/>
  <c r="E21" i="5"/>
  <c r="E136" i="5"/>
  <c r="F82" i="5"/>
  <c r="F33" i="5"/>
  <c r="I113" i="5"/>
  <c r="J74" i="5"/>
  <c r="G65" i="5"/>
  <c r="E72" i="5"/>
  <c r="E96" i="5"/>
  <c r="J72" i="5"/>
  <c r="E154" i="5"/>
  <c r="I79" i="5"/>
  <c r="I32" i="5"/>
  <c r="I159" i="5"/>
  <c r="K79" i="5"/>
  <c r="K32" i="5"/>
  <c r="K159" i="5"/>
  <c r="L131" i="5"/>
  <c r="L132" i="5"/>
  <c r="L51" i="5"/>
  <c r="L71" i="5"/>
  <c r="L91" i="5"/>
  <c r="L92" i="5"/>
  <c r="E47" i="4"/>
  <c r="N47" i="4" s="1"/>
  <c r="E40" i="4"/>
  <c r="E45" i="4"/>
  <c r="N45" i="4" s="1"/>
  <c r="E41" i="4"/>
  <c r="N41" i="4" s="1"/>
  <c r="E46" i="4"/>
  <c r="E43" i="4"/>
  <c r="N43" i="4" s="1"/>
  <c r="E42" i="4"/>
  <c r="E39" i="4"/>
  <c r="N39" i="4" s="1"/>
  <c r="E44" i="4"/>
  <c r="L57" i="5"/>
  <c r="L22" i="5"/>
  <c r="D14" i="16"/>
  <c r="L70" i="5"/>
  <c r="L29" i="5"/>
  <c r="L80" i="5"/>
  <c r="L52" i="5"/>
  <c r="L26" i="5"/>
  <c r="L82" i="5"/>
  <c r="L33" i="5"/>
  <c r="L63" i="5"/>
  <c r="L24" i="5"/>
  <c r="L74" i="5"/>
  <c r="L78" i="5"/>
  <c r="L75" i="5"/>
  <c r="L60" i="5"/>
  <c r="L23" i="5"/>
  <c r="L79" i="5"/>
  <c r="L32" i="5"/>
  <c r="L58" i="5"/>
  <c r="L86" i="5"/>
  <c r="M73" i="4"/>
  <c r="M85" i="4"/>
  <c r="E73" i="4"/>
  <c r="E85" i="4"/>
  <c r="L55" i="5"/>
  <c r="L68" i="5"/>
  <c r="L141" i="5"/>
  <c r="L101" i="5"/>
  <c r="I167" i="5"/>
  <c r="I87" i="5"/>
  <c r="L61" i="5"/>
  <c r="I127" i="5"/>
  <c r="D125" i="5"/>
  <c r="K60" i="5"/>
  <c r="K23" i="5"/>
  <c r="J67" i="5"/>
  <c r="J26" i="5"/>
  <c r="K58" i="5"/>
  <c r="F122" i="5"/>
  <c r="K114" i="5"/>
  <c r="L105" i="5"/>
  <c r="D157" i="5"/>
  <c r="L110" i="5"/>
  <c r="I85" i="5"/>
  <c r="I34" i="5"/>
  <c r="L126" i="5"/>
  <c r="E140" i="5"/>
  <c r="E100" i="5"/>
  <c r="D77" i="5"/>
  <c r="G119" i="5"/>
  <c r="H56" i="5"/>
  <c r="H21" i="5"/>
  <c r="H136" i="5"/>
  <c r="J155" i="5"/>
  <c r="I160" i="5"/>
  <c r="I81" i="5"/>
  <c r="G164" i="5"/>
  <c r="K138" i="5"/>
  <c r="E59" i="5"/>
  <c r="L65" i="5"/>
  <c r="E127" i="5"/>
  <c r="H61" i="5"/>
  <c r="E151" i="5"/>
  <c r="J76" i="5"/>
  <c r="J31" i="5"/>
  <c r="E60" i="5"/>
  <c r="E23" i="5"/>
  <c r="F104" i="5"/>
  <c r="J98" i="5"/>
  <c r="E97" i="5"/>
  <c r="E137" i="5"/>
  <c r="D139" i="5"/>
  <c r="D59" i="5"/>
  <c r="D99" i="5"/>
  <c r="D60" i="5"/>
  <c r="D23" i="5"/>
  <c r="D140" i="5"/>
  <c r="L147" i="5"/>
  <c r="L107" i="5"/>
  <c r="F150" i="5"/>
  <c r="F70" i="5"/>
  <c r="F29" i="5"/>
  <c r="D155" i="5"/>
  <c r="D75" i="5"/>
  <c r="L119" i="5"/>
  <c r="L159" i="5"/>
  <c r="W16" i="6"/>
  <c r="M16" i="6"/>
  <c r="AA16" i="6"/>
  <c r="AE16" i="6"/>
  <c r="F16" i="6"/>
  <c r="N16" i="6"/>
  <c r="R16" i="6"/>
  <c r="J16" i="6"/>
  <c r="D19" i="6"/>
  <c r="D17" i="6"/>
  <c r="D18" i="6"/>
  <c r="H22" i="3"/>
  <c r="H16" i="3"/>
  <c r="H17" i="3"/>
  <c r="G28" i="3"/>
  <c r="C57" i="3"/>
  <c r="C32" i="3"/>
  <c r="K32" i="3"/>
  <c r="C44" i="4"/>
  <c r="L44" i="4"/>
  <c r="C45" i="4"/>
  <c r="L45" i="4"/>
  <c r="C43" i="4"/>
  <c r="L43" i="4"/>
  <c r="C39" i="4"/>
  <c r="L39" i="4"/>
  <c r="C41" i="4"/>
  <c r="L41" i="4"/>
  <c r="C46" i="4"/>
  <c r="L46" i="4"/>
  <c r="C42" i="4"/>
  <c r="L42" i="4"/>
  <c r="C40" i="4"/>
  <c r="L40" i="4"/>
  <c r="C55" i="3"/>
  <c r="C30" i="3"/>
  <c r="K30" i="3" s="1"/>
  <c r="C52" i="3"/>
  <c r="C27" i="3"/>
  <c r="L27" i="3"/>
  <c r="I27" i="3"/>
  <c r="C58" i="3"/>
  <c r="C33" i="3"/>
  <c r="L33" i="3"/>
  <c r="C59" i="3"/>
  <c r="C34" i="3"/>
  <c r="K34" i="3" s="1"/>
  <c r="C56" i="3"/>
  <c r="C31" i="3"/>
  <c r="L31" i="3"/>
  <c r="C53" i="3"/>
  <c r="C28" i="3"/>
  <c r="L28" i="3" s="1"/>
  <c r="C54" i="3"/>
  <c r="C29" i="3"/>
  <c r="L29" i="3"/>
  <c r="I32" i="3"/>
  <c r="I28" i="3"/>
  <c r="I29" i="3"/>
  <c r="I31" i="3"/>
  <c r="I30" i="3"/>
  <c r="I34" i="3"/>
  <c r="I33" i="3"/>
  <c r="K73" i="4"/>
  <c r="K85" i="4"/>
  <c r="C73" i="4"/>
  <c r="C85" i="4"/>
  <c r="C47" i="4"/>
  <c r="C60" i="3"/>
  <c r="C35" i="3"/>
  <c r="K35" i="3"/>
  <c r="I35" i="3"/>
  <c r="D22" i="3"/>
  <c r="H14" i="3"/>
  <c r="M32" i="3"/>
  <c r="K31" i="3"/>
  <c r="M35" i="3"/>
  <c r="M33" i="3"/>
  <c r="N28" i="3"/>
  <c r="N34" i="3"/>
  <c r="P17" i="6"/>
  <c r="H75" i="6"/>
  <c r="O23" i="6"/>
  <c r="H87" i="6"/>
  <c r="H25" i="6"/>
  <c r="O105" i="6"/>
  <c r="P41" i="6"/>
  <c r="P37" i="6"/>
  <c r="O31" i="6"/>
  <c r="O29" i="6"/>
  <c r="P27" i="6"/>
  <c r="P114" i="6"/>
  <c r="O75" i="6"/>
  <c r="P71" i="6"/>
  <c r="P87" i="6"/>
  <c r="H29" i="6"/>
  <c r="X8" i="10"/>
  <c r="P109" i="6"/>
  <c r="P25" i="6"/>
  <c r="P21" i="6"/>
  <c r="P92" i="6"/>
  <c r="P33" i="6"/>
  <c r="K57" i="5"/>
  <c r="K22" i="5"/>
  <c r="E114" i="5"/>
  <c r="E150" i="5"/>
  <c r="I71" i="5"/>
  <c r="F60" i="5"/>
  <c r="F23" i="5"/>
  <c r="E143" i="5"/>
  <c r="J153" i="5"/>
  <c r="E105" i="5"/>
  <c r="H156" i="5"/>
  <c r="M59" i="8"/>
  <c r="I80" i="5"/>
  <c r="D62" i="5"/>
  <c r="E160" i="5"/>
  <c r="E71" i="5"/>
  <c r="J107" i="5"/>
  <c r="F144" i="5"/>
  <c r="K137" i="5"/>
  <c r="L81" i="5"/>
  <c r="K73" i="5"/>
  <c r="K30" i="5"/>
  <c r="F95" i="5"/>
  <c r="F72" i="5"/>
  <c r="D127" i="5"/>
  <c r="J134" i="5"/>
  <c r="F114" i="5"/>
  <c r="L121" i="5"/>
  <c r="D120" i="5"/>
  <c r="H64" i="5"/>
  <c r="D148" i="5"/>
  <c r="J54" i="5"/>
  <c r="I111" i="5"/>
  <c r="E155" i="5"/>
  <c r="G97" i="5"/>
  <c r="H155" i="5"/>
  <c r="G137" i="5"/>
  <c r="F158" i="5"/>
  <c r="H103" i="5"/>
  <c r="E64" i="5"/>
  <c r="D126" i="5"/>
  <c r="D166" i="5"/>
  <c r="J99" i="5"/>
  <c r="F112" i="5"/>
  <c r="I54" i="5"/>
  <c r="S43" i="8"/>
  <c r="R58" i="8"/>
  <c r="Q73" i="8"/>
  <c r="F140" i="5"/>
  <c r="D85" i="5"/>
  <c r="D34" i="5"/>
  <c r="F135" i="5"/>
  <c r="I140" i="5"/>
  <c r="J113" i="5"/>
  <c r="E153" i="5"/>
  <c r="D162" i="5"/>
  <c r="H80" i="5"/>
  <c r="D83" i="5"/>
  <c r="J141" i="5"/>
  <c r="J101" i="5"/>
  <c r="N44" i="8"/>
  <c r="G124" i="5"/>
  <c r="D142" i="5"/>
  <c r="K167" i="5"/>
  <c r="E120" i="5"/>
  <c r="L59" i="5"/>
  <c r="K153" i="5"/>
  <c r="I94" i="5"/>
  <c r="I60" i="5"/>
  <c r="I23" i="5"/>
  <c r="F154" i="5"/>
  <c r="H121" i="5"/>
  <c r="H159" i="5"/>
  <c r="E144" i="5"/>
  <c r="I124" i="5"/>
  <c r="E103" i="5"/>
  <c r="J111" i="5"/>
  <c r="G99" i="5"/>
  <c r="K155" i="5"/>
  <c r="F164" i="5"/>
  <c r="H113" i="5"/>
  <c r="I158" i="5"/>
  <c r="K110" i="5"/>
  <c r="D80" i="5"/>
  <c r="F124" i="5"/>
  <c r="I164" i="5"/>
  <c r="O43" i="8"/>
  <c r="N58" i="8"/>
  <c r="P74" i="8"/>
  <c r="I50" i="9"/>
  <c r="AA50" i="9"/>
  <c r="S50" i="9"/>
  <c r="U50" i="9"/>
  <c r="Q50" i="9"/>
  <c r="AI50" i="9"/>
  <c r="S47" i="7"/>
  <c r="I47" i="7"/>
  <c r="L35" i="3"/>
  <c r="K27" i="3"/>
  <c r="V47" i="7"/>
  <c r="R43" i="8"/>
  <c r="N43" i="8"/>
  <c r="Q44" i="8"/>
  <c r="M44" i="8"/>
  <c r="Q58" i="8"/>
  <c r="P59" i="8"/>
  <c r="M73" i="8"/>
  <c r="P73" i="8"/>
  <c r="S74" i="8"/>
  <c r="O74" i="8"/>
  <c r="Q43" i="8"/>
  <c r="P44" i="8"/>
  <c r="M58" i="8"/>
  <c r="P58" i="8"/>
  <c r="S59" i="8"/>
  <c r="O59" i="8"/>
  <c r="S73" i="8"/>
  <c r="O73" i="8"/>
  <c r="R74" i="8"/>
  <c r="N74" i="8"/>
  <c r="M43" i="8"/>
  <c r="P43" i="8"/>
  <c r="S44" i="8"/>
  <c r="O44" i="8"/>
  <c r="S58" i="8"/>
  <c r="O58" i="8"/>
  <c r="R59" i="8"/>
  <c r="N59" i="8"/>
  <c r="R73" i="8"/>
  <c r="N73" i="8"/>
  <c r="Q74" i="8"/>
  <c r="E134" i="5"/>
  <c r="E54" i="5"/>
  <c r="E94" i="5"/>
  <c r="I101" i="5"/>
  <c r="I61" i="5"/>
  <c r="I141" i="5"/>
  <c r="I156" i="5"/>
  <c r="I76" i="5"/>
  <c r="I31" i="5"/>
  <c r="J85" i="5"/>
  <c r="J34" i="5"/>
  <c r="J165" i="5"/>
  <c r="F86" i="5"/>
  <c r="F126" i="5"/>
  <c r="G127" i="5"/>
  <c r="G87" i="5"/>
  <c r="G167" i="5"/>
  <c r="K134" i="5"/>
  <c r="K54" i="5"/>
  <c r="K142" i="5"/>
  <c r="K102" i="5"/>
  <c r="K62" i="5"/>
  <c r="I147" i="5"/>
  <c r="I107" i="5"/>
  <c r="D76" i="5"/>
  <c r="D31" i="5"/>
  <c r="D116" i="5"/>
  <c r="L164" i="5"/>
  <c r="L84" i="5"/>
  <c r="H85" i="5"/>
  <c r="H34" i="5"/>
  <c r="H165" i="5"/>
  <c r="L167" i="5"/>
  <c r="L87" i="5"/>
  <c r="E138" i="5"/>
  <c r="F157" i="5"/>
  <c r="L64" i="5"/>
  <c r="I116" i="5"/>
  <c r="I157" i="5"/>
  <c r="I126" i="5"/>
  <c r="D87" i="5"/>
  <c r="K83" i="5"/>
  <c r="F62" i="5"/>
  <c r="L124" i="5"/>
  <c r="F137" i="5"/>
  <c r="L144" i="5"/>
  <c r="L127" i="5"/>
  <c r="L135" i="5"/>
  <c r="L95" i="5"/>
  <c r="F138" i="5"/>
  <c r="F58" i="5"/>
  <c r="F98" i="5"/>
  <c r="J100" i="5"/>
  <c r="J140" i="5"/>
  <c r="J60" i="5"/>
  <c r="J23" i="5"/>
  <c r="H142" i="5"/>
  <c r="H62" i="5"/>
  <c r="H102" i="5"/>
  <c r="G64" i="5"/>
  <c r="G104" i="5"/>
  <c r="J64" i="5"/>
  <c r="J144" i="5"/>
  <c r="F147" i="5"/>
  <c r="F67" i="5"/>
  <c r="F26" i="5"/>
  <c r="F68" i="5"/>
  <c r="F148" i="5"/>
  <c r="J150" i="5"/>
  <c r="J110" i="5"/>
  <c r="J70" i="5"/>
  <c r="J29" i="5"/>
  <c r="G151" i="5"/>
  <c r="J71" i="5"/>
  <c r="E152" i="5"/>
  <c r="H114" i="5"/>
  <c r="J154" i="5"/>
  <c r="L154" i="5"/>
  <c r="H115" i="5"/>
  <c r="J75" i="5"/>
  <c r="J78" i="5"/>
  <c r="J118" i="5"/>
  <c r="E159" i="5"/>
  <c r="E119" i="5"/>
  <c r="G79" i="5"/>
  <c r="G32" i="5"/>
  <c r="G159" i="5"/>
  <c r="H120" i="5"/>
  <c r="K160" i="5"/>
  <c r="I165" i="5"/>
  <c r="I125" i="5"/>
  <c r="E167" i="5"/>
  <c r="E87" i="5"/>
  <c r="J95" i="5"/>
  <c r="J135" i="5"/>
  <c r="I139" i="5"/>
  <c r="I59" i="5"/>
  <c r="F141" i="5"/>
  <c r="F61" i="5"/>
  <c r="I65" i="5"/>
  <c r="I145" i="5"/>
  <c r="H68" i="5"/>
  <c r="H148" i="5"/>
  <c r="I152" i="5"/>
  <c r="I112" i="5"/>
  <c r="F76" i="5"/>
  <c r="F31" i="5"/>
  <c r="F156" i="5"/>
  <c r="F116" i="5"/>
  <c r="J125" i="5"/>
  <c r="E99" i="5"/>
  <c r="I72" i="5"/>
  <c r="H119" i="5"/>
  <c r="H78" i="5"/>
  <c r="I105" i="5"/>
  <c r="F94" i="5"/>
  <c r="F54" i="5"/>
  <c r="F99" i="5"/>
  <c r="F59" i="5"/>
  <c r="F139" i="5"/>
  <c r="D101" i="5"/>
  <c r="D61" i="5"/>
  <c r="J143" i="5"/>
  <c r="J103" i="5"/>
  <c r="D150" i="5"/>
  <c r="D110" i="5"/>
  <c r="G152" i="5"/>
  <c r="G112" i="5"/>
  <c r="L73" i="5"/>
  <c r="L30" i="5"/>
  <c r="K127" i="5"/>
  <c r="I67" i="5"/>
  <c r="I26" i="5"/>
  <c r="F134" i="5"/>
  <c r="H162" i="5"/>
  <c r="H108" i="5"/>
  <c r="D64" i="5"/>
  <c r="J121" i="5"/>
  <c r="G121" i="5"/>
  <c r="H118" i="5"/>
  <c r="K123" i="5"/>
  <c r="J81" i="5"/>
  <c r="D156" i="5"/>
  <c r="E147" i="5"/>
  <c r="D135" i="5"/>
  <c r="D95" i="5"/>
  <c r="D55" i="5"/>
  <c r="J55" i="5"/>
  <c r="G136" i="5"/>
  <c r="G96" i="5"/>
  <c r="L96" i="5"/>
  <c r="L56" i="5"/>
  <c r="L21" i="5"/>
  <c r="H139" i="5"/>
  <c r="H59" i="5"/>
  <c r="K140" i="5"/>
  <c r="K100" i="5"/>
  <c r="H101" i="5"/>
  <c r="H141" i="5"/>
  <c r="F142" i="5"/>
  <c r="I142" i="5"/>
  <c r="I102" i="5"/>
  <c r="K105" i="5"/>
  <c r="K145" i="5"/>
  <c r="E107" i="5"/>
  <c r="K152" i="5"/>
  <c r="K72" i="5"/>
  <c r="K112" i="5"/>
  <c r="L113" i="5"/>
  <c r="F155" i="5"/>
  <c r="F75" i="5"/>
  <c r="K157" i="5"/>
  <c r="K117" i="5"/>
  <c r="F80" i="5"/>
  <c r="H122" i="5"/>
  <c r="F123" i="5"/>
  <c r="F83" i="5"/>
  <c r="I123" i="5"/>
  <c r="I83" i="5"/>
  <c r="L125" i="5"/>
  <c r="L165" i="5"/>
  <c r="L85" i="5"/>
  <c r="L34" i="5"/>
  <c r="F166" i="5"/>
  <c r="F4" i="8"/>
  <c r="K33" i="3"/>
  <c r="L32" i="3"/>
  <c r="U47" i="7"/>
  <c r="F47" i="7"/>
  <c r="N30" i="3"/>
  <c r="N29" i="3"/>
  <c r="L142" i="5"/>
  <c r="L62" i="5"/>
  <c r="L102" i="5"/>
  <c r="I68" i="5"/>
  <c r="I108" i="5"/>
  <c r="I148" i="5"/>
  <c r="E116" i="5"/>
  <c r="E156" i="5"/>
  <c r="G158" i="5"/>
  <c r="G78" i="5"/>
  <c r="H167" i="5"/>
  <c r="H87" i="5"/>
  <c r="H127" i="5"/>
  <c r="E117" i="5"/>
  <c r="E79" i="5"/>
  <c r="E32" i="5"/>
  <c r="I57" i="5"/>
  <c r="I22" i="5"/>
  <c r="I97" i="5"/>
  <c r="I137" i="5"/>
  <c r="F161" i="5"/>
  <c r="F121" i="5"/>
  <c r="J124" i="5"/>
  <c r="J84" i="5"/>
  <c r="J102" i="5"/>
  <c r="L76" i="5"/>
  <c r="L31" i="5"/>
  <c r="E78" i="5"/>
  <c r="G166" i="5"/>
  <c r="G59" i="5"/>
  <c r="I95" i="5"/>
  <c r="I55" i="5"/>
  <c r="D57" i="5"/>
  <c r="D22" i="5"/>
  <c r="D97" i="5"/>
  <c r="J137" i="5"/>
  <c r="J97" i="5"/>
  <c r="G100" i="5"/>
  <c r="G60" i="5"/>
  <c r="G23" i="5"/>
  <c r="G140" i="5"/>
  <c r="K101" i="5"/>
  <c r="K141" i="5"/>
  <c r="E142" i="5"/>
  <c r="E62" i="5"/>
  <c r="E102" i="5"/>
  <c r="I103" i="5"/>
  <c r="I63" i="5"/>
  <c r="I24" i="5"/>
  <c r="I143" i="5"/>
  <c r="I144" i="5"/>
  <c r="I104" i="5"/>
  <c r="H65" i="5"/>
  <c r="H145" i="5"/>
  <c r="H105" i="5"/>
  <c r="F79" i="5"/>
  <c r="F32" i="5"/>
  <c r="F119" i="5"/>
  <c r="F159" i="5"/>
  <c r="J80" i="5"/>
  <c r="J120" i="5"/>
  <c r="D121" i="5"/>
  <c r="D161" i="5"/>
  <c r="D81" i="5"/>
  <c r="G162" i="5"/>
  <c r="G122" i="5"/>
  <c r="G82" i="5"/>
  <c r="G33" i="5"/>
  <c r="E123" i="5"/>
  <c r="E83" i="5"/>
  <c r="E163" i="5"/>
  <c r="H163" i="5"/>
  <c r="H83" i="5"/>
  <c r="K84" i="5"/>
  <c r="K164" i="5"/>
  <c r="G165" i="5"/>
  <c r="G85" i="5"/>
  <c r="G34" i="5"/>
  <c r="G125" i="5"/>
  <c r="H126" i="5"/>
  <c r="H166" i="5"/>
  <c r="J86" i="5"/>
  <c r="J126" i="5"/>
  <c r="G70" i="5"/>
  <c r="G29" i="5"/>
  <c r="G150" i="5"/>
  <c r="H77" i="5"/>
  <c r="H157" i="5"/>
  <c r="J77" i="5"/>
  <c r="J117" i="5"/>
  <c r="L157" i="5"/>
  <c r="L77" i="5"/>
  <c r="K78" i="5"/>
  <c r="K158" i="5"/>
  <c r="K121" i="5"/>
  <c r="K161" i="5"/>
  <c r="L156" i="5"/>
  <c r="D136" i="5"/>
  <c r="D56" i="5"/>
  <c r="D21" i="5"/>
  <c r="G58" i="5"/>
  <c r="G138" i="5"/>
  <c r="G98" i="5"/>
  <c r="G102" i="5"/>
  <c r="G142" i="5"/>
  <c r="K63" i="5"/>
  <c r="K24" i="5"/>
  <c r="K103" i="5"/>
  <c r="K143" i="5"/>
  <c r="K144" i="5"/>
  <c r="K104" i="5"/>
  <c r="K107" i="5"/>
  <c r="K147" i="5"/>
  <c r="G108" i="5"/>
  <c r="G68" i="5"/>
  <c r="I121" i="5"/>
  <c r="I161" i="5"/>
  <c r="I162" i="5"/>
  <c r="I82" i="5"/>
  <c r="I33" i="5"/>
  <c r="G83" i="5"/>
  <c r="G123" i="5"/>
  <c r="D164" i="5"/>
  <c r="D124" i="5"/>
  <c r="D84" i="5"/>
  <c r="G163" i="5"/>
  <c r="G86" i="5"/>
  <c r="J142" i="5"/>
  <c r="H94" i="5"/>
  <c r="H54" i="5"/>
  <c r="G95" i="5"/>
  <c r="G135" i="5"/>
  <c r="G55" i="5"/>
  <c r="F63" i="5"/>
  <c r="F24" i="5"/>
  <c r="F103" i="5"/>
  <c r="K108" i="5"/>
  <c r="K68" i="5"/>
  <c r="K148" i="5"/>
  <c r="D111" i="5"/>
  <c r="D71" i="5"/>
  <c r="D73" i="5"/>
  <c r="D30" i="5"/>
  <c r="D113" i="5"/>
  <c r="K76" i="5"/>
  <c r="K31" i="5"/>
  <c r="K116" i="5"/>
  <c r="E77" i="5"/>
  <c r="H117" i="5"/>
  <c r="J157" i="5"/>
  <c r="L117" i="5"/>
  <c r="E118" i="5"/>
  <c r="G118" i="5"/>
  <c r="I78" i="5"/>
  <c r="K118" i="5"/>
  <c r="D159" i="5"/>
  <c r="D79" i="5"/>
  <c r="D32" i="5"/>
  <c r="J79" i="5"/>
  <c r="J32" i="5"/>
  <c r="J159" i="5"/>
  <c r="J119" i="5"/>
  <c r="E82" i="5"/>
  <c r="E33" i="5"/>
  <c r="E122" i="5"/>
  <c r="E162" i="5"/>
  <c r="E55" i="5"/>
  <c r="E95" i="5"/>
  <c r="H137" i="5"/>
  <c r="H57" i="5"/>
  <c r="H22" i="5"/>
  <c r="I138" i="5"/>
  <c r="I58" i="5"/>
  <c r="K139" i="5"/>
  <c r="K99" i="5"/>
  <c r="H140" i="5"/>
  <c r="H100" i="5"/>
  <c r="F145" i="5"/>
  <c r="F105" i="5"/>
  <c r="J82" i="5"/>
  <c r="J33" i="5"/>
  <c r="J162" i="5"/>
  <c r="L72" i="5"/>
  <c r="K65" i="5"/>
  <c r="E70" i="5"/>
  <c r="E29" i="5"/>
  <c r="I56" i="5"/>
  <c r="I21" i="5"/>
  <c r="J122" i="5"/>
  <c r="D104" i="5"/>
  <c r="F120" i="5"/>
  <c r="D154" i="5"/>
  <c r="F107" i="5"/>
  <c r="K150" i="5"/>
  <c r="H112" i="5"/>
  <c r="H111" i="5"/>
  <c r="D94" i="5"/>
  <c r="D134" i="5"/>
  <c r="L94" i="5"/>
  <c r="L134" i="5"/>
  <c r="D105" i="5"/>
  <c r="D145" i="5"/>
  <c r="F151" i="5"/>
  <c r="F71" i="5"/>
  <c r="G114" i="5"/>
  <c r="G74" i="5"/>
  <c r="L160" i="5"/>
  <c r="L120" i="5"/>
  <c r="L123" i="5"/>
  <c r="L163" i="5"/>
  <c r="R8" i="10"/>
  <c r="L8" i="10"/>
  <c r="K29" i="3"/>
  <c r="G47" i="7"/>
  <c r="AA47" i="7"/>
  <c r="C47" i="7"/>
  <c r="L34" i="3"/>
  <c r="Q47" i="7"/>
  <c r="R47" i="7"/>
  <c r="L47" i="7"/>
  <c r="AB8" i="10"/>
  <c r="V8" i="10"/>
  <c r="Q8" i="10"/>
  <c r="J8" i="10"/>
  <c r="G8" i="10"/>
  <c r="AA8" i="10"/>
  <c r="U8" i="10"/>
  <c r="O8" i="10"/>
  <c r="I8" i="10"/>
  <c r="AE8" i="10"/>
  <c r="Z8" i="10"/>
  <c r="S8" i="10"/>
  <c r="M8" i="10"/>
  <c r="H8" i="10"/>
  <c r="H53" i="6"/>
  <c r="P108" i="6"/>
  <c r="P100" i="6"/>
  <c r="P68" i="6"/>
  <c r="O118" i="6"/>
  <c r="L118" i="6"/>
  <c r="D118" i="6"/>
  <c r="Q118" i="6"/>
  <c r="H68" i="6"/>
  <c r="O84" i="6"/>
  <c r="P40" i="6"/>
  <c r="P32" i="6"/>
  <c r="U16" i="6"/>
  <c r="Q16" i="6" s="1"/>
  <c r="AC8" i="10"/>
  <c r="Y8" i="10"/>
  <c r="T8" i="10"/>
  <c r="P8" i="10"/>
  <c r="Y16" i="6"/>
  <c r="H104" i="6"/>
  <c r="H84" i="6"/>
  <c r="H27" i="6"/>
  <c r="H109" i="6"/>
  <c r="H65" i="6"/>
  <c r="H114" i="6"/>
  <c r="H30" i="6"/>
  <c r="H71" i="6"/>
  <c r="H100" i="6"/>
  <c r="H64" i="6"/>
  <c r="H55" i="6"/>
  <c r="H23" i="6"/>
  <c r="H21" i="6"/>
  <c r="H16" i="6"/>
  <c r="H69" i="6"/>
  <c r="H99" i="6"/>
  <c r="H37" i="6"/>
  <c r="H35" i="6"/>
  <c r="H96" i="6"/>
  <c r="H31" i="6"/>
  <c r="P16" i="6"/>
  <c r="H74" i="6"/>
  <c r="H51" i="6"/>
  <c r="H40" i="6"/>
  <c r="H20" i="6"/>
  <c r="H49" i="6"/>
  <c r="H57" i="6"/>
  <c r="H33" i="6"/>
  <c r="H39" i="6"/>
  <c r="H17" i="6"/>
  <c r="H19" i="6"/>
  <c r="H50" i="6"/>
  <c r="H47" i="6"/>
  <c r="H44" i="6"/>
  <c r="H54" i="6"/>
  <c r="O50" i="9"/>
  <c r="G50" i="9"/>
  <c r="AG50" i="9"/>
  <c r="V50" i="9"/>
  <c r="Z50" i="9"/>
  <c r="AD50" i="9"/>
  <c r="AH50" i="9"/>
  <c r="D50" i="9"/>
  <c r="H50" i="9"/>
  <c r="L50" i="9"/>
  <c r="P50" i="9"/>
  <c r="C50" i="9"/>
  <c r="X50" i="9"/>
  <c r="AB50" i="9"/>
  <c r="AF50" i="9"/>
  <c r="AJ50" i="9"/>
  <c r="F50" i="9"/>
  <c r="J50" i="9"/>
  <c r="N50" i="9"/>
  <c r="R50" i="9"/>
  <c r="M50" i="9"/>
  <c r="E50" i="9"/>
  <c r="AE50" i="9"/>
  <c r="W50" i="9"/>
  <c r="K28" i="3"/>
  <c r="F4" i="7"/>
  <c r="O47" i="7"/>
  <c r="Y47" i="7"/>
  <c r="M47" i="7"/>
  <c r="N47" i="7"/>
  <c r="X47" i="7"/>
  <c r="H47" i="7"/>
  <c r="M27" i="3"/>
  <c r="L30" i="3"/>
  <c r="E47" i="7"/>
  <c r="W47" i="7"/>
  <c r="K47" i="7"/>
  <c r="Z47" i="7"/>
  <c r="J47" i="7"/>
  <c r="T47" i="7"/>
  <c r="M31" i="3"/>
  <c r="F4" i="9"/>
  <c r="F5" i="8"/>
  <c r="N75" i="8"/>
  <c r="R75" i="8"/>
  <c r="O60" i="8"/>
  <c r="S60" i="8"/>
  <c r="P45" i="8"/>
  <c r="O75" i="8"/>
  <c r="S75" i="8"/>
  <c r="P60" i="8"/>
  <c r="M45" i="8"/>
  <c r="Q45" i="8"/>
  <c r="P75" i="8"/>
  <c r="M60" i="8"/>
  <c r="Q60" i="8"/>
  <c r="N45" i="8"/>
  <c r="R45" i="8"/>
  <c r="M75" i="8"/>
  <c r="Q75" i="8"/>
  <c r="N60" i="8"/>
  <c r="R60" i="8"/>
  <c r="O45" i="8"/>
  <c r="S45" i="8"/>
  <c r="K16" i="6"/>
  <c r="L16" i="6"/>
  <c r="AC16" i="6"/>
  <c r="U51" i="9"/>
  <c r="Y51" i="9"/>
  <c r="AC51" i="9"/>
  <c r="AG51" i="9"/>
  <c r="C51" i="9"/>
  <c r="G51" i="9"/>
  <c r="K51" i="9"/>
  <c r="O51" i="9"/>
  <c r="S51" i="9"/>
  <c r="V51" i="9"/>
  <c r="Z51" i="9"/>
  <c r="AD51" i="9"/>
  <c r="AH51" i="9"/>
  <c r="W51" i="9"/>
  <c r="AA51" i="9"/>
  <c r="AE51" i="9"/>
  <c r="AI51" i="9"/>
  <c r="E51" i="9"/>
  <c r="I51" i="9"/>
  <c r="M51" i="9"/>
  <c r="Q51" i="9"/>
  <c r="X51" i="9"/>
  <c r="AB51" i="9"/>
  <c r="AF51" i="9"/>
  <c r="AJ51" i="9"/>
  <c r="D51" i="9"/>
  <c r="L51" i="9"/>
  <c r="F51" i="9"/>
  <c r="N51" i="9"/>
  <c r="H51" i="9"/>
  <c r="P51" i="9"/>
  <c r="J51" i="9"/>
  <c r="R51" i="9"/>
  <c r="O48" i="7"/>
  <c r="D48" i="7"/>
  <c r="T48" i="7"/>
  <c r="M48" i="7"/>
  <c r="F48" i="7"/>
  <c r="V48" i="7"/>
  <c r="F5" i="7"/>
  <c r="I48" i="7"/>
  <c r="C48" i="7"/>
  <c r="S48" i="7"/>
  <c r="H48" i="7"/>
  <c r="X48" i="7"/>
  <c r="Q48" i="7"/>
  <c r="J48" i="7"/>
  <c r="Z48" i="7"/>
  <c r="K48" i="7"/>
  <c r="P48" i="7"/>
  <c r="Y48" i="7"/>
  <c r="G48" i="7"/>
  <c r="W48" i="7"/>
  <c r="L48" i="7"/>
  <c r="E48" i="7"/>
  <c r="U48" i="7"/>
  <c r="N48" i="7"/>
  <c r="AA48" i="7"/>
  <c r="R48" i="7"/>
  <c r="F5" i="9"/>
  <c r="E93" i="4"/>
  <c r="S97" i="4"/>
  <c r="K99" i="4"/>
  <c r="K94" i="4"/>
  <c r="S99" i="4"/>
  <c r="G45" i="4"/>
  <c r="P45" i="4" s="1"/>
  <c r="K95" i="4"/>
  <c r="M93" i="4"/>
  <c r="G44" i="4"/>
  <c r="P44" i="4" s="1"/>
  <c r="K92" i="4"/>
  <c r="G42" i="4"/>
  <c r="P42" i="4"/>
  <c r="S96" i="4"/>
  <c r="E97" i="4"/>
  <c r="M91" i="4"/>
  <c r="K91" i="4"/>
  <c r="C98" i="4"/>
  <c r="U98" i="4"/>
  <c r="C93" i="4"/>
  <c r="E92" i="4"/>
  <c r="E91" i="4"/>
  <c r="U91" i="4"/>
  <c r="U96" i="4"/>
  <c r="G40" i="4"/>
  <c r="P40" i="4" s="1"/>
  <c r="K97" i="4"/>
  <c r="M92" i="4"/>
  <c r="U97" i="4"/>
  <c r="S95" i="4"/>
  <c r="E98" i="4"/>
  <c r="K93" i="4"/>
  <c r="M99" i="4"/>
  <c r="S98" i="4"/>
  <c r="C99" i="4"/>
  <c r="C96" i="4"/>
  <c r="G41" i="4"/>
  <c r="C94" i="4"/>
  <c r="E99" i="4"/>
  <c r="S92" i="4"/>
  <c r="E96" i="4"/>
  <c r="M96" i="4"/>
  <c r="U94" i="4"/>
  <c r="M98" i="4"/>
  <c r="E94" i="4"/>
  <c r="C92" i="4"/>
  <c r="U99" i="4"/>
  <c r="C97" i="4"/>
  <c r="G47" i="4"/>
  <c r="P47" i="4"/>
  <c r="C95" i="4"/>
  <c r="M94" i="4"/>
  <c r="U93" i="4"/>
  <c r="M97" i="4"/>
  <c r="S93" i="4"/>
  <c r="E95" i="4"/>
  <c r="S91" i="4"/>
  <c r="U95" i="4"/>
  <c r="K96" i="4"/>
  <c r="K98" i="4"/>
  <c r="G43" i="4"/>
  <c r="P43" i="4"/>
  <c r="S94" i="4"/>
  <c r="G39" i="4"/>
  <c r="G46" i="4"/>
  <c r="P46" i="4" s="1"/>
  <c r="C91" i="4"/>
  <c r="M95" i="4"/>
  <c r="U92" i="4"/>
  <c r="O76" i="8"/>
  <c r="P61" i="8"/>
  <c r="Q46" i="8"/>
  <c r="M61" i="8"/>
  <c r="N46" i="8"/>
  <c r="M76" i="8"/>
  <c r="N61" i="8"/>
  <c r="O46" i="8"/>
  <c r="N76" i="8"/>
  <c r="O61" i="8"/>
  <c r="P46" i="8"/>
  <c r="D16" i="6"/>
  <c r="U52" i="9"/>
  <c r="AC52" i="9"/>
  <c r="F52" i="9"/>
  <c r="N52" i="9"/>
  <c r="R52" i="9"/>
  <c r="V52" i="9"/>
  <c r="Z52" i="9"/>
  <c r="AD52" i="9"/>
  <c r="AH52" i="9"/>
  <c r="W52" i="9"/>
  <c r="AA52" i="9"/>
  <c r="AE52" i="9"/>
  <c r="AI52" i="9"/>
  <c r="D52" i="9"/>
  <c r="H52" i="9"/>
  <c r="L52" i="9"/>
  <c r="P52" i="9"/>
  <c r="X52" i="9"/>
  <c r="AB52" i="9"/>
  <c r="AF52" i="9"/>
  <c r="AJ52" i="9"/>
  <c r="C52" i="9"/>
  <c r="K52" i="9"/>
  <c r="S52" i="9"/>
  <c r="E52" i="9"/>
  <c r="M52" i="9"/>
  <c r="G52" i="9"/>
  <c r="O52" i="9"/>
  <c r="I52" i="9"/>
  <c r="Q52" i="9"/>
  <c r="R49" i="7"/>
  <c r="G49" i="7"/>
  <c r="W49" i="7"/>
  <c r="L49" i="7"/>
  <c r="E49" i="7"/>
  <c r="U49" i="7"/>
  <c r="N49" i="7"/>
  <c r="C49" i="7"/>
  <c r="H49" i="7"/>
  <c r="X49" i="7"/>
  <c r="F49" i="7"/>
  <c r="V49" i="7"/>
  <c r="K49" i="7"/>
  <c r="AA49" i="7"/>
  <c r="P49" i="7"/>
  <c r="I49" i="7"/>
  <c r="Y49" i="7"/>
  <c r="Q49" i="7"/>
  <c r="J49" i="7"/>
  <c r="Z49" i="7"/>
  <c r="O49" i="7"/>
  <c r="D49" i="7"/>
  <c r="T49" i="7"/>
  <c r="M49" i="7"/>
  <c r="F6" i="7"/>
  <c r="S49" i="7"/>
  <c r="F6" i="9"/>
  <c r="Y53" i="9"/>
  <c r="I53" i="9"/>
  <c r="Z53" i="9"/>
  <c r="AI53" i="9"/>
  <c r="O53" i="9"/>
  <c r="AD53" i="9"/>
  <c r="AF53" i="9"/>
  <c r="F53" i="9"/>
  <c r="I50" i="7"/>
  <c r="AA50" i="7"/>
  <c r="L50" i="7"/>
  <c r="O50" i="7"/>
  <c r="Q50" i="7"/>
  <c r="H50" i="7"/>
  <c r="W50" i="7"/>
  <c r="J37" i="18"/>
  <c r="F37" i="18"/>
  <c r="G37" i="18"/>
  <c r="L37" i="18"/>
  <c r="E32" i="16"/>
  <c r="L32" i="16" s="1"/>
  <c r="H117" i="6"/>
  <c r="O96" i="6"/>
  <c r="P99" i="6"/>
  <c r="P34" i="6"/>
  <c r="I37" i="18"/>
  <c r="E37" i="18"/>
  <c r="H18" i="6"/>
  <c r="H113" i="6"/>
  <c r="H28" i="6"/>
  <c r="H94" i="6"/>
  <c r="H22" i="6"/>
  <c r="P67" i="6"/>
  <c r="O77" i="6"/>
  <c r="P30" i="6"/>
  <c r="P118" i="6"/>
  <c r="P105" i="6"/>
  <c r="O76" i="6"/>
  <c r="O74" i="6"/>
  <c r="H102" i="6"/>
  <c r="D37" i="18"/>
  <c r="H37" i="18"/>
  <c r="H36" i="6"/>
  <c r="H92" i="6"/>
  <c r="H34" i="6"/>
  <c r="P83" i="6"/>
  <c r="H24" i="6"/>
  <c r="P85" i="6"/>
  <c r="P43" i="6"/>
  <c r="P38" i="6"/>
  <c r="P22" i="6"/>
  <c r="O83" i="6"/>
  <c r="O38" i="6"/>
  <c r="P36" i="6"/>
  <c r="O32" i="6"/>
  <c r="P28" i="6"/>
  <c r="O26" i="6"/>
  <c r="O24" i="6"/>
  <c r="O18" i="6"/>
  <c r="E30" i="16"/>
  <c r="K30" i="16" s="1"/>
  <c r="C33" i="16"/>
  <c r="I33" i="16" s="1"/>
  <c r="E28" i="16"/>
  <c r="L28" i="16" s="1"/>
  <c r="E27" i="16"/>
  <c r="L27" i="16" s="1"/>
  <c r="C32" i="16"/>
  <c r="I32" i="16" s="1"/>
  <c r="C28" i="16"/>
  <c r="I28" i="16" s="1"/>
  <c r="C34" i="16"/>
  <c r="J34" i="16" s="1"/>
  <c r="E34" i="16"/>
  <c r="K34" i="16" s="1"/>
  <c r="E33" i="16"/>
  <c r="K33" i="16" s="1"/>
  <c r="C30" i="16"/>
  <c r="I30" i="16"/>
  <c r="C35" i="16"/>
  <c r="E35" i="16"/>
  <c r="L35" i="16" s="1"/>
  <c r="E31" i="16"/>
  <c r="L31" i="16" s="1"/>
  <c r="C27" i="16"/>
  <c r="I27" i="16" s="1"/>
  <c r="E29" i="16"/>
  <c r="K29" i="16" s="1"/>
  <c r="C31" i="16"/>
  <c r="J31" i="16" s="1"/>
  <c r="H86" i="6"/>
  <c r="H93" i="6"/>
  <c r="H41" i="6"/>
  <c r="H76" i="6"/>
  <c r="H48" i="6"/>
  <c r="O72" i="6"/>
  <c r="O70" i="6"/>
  <c r="H70" i="6"/>
  <c r="P101" i="6"/>
  <c r="H58" i="6"/>
  <c r="H103" i="6"/>
  <c r="O115" i="6"/>
  <c r="P107" i="6"/>
  <c r="P103" i="6"/>
  <c r="O89" i="6"/>
  <c r="P79" i="6"/>
  <c r="P69" i="6"/>
  <c r="H43" i="6"/>
  <c r="H111" i="6"/>
  <c r="P111" i="6"/>
  <c r="H45" i="6"/>
  <c r="H72" i="6"/>
  <c r="H91" i="6"/>
  <c r="H97" i="6"/>
  <c r="H52" i="6"/>
  <c r="H26" i="6"/>
  <c r="P89" i="6"/>
  <c r="H101" i="6"/>
  <c r="P113" i="6"/>
  <c r="O86" i="6"/>
  <c r="K35" i="16"/>
  <c r="K28" i="16"/>
  <c r="L30" i="16"/>
  <c r="J30" i="16"/>
  <c r="J27" i="16"/>
  <c r="J32" i="16"/>
  <c r="I34" i="16"/>
  <c r="L29" i="16"/>
  <c r="J35" i="16"/>
  <c r="I35" i="16"/>
  <c r="I29" i="16"/>
  <c r="I31" i="16" l="1"/>
  <c r="J28" i="16"/>
  <c r="L33" i="16"/>
  <c r="L34" i="16"/>
  <c r="K31" i="16"/>
  <c r="K27" i="16"/>
  <c r="J33" i="16"/>
  <c r="K32" i="16"/>
  <c r="U53" i="9"/>
  <c r="AC53" i="9"/>
  <c r="E53" i="9"/>
  <c r="M53" i="9"/>
  <c r="V53" i="9"/>
  <c r="W53" i="9"/>
  <c r="AE53" i="9"/>
  <c r="C53" i="9"/>
  <c r="K53" i="9"/>
  <c r="S53" i="9"/>
  <c r="AB53" i="9"/>
  <c r="J53" i="9"/>
  <c r="AJ53" i="9"/>
  <c r="D53" i="9"/>
  <c r="AH53" i="9"/>
  <c r="N53" i="9"/>
  <c r="P53" i="9"/>
  <c r="AG53" i="9"/>
  <c r="Q53" i="9"/>
  <c r="AA53" i="9"/>
  <c r="G53" i="9"/>
  <c r="X53" i="9"/>
  <c r="R53" i="9"/>
  <c r="L53" i="9"/>
  <c r="H53" i="9"/>
  <c r="F7" i="9"/>
  <c r="Y50" i="7"/>
  <c r="K50" i="7"/>
  <c r="P50" i="7"/>
  <c r="U50" i="7"/>
  <c r="M50" i="7"/>
  <c r="V50" i="7"/>
  <c r="D50" i="7"/>
  <c r="G50" i="7"/>
  <c r="J50" i="7"/>
  <c r="S50" i="7"/>
  <c r="X50" i="7"/>
  <c r="N50" i="7"/>
  <c r="Z50" i="7"/>
  <c r="R50" i="7"/>
  <c r="F7" i="7"/>
  <c r="F50" i="7"/>
  <c r="T50" i="7"/>
  <c r="C50" i="7"/>
  <c r="E50" i="7"/>
  <c r="Y52" i="9"/>
  <c r="AG52" i="9"/>
  <c r="J52" i="9"/>
  <c r="F6" i="8"/>
  <c r="S76" i="8"/>
  <c r="M46" i="8"/>
  <c r="P76" i="8"/>
  <c r="Q61" i="8"/>
  <c r="R46" i="8"/>
  <c r="Q76" i="8"/>
  <c r="R61" i="8"/>
  <c r="S46" i="8"/>
  <c r="R76" i="8"/>
  <c r="S61" i="8"/>
  <c r="O39" i="4"/>
  <c r="P39" i="4" s="1"/>
  <c r="O41" i="4"/>
  <c r="P41" i="4" s="1"/>
  <c r="H63" i="5"/>
  <c r="E108" i="5"/>
  <c r="D72" i="5"/>
  <c r="P47" i="7"/>
  <c r="K50" i="9"/>
  <c r="Y50" i="9"/>
  <c r="AD8" i="10"/>
  <c r="K8" i="10"/>
  <c r="E9" i="10"/>
  <c r="P55" i="6"/>
  <c r="O55" i="6"/>
  <c r="P51" i="6"/>
  <c r="O51" i="6"/>
  <c r="P47" i="6"/>
  <c r="O47" i="6"/>
  <c r="P39" i="6"/>
  <c r="O60" i="6"/>
  <c r="P60" i="6"/>
  <c r="P20" i="6"/>
  <c r="O20" i="6"/>
  <c r="Q59" i="8"/>
  <c r="M74" i="8"/>
  <c r="R44" i="8"/>
  <c r="K9" i="10" l="1"/>
  <c r="T9" i="10"/>
  <c r="AC9" i="10"/>
  <c r="M9" i="10"/>
  <c r="V9" i="10"/>
  <c r="AE9" i="10"/>
  <c r="Q9" i="10"/>
  <c r="L9" i="10"/>
  <c r="AD9" i="10"/>
  <c r="AB9" i="10"/>
  <c r="O9" i="10"/>
  <c r="E10" i="10"/>
  <c r="G9" i="10"/>
  <c r="Y9" i="10"/>
  <c r="R9" i="10"/>
  <c r="H9" i="10"/>
  <c r="U9" i="10"/>
  <c r="S9" i="10"/>
  <c r="P9" i="10"/>
  <c r="AA9" i="10"/>
  <c r="J9" i="10"/>
  <c r="I9" i="10"/>
  <c r="X9" i="10"/>
  <c r="Z9" i="10"/>
  <c r="F7" i="8"/>
  <c r="M62" i="8"/>
  <c r="N47" i="8"/>
  <c r="M77" i="8"/>
  <c r="N62" i="8"/>
  <c r="O47" i="8"/>
  <c r="N77" i="8"/>
  <c r="O62" i="8"/>
  <c r="P47" i="8"/>
  <c r="S77" i="8"/>
  <c r="M47" i="8"/>
  <c r="P77" i="8"/>
  <c r="R47" i="8"/>
  <c r="R62" i="8"/>
  <c r="R77" i="8"/>
  <c r="O77" i="8"/>
  <c r="Q47" i="8"/>
  <c r="Q77" i="8"/>
  <c r="S62" i="8"/>
  <c r="Q62" i="8"/>
  <c r="S47" i="8"/>
  <c r="P62" i="8"/>
  <c r="J51" i="7"/>
  <c r="O51" i="7"/>
  <c r="E51" i="7"/>
  <c r="D51" i="7"/>
  <c r="N51" i="7"/>
  <c r="S51" i="7"/>
  <c r="U51" i="7"/>
  <c r="AA51" i="7"/>
  <c r="X51" i="7"/>
  <c r="G51" i="7"/>
  <c r="M51" i="7"/>
  <c r="F51" i="7"/>
  <c r="Q51" i="7"/>
  <c r="P51" i="7"/>
  <c r="I51" i="7"/>
  <c r="T51" i="7"/>
  <c r="Y51" i="7"/>
  <c r="H51" i="7"/>
  <c r="W51" i="7"/>
  <c r="K51" i="7"/>
  <c r="V51" i="7"/>
  <c r="L51" i="7"/>
  <c r="F8" i="7"/>
  <c r="Z51" i="7"/>
  <c r="C51" i="7"/>
  <c r="R51" i="7"/>
  <c r="U54" i="9"/>
  <c r="AC54" i="9"/>
  <c r="D54" i="9"/>
  <c r="L54" i="9"/>
  <c r="W54" i="9"/>
  <c r="AE54" i="9"/>
  <c r="F54" i="9"/>
  <c r="N54" i="9"/>
  <c r="V54" i="9"/>
  <c r="I54" i="9"/>
  <c r="AJ54" i="9"/>
  <c r="AF54" i="9"/>
  <c r="K54" i="9"/>
  <c r="Z54" i="9"/>
  <c r="E54" i="9"/>
  <c r="AB54" i="9"/>
  <c r="O54" i="9"/>
  <c r="Y54" i="9"/>
  <c r="H54" i="9"/>
  <c r="AA54" i="9"/>
  <c r="J54" i="9"/>
  <c r="AD54" i="9"/>
  <c r="X54" i="9"/>
  <c r="S54" i="9"/>
  <c r="M54" i="9"/>
  <c r="P54" i="9"/>
  <c r="R54" i="9"/>
  <c r="C54" i="9"/>
  <c r="G54" i="9"/>
  <c r="AG54" i="9"/>
  <c r="AI54" i="9"/>
  <c r="Q54" i="9"/>
  <c r="AH54" i="9"/>
  <c r="F8" i="9"/>
  <c r="W52" i="7" l="1"/>
  <c r="F52" i="7"/>
  <c r="H52" i="7"/>
  <c r="C52" i="7"/>
  <c r="K52" i="7"/>
  <c r="Q52" i="7"/>
  <c r="Z52" i="7"/>
  <c r="S52" i="7"/>
  <c r="O52" i="7"/>
  <c r="U52" i="7"/>
  <c r="D52" i="7"/>
  <c r="I52" i="7"/>
  <c r="X52" i="7"/>
  <c r="M52" i="7"/>
  <c r="F9" i="7"/>
  <c r="AA52" i="7"/>
  <c r="V52" i="7"/>
  <c r="E52" i="7"/>
  <c r="L52" i="7"/>
  <c r="P52" i="7"/>
  <c r="J52" i="7"/>
  <c r="N52" i="7"/>
  <c r="G52" i="7"/>
  <c r="Y52" i="7"/>
  <c r="T52" i="7"/>
  <c r="R52" i="7"/>
  <c r="U55" i="9"/>
  <c r="AC55" i="9"/>
  <c r="C55" i="9"/>
  <c r="K55" i="9"/>
  <c r="S55" i="9"/>
  <c r="AA55" i="9"/>
  <c r="AI55" i="9"/>
  <c r="I55" i="9"/>
  <c r="Q55" i="9"/>
  <c r="AD55" i="9"/>
  <c r="P55" i="9"/>
  <c r="AJ55" i="9"/>
  <c r="AF55" i="9"/>
  <c r="R55" i="9"/>
  <c r="AH55" i="9"/>
  <c r="L55" i="9"/>
  <c r="N55" i="9"/>
  <c r="AG55" i="9"/>
  <c r="O55" i="9"/>
  <c r="AE55" i="9"/>
  <c r="M55" i="9"/>
  <c r="H55" i="9"/>
  <c r="X55" i="9"/>
  <c r="Z55" i="9"/>
  <c r="F55" i="9"/>
  <c r="F9" i="9"/>
  <c r="G55" i="9"/>
  <c r="E55" i="9"/>
  <c r="AB55" i="9"/>
  <c r="D55" i="9"/>
  <c r="Y55" i="9"/>
  <c r="W55" i="9"/>
  <c r="V55" i="9"/>
  <c r="J55" i="9"/>
  <c r="H10" i="10"/>
  <c r="Q10" i="10"/>
  <c r="Z10" i="10"/>
  <c r="J10" i="10"/>
  <c r="S10" i="10"/>
  <c r="AB10" i="10"/>
  <c r="R10" i="10"/>
  <c r="M10" i="10"/>
  <c r="AE10" i="10"/>
  <c r="K10" i="10"/>
  <c r="Y10" i="10"/>
  <c r="P10" i="10"/>
  <c r="U10" i="10"/>
  <c r="O10" i="10"/>
  <c r="I10" i="10"/>
  <c r="V10" i="10"/>
  <c r="AC10" i="10"/>
  <c r="E11" i="10"/>
  <c r="AD10" i="10"/>
  <c r="AA10" i="10"/>
  <c r="G10" i="10"/>
  <c r="L10" i="10"/>
  <c r="T10" i="10"/>
  <c r="X10" i="10"/>
  <c r="F8" i="8"/>
  <c r="Q78" i="8"/>
  <c r="R63" i="8"/>
  <c r="S48" i="8"/>
  <c r="R78" i="8"/>
  <c r="S63" i="8"/>
  <c r="O78" i="8"/>
  <c r="P63" i="8"/>
  <c r="Q48" i="8"/>
  <c r="M63" i="8"/>
  <c r="N48" i="8"/>
  <c r="N63" i="8"/>
  <c r="N78" i="8"/>
  <c r="P48" i="8"/>
  <c r="M48" i="8"/>
  <c r="Q63" i="8"/>
  <c r="O48" i="8"/>
  <c r="S78" i="8"/>
  <c r="R48" i="8"/>
  <c r="M78" i="8"/>
  <c r="O63" i="8"/>
  <c r="P78" i="8"/>
  <c r="F9" i="8" l="1"/>
  <c r="R79" i="8"/>
  <c r="S64" i="8"/>
  <c r="O79" i="8"/>
  <c r="P64" i="8"/>
  <c r="Q49" i="8"/>
  <c r="M64" i="8"/>
  <c r="N49" i="8"/>
  <c r="M79" i="8"/>
  <c r="N64" i="8"/>
  <c r="O49" i="8"/>
  <c r="N79" i="8"/>
  <c r="P49" i="8"/>
  <c r="M49" i="8"/>
  <c r="Q64" i="8"/>
  <c r="Q79" i="8"/>
  <c r="S49" i="8"/>
  <c r="O64" i="8"/>
  <c r="P79" i="8"/>
  <c r="R64" i="8"/>
  <c r="S79" i="8"/>
  <c r="R49" i="8"/>
  <c r="M11" i="10"/>
  <c r="V11" i="10"/>
  <c r="AE11" i="10"/>
  <c r="K11" i="10"/>
  <c r="T11" i="10"/>
  <c r="AC11" i="10"/>
  <c r="S11" i="10"/>
  <c r="O11" i="10"/>
  <c r="L11" i="10"/>
  <c r="U11" i="10"/>
  <c r="H11" i="10"/>
  <c r="E12" i="10"/>
  <c r="R11" i="10"/>
  <c r="G11" i="10"/>
  <c r="Y11" i="10"/>
  <c r="AB11" i="10"/>
  <c r="AD11" i="10"/>
  <c r="Z11" i="10"/>
  <c r="AA11" i="10"/>
  <c r="J11" i="10"/>
  <c r="Q11" i="10"/>
  <c r="P11" i="10"/>
  <c r="I11" i="10"/>
  <c r="X11" i="10"/>
  <c r="U56" i="9"/>
  <c r="AC56" i="9"/>
  <c r="F56" i="9"/>
  <c r="N56" i="9"/>
  <c r="W56" i="9"/>
  <c r="AE56" i="9"/>
  <c r="D56" i="9"/>
  <c r="L56" i="9"/>
  <c r="V56" i="9"/>
  <c r="G56" i="9"/>
  <c r="AB56" i="9"/>
  <c r="M56" i="9"/>
  <c r="AF56" i="9"/>
  <c r="Q56" i="9"/>
  <c r="AH56" i="9"/>
  <c r="K56" i="9"/>
  <c r="E56" i="9"/>
  <c r="Y56" i="9"/>
  <c r="J56" i="9"/>
  <c r="AA56" i="9"/>
  <c r="H56" i="9"/>
  <c r="AD56" i="9"/>
  <c r="AJ56" i="9"/>
  <c r="I56" i="9"/>
  <c r="C56" i="9"/>
  <c r="AG56" i="9"/>
  <c r="AI56" i="9"/>
  <c r="O56" i="9"/>
  <c r="Z56" i="9"/>
  <c r="F10" i="9"/>
  <c r="R56" i="9"/>
  <c r="P56" i="9"/>
  <c r="X56" i="9"/>
  <c r="S56" i="9"/>
  <c r="H53" i="7"/>
  <c r="C53" i="7"/>
  <c r="O53" i="7"/>
  <c r="AA53" i="7"/>
  <c r="V53" i="7"/>
  <c r="I53" i="7"/>
  <c r="M53" i="7"/>
  <c r="T53" i="7"/>
  <c r="J53" i="7"/>
  <c r="P53" i="7"/>
  <c r="S53" i="7"/>
  <c r="F10" i="7"/>
  <c r="Y53" i="7"/>
  <c r="R53" i="7"/>
  <c r="E53" i="7"/>
  <c r="F53" i="7"/>
  <c r="K53" i="7"/>
  <c r="G53" i="7"/>
  <c r="Q53" i="7"/>
  <c r="D53" i="7"/>
  <c r="X53" i="7"/>
  <c r="L53" i="7"/>
  <c r="Z53" i="7"/>
  <c r="N53" i="7"/>
  <c r="W53" i="7"/>
  <c r="U53" i="7"/>
  <c r="I54" i="7" l="1"/>
  <c r="O54" i="7"/>
  <c r="R54" i="7"/>
  <c r="F11" i="7"/>
  <c r="J54" i="7"/>
  <c r="C54" i="7"/>
  <c r="P54" i="7"/>
  <c r="F54" i="7"/>
  <c r="V54" i="7"/>
  <c r="G54" i="7"/>
  <c r="X54" i="7"/>
  <c r="N54" i="7"/>
  <c r="K54" i="7"/>
  <c r="H54" i="7"/>
  <c r="U54" i="7"/>
  <c r="S54" i="7"/>
  <c r="AA54" i="7"/>
  <c r="W54" i="7"/>
  <c r="E54" i="7"/>
  <c r="Y54" i="7"/>
  <c r="M54" i="7"/>
  <c r="Q54" i="7"/>
  <c r="L54" i="7"/>
  <c r="T54" i="7"/>
  <c r="Z54" i="7"/>
  <c r="D54" i="7"/>
  <c r="Y57" i="9"/>
  <c r="AG57" i="9"/>
  <c r="I57" i="9"/>
  <c r="Q57" i="9"/>
  <c r="AA57" i="9"/>
  <c r="AI57" i="9"/>
  <c r="G57" i="9"/>
  <c r="O57" i="9"/>
  <c r="V57" i="9"/>
  <c r="F57" i="9"/>
  <c r="AB57" i="9"/>
  <c r="X57" i="9"/>
  <c r="H57" i="9"/>
  <c r="Z57" i="9"/>
  <c r="J57" i="9"/>
  <c r="D57" i="9"/>
  <c r="F11" i="9"/>
  <c r="U57" i="9"/>
  <c r="E57" i="9"/>
  <c r="W57" i="9"/>
  <c r="C57" i="9"/>
  <c r="S57" i="9"/>
  <c r="N57" i="9"/>
  <c r="AF57" i="9"/>
  <c r="AH57" i="9"/>
  <c r="L57" i="9"/>
  <c r="AC57" i="9"/>
  <c r="AE57" i="9"/>
  <c r="AD57" i="9"/>
  <c r="P57" i="9"/>
  <c r="M57" i="9"/>
  <c r="K57" i="9"/>
  <c r="AJ57" i="9"/>
  <c r="R57" i="9"/>
  <c r="J12" i="10"/>
  <c r="S12" i="10"/>
  <c r="AB12" i="10"/>
  <c r="L12" i="10"/>
  <c r="U12" i="10"/>
  <c r="AD12" i="10"/>
  <c r="T12" i="10"/>
  <c r="G12" i="10"/>
  <c r="Y12" i="10"/>
  <c r="M12" i="10"/>
  <c r="I12" i="10"/>
  <c r="R12" i="10"/>
  <c r="X12" i="10"/>
  <c r="Q12" i="10"/>
  <c r="K12" i="10"/>
  <c r="P12" i="10"/>
  <c r="AE12" i="10"/>
  <c r="E13" i="10"/>
  <c r="O12" i="10"/>
  <c r="Z12" i="10"/>
  <c r="V12" i="10"/>
  <c r="H12" i="10"/>
  <c r="AC12" i="10"/>
  <c r="AA12" i="10"/>
  <c r="F10" i="8"/>
  <c r="S80" i="8"/>
  <c r="M50" i="8"/>
  <c r="P80" i="8"/>
  <c r="Q65" i="8"/>
  <c r="R50" i="8"/>
  <c r="Q80" i="8"/>
  <c r="R65" i="8"/>
  <c r="S50" i="8"/>
  <c r="R80" i="8"/>
  <c r="S65" i="8"/>
  <c r="P65" i="8"/>
  <c r="M65" i="8"/>
  <c r="M80" i="8"/>
  <c r="O50" i="8"/>
  <c r="O65" i="8"/>
  <c r="O80" i="8"/>
  <c r="N50" i="8"/>
  <c r="N80" i="8"/>
  <c r="Q50" i="8"/>
  <c r="N65" i="8"/>
  <c r="P50" i="8"/>
  <c r="P81" i="8" l="1"/>
  <c r="Q66" i="8"/>
  <c r="R51" i="8"/>
  <c r="Q81" i="8"/>
  <c r="R66" i="8"/>
  <c r="S51" i="8"/>
  <c r="R81" i="8"/>
  <c r="S66" i="8"/>
  <c r="O81" i="8"/>
  <c r="P66" i="8"/>
  <c r="Q51" i="8"/>
  <c r="M66" i="8"/>
  <c r="M81" i="8"/>
  <c r="O51" i="8"/>
  <c r="O66" i="8"/>
  <c r="S81" i="8"/>
  <c r="N66" i="8"/>
  <c r="P51" i="8"/>
  <c r="N51" i="8"/>
  <c r="N81" i="8"/>
  <c r="M51" i="8"/>
  <c r="G13" i="10"/>
  <c r="P13" i="10"/>
  <c r="Y13" i="10"/>
  <c r="I13" i="10"/>
  <c r="R13" i="10"/>
  <c r="AA13" i="10"/>
  <c r="L13" i="10"/>
  <c r="AD13" i="10"/>
  <c r="Q13" i="10"/>
  <c r="O13" i="10"/>
  <c r="S13" i="10"/>
  <c r="AB13" i="10"/>
  <c r="K13" i="10"/>
  <c r="AC13" i="10"/>
  <c r="V13" i="10"/>
  <c r="U13" i="10"/>
  <c r="Z13" i="10"/>
  <c r="J13" i="10"/>
  <c r="M13" i="10"/>
  <c r="H13" i="10"/>
  <c r="E14" i="10"/>
  <c r="T13" i="10"/>
  <c r="AE13" i="10"/>
  <c r="X13" i="10"/>
  <c r="P55" i="7"/>
  <c r="Z55" i="7"/>
  <c r="Y55" i="7"/>
  <c r="U55" i="7"/>
  <c r="D55" i="7"/>
  <c r="N55" i="7"/>
  <c r="W55" i="7"/>
  <c r="V55" i="7"/>
  <c r="H55" i="7"/>
  <c r="R55" i="7"/>
  <c r="I55" i="7"/>
  <c r="L55" i="7"/>
  <c r="S55" i="7"/>
  <c r="O55" i="7"/>
  <c r="F55" i="7"/>
  <c r="AA55" i="7"/>
  <c r="Q55" i="7"/>
  <c r="M55" i="7"/>
  <c r="G55" i="7"/>
  <c r="E55" i="7"/>
  <c r="C55" i="7"/>
  <c r="K55" i="7"/>
  <c r="J55" i="7"/>
  <c r="T55" i="7"/>
  <c r="X55" i="7"/>
  <c r="Y58" i="9"/>
  <c r="AG58" i="9"/>
  <c r="H58" i="9"/>
  <c r="P58" i="9"/>
  <c r="AA58" i="9"/>
  <c r="AI58" i="9"/>
  <c r="J58" i="9"/>
  <c r="R58" i="9"/>
  <c r="AD58" i="9"/>
  <c r="M58" i="9"/>
  <c r="AJ58" i="9"/>
  <c r="X58" i="9"/>
  <c r="G58" i="9"/>
  <c r="Z58" i="9"/>
  <c r="I58" i="9"/>
  <c r="C58" i="9"/>
  <c r="U58" i="9"/>
  <c r="D58" i="9"/>
  <c r="W58" i="9"/>
  <c r="F58" i="9"/>
  <c r="V58" i="9"/>
  <c r="AB58" i="9"/>
  <c r="AF58" i="9"/>
  <c r="AH58" i="9"/>
  <c r="S58" i="9"/>
  <c r="L58" i="9"/>
  <c r="N58" i="9"/>
  <c r="K58" i="9"/>
  <c r="Q58" i="9"/>
  <c r="AC58" i="9"/>
  <c r="AE58" i="9"/>
  <c r="E58" i="9"/>
  <c r="O58" i="9"/>
  <c r="H14" i="10" l="1"/>
  <c r="Q14" i="10"/>
  <c r="Z14" i="10"/>
  <c r="J14" i="10"/>
  <c r="S14" i="10"/>
  <c r="AB14" i="10"/>
  <c r="V14" i="10"/>
  <c r="I14" i="10"/>
  <c r="AA14" i="10"/>
  <c r="Y14" i="10"/>
  <c r="AC14" i="10"/>
  <c r="T14" i="10"/>
  <c r="U14" i="10"/>
  <c r="O14" i="10"/>
  <c r="M14" i="10"/>
  <c r="R14" i="10"/>
  <c r="P14" i="10"/>
  <c r="E15" i="10"/>
  <c r="AD14" i="10"/>
  <c r="AE14" i="10"/>
  <c r="K14" i="10"/>
  <c r="L14" i="10"/>
  <c r="X14" i="10"/>
  <c r="G14" i="10"/>
  <c r="I15" i="10" l="1"/>
  <c r="R15" i="10"/>
  <c r="AA15" i="10"/>
  <c r="G15" i="10"/>
  <c r="P15" i="10"/>
  <c r="Y15" i="10"/>
  <c r="O15" i="10"/>
  <c r="J15" i="10"/>
  <c r="AB15" i="10"/>
  <c r="H15" i="10"/>
  <c r="U15" i="10"/>
  <c r="AD15" i="10"/>
  <c r="M15" i="10"/>
  <c r="AE15" i="10"/>
  <c r="T15" i="10"/>
  <c r="X15" i="10"/>
  <c r="Q15" i="10"/>
  <c r="L15" i="10"/>
  <c r="V15" i="10"/>
  <c r="AC15" i="10"/>
  <c r="Z15" i="10"/>
  <c r="K15" i="10"/>
  <c r="S15" i="10"/>
  <c r="E16" i="10"/>
  <c r="O16" i="10" l="1"/>
  <c r="X16" i="10"/>
  <c r="H16" i="10"/>
  <c r="Q16" i="10"/>
  <c r="Z16" i="10"/>
  <c r="G16" i="10"/>
  <c r="Y16" i="10"/>
  <c r="T16" i="10"/>
  <c r="I16" i="10"/>
  <c r="R16" i="10"/>
  <c r="AE16" i="10"/>
  <c r="E17" i="10"/>
  <c r="J16" i="10"/>
  <c r="AB16" i="10"/>
  <c r="U16" i="10"/>
  <c r="P16" i="10"/>
  <c r="AC16" i="10"/>
  <c r="M16" i="10"/>
  <c r="S16" i="10"/>
  <c r="AD16" i="10"/>
  <c r="AA16" i="10"/>
  <c r="L16" i="10"/>
  <c r="K16" i="10"/>
  <c r="V16" i="10"/>
  <c r="K17" i="10" l="1"/>
  <c r="T17" i="10"/>
  <c r="AC17" i="10"/>
  <c r="M17" i="10"/>
  <c r="V17" i="10"/>
  <c r="AE17" i="10"/>
  <c r="Q17" i="10"/>
  <c r="L17" i="10"/>
  <c r="AD17" i="10"/>
  <c r="J17" i="10"/>
  <c r="X17" i="10"/>
  <c r="E18" i="10"/>
  <c r="G17" i="10"/>
  <c r="Y17" i="10"/>
  <c r="R17" i="10"/>
  <c r="H17" i="10"/>
  <c r="U17" i="10"/>
  <c r="AB17" i="10"/>
  <c r="I17" i="10"/>
  <c r="Z17" i="10"/>
  <c r="O17" i="10"/>
  <c r="P17" i="10"/>
  <c r="AA17" i="10"/>
  <c r="S17" i="10"/>
  <c r="L18" i="10" l="1"/>
  <c r="U18" i="10"/>
  <c r="AD18" i="10"/>
  <c r="O18" i="10"/>
  <c r="X18" i="10"/>
  <c r="I18" i="10"/>
  <c r="AA18" i="10"/>
  <c r="V18" i="10"/>
  <c r="K18" i="10"/>
  <c r="T18" i="10"/>
  <c r="G18" i="10"/>
  <c r="E19" i="10"/>
  <c r="Q18" i="10"/>
  <c r="J18" i="10"/>
  <c r="AB18" i="10"/>
  <c r="M18" i="10"/>
  <c r="AC18" i="10"/>
  <c r="Y18" i="10"/>
  <c r="Z18" i="10"/>
  <c r="R18" i="10"/>
  <c r="P18" i="10"/>
  <c r="H18" i="10"/>
  <c r="S18" i="10"/>
  <c r="AE18" i="10"/>
  <c r="M19" i="10" l="1"/>
  <c r="V19" i="10"/>
  <c r="AE19" i="10"/>
  <c r="K19" i="10"/>
  <c r="R19" i="10"/>
  <c r="G19" i="10"/>
  <c r="T19" i="10"/>
  <c r="AC19" i="10"/>
  <c r="S19" i="10"/>
  <c r="O19" i="10"/>
  <c r="U19" i="10"/>
  <c r="AD19" i="10"/>
  <c r="Z19" i="10"/>
  <c r="E20" i="10"/>
  <c r="AA19" i="10"/>
  <c r="Y19" i="10"/>
  <c r="AB19" i="10"/>
  <c r="L19" i="10"/>
  <c r="Q19" i="10"/>
  <c r="I19" i="10"/>
  <c r="P19" i="10"/>
  <c r="J19" i="10"/>
  <c r="X19" i="10"/>
  <c r="H19" i="10"/>
  <c r="O20" i="10" l="1"/>
  <c r="X20" i="10"/>
  <c r="H20" i="10"/>
  <c r="Q20" i="10"/>
  <c r="Z20" i="10"/>
  <c r="K20" i="10"/>
  <c r="AC20" i="10"/>
  <c r="P20" i="10"/>
  <c r="M20" i="10"/>
  <c r="V20" i="10"/>
  <c r="AA20" i="10"/>
  <c r="E21" i="10"/>
  <c r="S20" i="10"/>
  <c r="L20" i="10"/>
  <c r="AD20" i="10"/>
  <c r="G20" i="10"/>
  <c r="AE20" i="10"/>
  <c r="I20" i="10"/>
  <c r="J20" i="10"/>
  <c r="AB20" i="10"/>
  <c r="U20" i="10"/>
  <c r="T20" i="10"/>
  <c r="Y20" i="10"/>
  <c r="R20" i="10"/>
  <c r="K21" i="10" l="1"/>
  <c r="T21" i="10"/>
  <c r="AC21" i="10"/>
  <c r="M21" i="10"/>
  <c r="V21" i="10"/>
  <c r="AE21" i="10"/>
  <c r="U21" i="10"/>
  <c r="H21" i="10"/>
  <c r="Z21" i="10"/>
  <c r="O21" i="10"/>
  <c r="J21" i="10"/>
  <c r="E22" i="10"/>
  <c r="P21" i="10"/>
  <c r="I21" i="10"/>
  <c r="AA21" i="10"/>
  <c r="AD21" i="10"/>
  <c r="X21" i="10"/>
  <c r="S21" i="10"/>
  <c r="G21" i="10"/>
  <c r="Y21" i="10"/>
  <c r="R21" i="10"/>
  <c r="L21" i="10"/>
  <c r="Q21" i="10"/>
  <c r="AB21" i="10"/>
  <c r="L22" i="10" l="1"/>
  <c r="U22" i="10"/>
  <c r="AD22" i="10"/>
  <c r="O22" i="10"/>
  <c r="X22" i="10"/>
  <c r="M22" i="10"/>
  <c r="AE22" i="10"/>
  <c r="R22" i="10"/>
  <c r="P22" i="10"/>
  <c r="Y22" i="10"/>
  <c r="K22" i="10"/>
  <c r="E23" i="10"/>
  <c r="Q22" i="10"/>
  <c r="J22" i="10"/>
  <c r="AB22" i="10"/>
  <c r="I22" i="10"/>
  <c r="G22" i="10"/>
  <c r="AC22" i="10"/>
  <c r="H22" i="10"/>
  <c r="Z22" i="10"/>
  <c r="S22" i="10"/>
  <c r="V22" i="10"/>
  <c r="AA22" i="10"/>
  <c r="T22" i="10"/>
  <c r="M23" i="10" l="1"/>
  <c r="G23" i="10"/>
  <c r="P23" i="10"/>
  <c r="Y23" i="10"/>
  <c r="V23" i="10"/>
  <c r="J23" i="10"/>
  <c r="Z23" i="10"/>
  <c r="H23" i="10"/>
  <c r="Q23" i="10"/>
  <c r="L23" i="10"/>
  <c r="U23" i="10"/>
  <c r="E24" i="10"/>
  <c r="R23" i="10"/>
  <c r="T23" i="10"/>
  <c r="AB23" i="10"/>
  <c r="AD23" i="10"/>
  <c r="AC23" i="10"/>
  <c r="AE23" i="10"/>
  <c r="I23" i="10"/>
  <c r="K23" i="10"/>
  <c r="O23" i="10"/>
  <c r="S23" i="10"/>
  <c r="X23" i="10"/>
  <c r="AA23" i="10"/>
  <c r="K24" i="10" l="1"/>
  <c r="T24" i="10"/>
  <c r="AC24" i="10"/>
  <c r="M24" i="10"/>
  <c r="V24" i="10"/>
  <c r="AE24" i="10"/>
  <c r="Q24" i="10"/>
  <c r="L24" i="10"/>
  <c r="AD24" i="10"/>
  <c r="AB24" i="10"/>
  <c r="O24" i="10"/>
  <c r="E25" i="10"/>
  <c r="P24" i="10"/>
  <c r="I24" i="10"/>
  <c r="AA24" i="10"/>
  <c r="Z24" i="10"/>
  <c r="J24" i="10"/>
  <c r="X24" i="10"/>
  <c r="G24" i="10"/>
  <c r="Y24" i="10"/>
  <c r="R24" i="10"/>
  <c r="H24" i="10"/>
  <c r="U24" i="10"/>
  <c r="S24" i="10"/>
  <c r="L25" i="10" l="1"/>
  <c r="U25" i="10"/>
  <c r="AD25" i="10"/>
  <c r="O25" i="10"/>
  <c r="X25" i="10"/>
  <c r="I25" i="10"/>
  <c r="AA25" i="10"/>
  <c r="V25" i="10"/>
  <c r="T25" i="10"/>
  <c r="AC25" i="10"/>
  <c r="P25" i="10"/>
  <c r="E26" i="10"/>
  <c r="Q25" i="10"/>
  <c r="J25" i="10"/>
  <c r="AB25" i="10"/>
  <c r="M25" i="10"/>
  <c r="K25" i="10"/>
  <c r="Y25" i="10"/>
  <c r="H25" i="10"/>
  <c r="Z25" i="10"/>
  <c r="S25" i="10"/>
  <c r="R25" i="10"/>
  <c r="AE25" i="10"/>
  <c r="G25" i="10"/>
  <c r="M26" i="10" l="1"/>
  <c r="V26" i="10"/>
  <c r="AE26" i="10"/>
  <c r="K26" i="10"/>
  <c r="T26" i="10"/>
  <c r="AC26" i="10"/>
  <c r="S26" i="10"/>
  <c r="O26" i="10"/>
  <c r="L26" i="10"/>
  <c r="U26" i="10"/>
  <c r="Z26" i="10"/>
  <c r="E27" i="10"/>
  <c r="R26" i="10"/>
  <c r="G26" i="10"/>
  <c r="Y26" i="10"/>
  <c r="AB26" i="10"/>
  <c r="AD26" i="10"/>
  <c r="H26" i="10"/>
  <c r="I26" i="10"/>
  <c r="AA26" i="10"/>
  <c r="P26" i="10"/>
  <c r="J26" i="10"/>
  <c r="X26" i="10"/>
  <c r="Q26" i="10"/>
  <c r="O27" i="10" l="1"/>
  <c r="X27" i="10"/>
  <c r="H27" i="10"/>
  <c r="Q27" i="10"/>
  <c r="Z27" i="10"/>
  <c r="K27" i="10"/>
  <c r="AC27" i="10"/>
  <c r="P27" i="10"/>
  <c r="V27" i="10"/>
  <c r="AE27" i="10"/>
  <c r="R27" i="10"/>
  <c r="E28" i="10"/>
  <c r="S27" i="10"/>
  <c r="L27" i="10"/>
  <c r="AD27" i="10"/>
  <c r="G27" i="10"/>
  <c r="M27" i="10"/>
  <c r="I27" i="10"/>
  <c r="J27" i="10"/>
  <c r="AB27" i="10"/>
  <c r="U27" i="10"/>
  <c r="T27" i="10"/>
  <c r="Y27" i="10"/>
  <c r="AA27" i="10"/>
  <c r="K28" i="10" l="1"/>
  <c r="T28" i="10"/>
  <c r="AC28" i="10"/>
  <c r="M28" i="10"/>
  <c r="V28" i="10"/>
  <c r="AE28" i="10"/>
  <c r="U28" i="10"/>
  <c r="H28" i="10"/>
  <c r="Z28" i="10"/>
  <c r="X28" i="10"/>
  <c r="S28" i="10"/>
  <c r="E29" i="10"/>
  <c r="P28" i="10"/>
  <c r="I28" i="10"/>
  <c r="AA28" i="10"/>
  <c r="AD28" i="10"/>
  <c r="O28" i="10"/>
  <c r="AB28" i="10"/>
  <c r="G28" i="10"/>
  <c r="Y28" i="10"/>
  <c r="R28" i="10"/>
  <c r="L28" i="10"/>
  <c r="Q28" i="10"/>
  <c r="J28" i="10"/>
  <c r="L29" i="10" l="1"/>
  <c r="U29" i="10"/>
  <c r="AD29" i="10"/>
  <c r="O29" i="10"/>
  <c r="X29" i="10"/>
  <c r="M29" i="10"/>
  <c r="AE29" i="10"/>
  <c r="R29" i="10"/>
  <c r="G29" i="10"/>
  <c r="P29" i="10"/>
  <c r="T29" i="10"/>
  <c r="E30" i="10"/>
  <c r="Q29" i="10"/>
  <c r="J29" i="10"/>
  <c r="AB29" i="10"/>
  <c r="I29" i="10"/>
  <c r="Y29" i="10"/>
  <c r="AC29" i="10"/>
  <c r="H29" i="10"/>
  <c r="Z29" i="10"/>
  <c r="S29" i="10"/>
  <c r="V29" i="10"/>
  <c r="AA29" i="10"/>
  <c r="K29" i="10"/>
  <c r="M30" i="10" l="1"/>
  <c r="V30" i="10"/>
  <c r="AE30" i="10"/>
  <c r="K30" i="10"/>
  <c r="T30" i="10"/>
  <c r="AC30" i="10"/>
  <c r="X30" i="10"/>
  <c r="S30" i="10"/>
  <c r="Q30" i="10"/>
  <c r="Z30" i="10"/>
  <c r="AD30" i="10"/>
  <c r="E31" i="10"/>
  <c r="R30" i="10"/>
  <c r="G30" i="10"/>
  <c r="Y30" i="10"/>
  <c r="J30" i="10"/>
  <c r="H30" i="10"/>
  <c r="L30" i="10"/>
  <c r="I30" i="10"/>
  <c r="AA30" i="10"/>
  <c r="P30" i="10"/>
  <c r="O30" i="10"/>
  <c r="AB30" i="10"/>
  <c r="U30" i="10"/>
  <c r="L31" i="10" l="1"/>
  <c r="U31" i="10"/>
  <c r="AD31" i="10"/>
  <c r="M31" i="10"/>
  <c r="Y31" i="10"/>
  <c r="J31" i="10"/>
  <c r="V31" i="10"/>
  <c r="I31" i="10"/>
  <c r="O31" i="10"/>
  <c r="X31" i="10"/>
  <c r="K31" i="10"/>
  <c r="E32" i="10"/>
  <c r="Q31" i="10"/>
  <c r="G31" i="10"/>
  <c r="AE31" i="10"/>
  <c r="AB31" i="10"/>
  <c r="AA31" i="10"/>
  <c r="R31" i="10"/>
  <c r="H31" i="10"/>
  <c r="Z31" i="10"/>
  <c r="S31" i="10"/>
  <c r="P31" i="10"/>
  <c r="T31" i="10"/>
  <c r="AC31" i="10"/>
  <c r="M32" i="10" l="1"/>
  <c r="V32" i="10"/>
  <c r="AE32" i="10"/>
  <c r="Q32" i="10"/>
  <c r="AC32" i="10"/>
  <c r="O32" i="10"/>
  <c r="Z32" i="10"/>
  <c r="S32" i="10"/>
  <c r="L32" i="10"/>
  <c r="U32" i="10"/>
  <c r="P32" i="10"/>
  <c r="E33" i="10"/>
  <c r="R32" i="10"/>
  <c r="K32" i="10"/>
  <c r="H32" i="10"/>
  <c r="G32" i="10"/>
  <c r="Y32" i="10"/>
  <c r="J32" i="10"/>
  <c r="I32" i="10"/>
  <c r="AA32" i="10"/>
  <c r="X32" i="10"/>
  <c r="T32" i="10"/>
  <c r="AD32" i="10"/>
  <c r="AB32" i="10"/>
  <c r="O33" i="10" l="1"/>
  <c r="X33" i="10"/>
  <c r="I33" i="10"/>
  <c r="U33" i="10"/>
  <c r="G33" i="10"/>
  <c r="R33" i="10"/>
  <c r="AD33" i="10"/>
  <c r="AC33" i="10"/>
  <c r="V33" i="10"/>
  <c r="Z33" i="10"/>
  <c r="M33" i="10"/>
  <c r="E34" i="10"/>
  <c r="S33" i="10"/>
  <c r="P33" i="10"/>
  <c r="L33" i="10"/>
  <c r="Q33" i="10"/>
  <c r="T33" i="10"/>
  <c r="AE33" i="10"/>
  <c r="J33" i="10"/>
  <c r="AB33" i="10"/>
  <c r="AA33" i="10"/>
  <c r="Y33" i="10"/>
  <c r="K33" i="10"/>
  <c r="H33" i="10"/>
  <c r="K34" i="10" l="1"/>
  <c r="T34" i="10"/>
  <c r="AC34" i="10"/>
  <c r="M34" i="10"/>
  <c r="Z34" i="10"/>
  <c r="J34" i="10"/>
  <c r="V34" i="10"/>
  <c r="O34" i="10"/>
  <c r="I34" i="10"/>
  <c r="R34" i="10"/>
  <c r="AD34" i="10"/>
  <c r="E35" i="10"/>
  <c r="P34" i="10"/>
  <c r="H34" i="10"/>
  <c r="AE34" i="10"/>
  <c r="AB34" i="10"/>
  <c r="U34" i="10"/>
  <c r="L34" i="10"/>
  <c r="G34" i="10"/>
  <c r="Y34" i="10"/>
  <c r="S34" i="10"/>
  <c r="Q34" i="10"/>
  <c r="AA34" i="10"/>
  <c r="X34" i="10"/>
  <c r="L35" i="10" l="1"/>
  <c r="U35" i="10"/>
  <c r="K35" i="10"/>
  <c r="X35" i="10"/>
  <c r="I35" i="10"/>
  <c r="T35" i="10"/>
  <c r="AE35" i="10"/>
  <c r="Y35" i="10"/>
  <c r="S35" i="10"/>
  <c r="P35" i="10"/>
  <c r="J35" i="10"/>
  <c r="E36" i="10"/>
  <c r="Q35" i="10"/>
  <c r="R35" i="10"/>
  <c r="O35" i="10"/>
  <c r="M35" i="10"/>
  <c r="AD35" i="10"/>
  <c r="AB35" i="10"/>
  <c r="Z35" i="10"/>
  <c r="AA35" i="10"/>
  <c r="V35" i="10"/>
  <c r="AC35" i="10"/>
  <c r="H35" i="10"/>
  <c r="G35" i="10"/>
  <c r="J36" i="10" l="1"/>
  <c r="S36" i="10"/>
  <c r="AB36" i="10"/>
  <c r="P36" i="10"/>
  <c r="AA36" i="10"/>
  <c r="R36" i="10"/>
  <c r="AD36" i="10"/>
  <c r="V36" i="10"/>
  <c r="Z36" i="10"/>
  <c r="T36" i="10"/>
  <c r="AE36" i="10"/>
  <c r="E37" i="10"/>
  <c r="O36" i="10"/>
  <c r="I36" i="10"/>
  <c r="L36" i="10"/>
  <c r="K36" i="10"/>
  <c r="Q36" i="10"/>
  <c r="G36" i="10"/>
  <c r="X36" i="10"/>
  <c r="Y36" i="10"/>
  <c r="AC36" i="10"/>
  <c r="H36" i="10"/>
  <c r="M36" i="10"/>
  <c r="U36" i="10"/>
  <c r="K37" i="10" l="1"/>
  <c r="T37" i="10"/>
  <c r="AC37" i="10"/>
  <c r="M37" i="10"/>
  <c r="Z37" i="10"/>
  <c r="J37" i="10"/>
  <c r="V37" i="10"/>
  <c r="I37" i="10"/>
  <c r="L37" i="10"/>
  <c r="O37" i="10"/>
  <c r="AD37" i="10"/>
  <c r="E38" i="10"/>
  <c r="P37" i="10"/>
  <c r="H37" i="10"/>
  <c r="AE37" i="10"/>
  <c r="AB37" i="10"/>
  <c r="X37" i="10"/>
  <c r="AA37" i="10"/>
  <c r="Y37" i="10"/>
  <c r="Q37" i="10"/>
  <c r="R37" i="10"/>
  <c r="S37" i="10"/>
  <c r="G37" i="10"/>
  <c r="U37" i="10"/>
  <c r="L38" i="10" l="1"/>
  <c r="U38" i="10"/>
  <c r="AD38" i="10"/>
  <c r="R38" i="10"/>
  <c r="AC38" i="10"/>
  <c r="O38" i="10"/>
  <c r="AA38" i="10"/>
  <c r="S38" i="10"/>
  <c r="J38" i="10"/>
  <c r="M38" i="10"/>
  <c r="Y38" i="10"/>
  <c r="E39" i="10"/>
  <c r="Q38" i="10"/>
  <c r="K38" i="10"/>
  <c r="I38" i="10"/>
  <c r="G38" i="10"/>
  <c r="V38" i="10"/>
  <c r="AB38" i="10"/>
  <c r="Z38" i="10"/>
  <c r="T38" i="10"/>
  <c r="P38" i="10"/>
  <c r="H38" i="10"/>
  <c r="AE38" i="10"/>
  <c r="X38" i="10"/>
  <c r="I39" i="10" l="1"/>
  <c r="R39" i="10"/>
  <c r="AA39" i="10"/>
  <c r="J39" i="10"/>
  <c r="U39" i="10"/>
  <c r="G39" i="10"/>
  <c r="S39" i="10"/>
  <c r="AD39" i="10"/>
  <c r="AC39" i="10"/>
  <c r="T39" i="10"/>
  <c r="O39" i="10"/>
  <c r="X39" i="10"/>
  <c r="M39" i="10"/>
  <c r="AE39" i="10"/>
  <c r="AB39" i="10"/>
  <c r="Y39" i="10"/>
  <c r="H39" i="10"/>
  <c r="Z39" i="10"/>
  <c r="V39" i="10"/>
  <c r="L39" i="10"/>
  <c r="K39" i="10"/>
  <c r="P39" i="10"/>
  <c r="E40" i="10"/>
  <c r="Q39" i="10"/>
  <c r="O40" i="10" l="1"/>
  <c r="X40" i="10"/>
  <c r="H40" i="10"/>
  <c r="T40" i="10"/>
  <c r="AE40" i="10"/>
  <c r="Q40" i="10"/>
  <c r="AC40" i="10"/>
  <c r="AA40" i="10"/>
  <c r="R40" i="10"/>
  <c r="I40" i="10"/>
  <c r="U40" i="10"/>
  <c r="E41" i="10"/>
  <c r="S40" i="10"/>
  <c r="M40" i="10"/>
  <c r="K40" i="10"/>
  <c r="P40" i="10"/>
  <c r="AD40" i="10"/>
  <c r="Y40" i="10"/>
  <c r="AB40" i="10"/>
  <c r="V40" i="10"/>
  <c r="L40" i="10"/>
  <c r="J40" i="10"/>
  <c r="G40" i="10"/>
  <c r="Z40" i="10"/>
  <c r="K41" i="10" l="1"/>
  <c r="T41" i="10"/>
  <c r="AC41" i="10"/>
  <c r="R41" i="10"/>
  <c r="AD41" i="10"/>
  <c r="O41" i="10"/>
  <c r="AA41" i="10"/>
  <c r="Z41" i="10"/>
  <c r="AB41" i="10"/>
  <c r="AE41" i="10"/>
  <c r="V41" i="10"/>
  <c r="E42" i="10"/>
  <c r="P41" i="10"/>
  <c r="L41" i="10"/>
  <c r="I41" i="10"/>
  <c r="M41" i="10"/>
  <c r="H41" i="10"/>
  <c r="S41" i="10"/>
  <c r="Y41" i="10"/>
  <c r="U41" i="10"/>
  <c r="J41" i="10"/>
  <c r="X41" i="10"/>
  <c r="G41" i="10"/>
  <c r="Q41" i="10"/>
  <c r="L42" i="10" l="1"/>
  <c r="U42" i="10"/>
  <c r="AD42" i="10"/>
  <c r="P42" i="10"/>
  <c r="AB42" i="10"/>
  <c r="M42" i="10"/>
  <c r="Y42" i="10"/>
  <c r="K42" i="10"/>
  <c r="O42" i="10"/>
  <c r="AC42" i="10"/>
  <c r="R42" i="10"/>
  <c r="E43" i="10"/>
  <c r="Q42" i="10"/>
  <c r="J42" i="10"/>
  <c r="G42" i="10"/>
  <c r="AE42" i="10"/>
  <c r="AA42" i="10"/>
  <c r="T42" i="10"/>
  <c r="Z42" i="10"/>
  <c r="S42" i="10"/>
  <c r="I42" i="10"/>
  <c r="H42" i="10"/>
  <c r="X42" i="10"/>
  <c r="V42" i="10"/>
  <c r="M43" i="10" l="1"/>
  <c r="V43" i="10"/>
  <c r="AE43" i="10"/>
  <c r="O43" i="10"/>
  <c r="Z43" i="10"/>
  <c r="Q43" i="10"/>
  <c r="AC43" i="10"/>
  <c r="U43" i="10"/>
  <c r="Y43" i="10"/>
  <c r="G43" i="10"/>
  <c r="S43" i="10"/>
  <c r="E44" i="10"/>
  <c r="R43" i="10"/>
  <c r="H43" i="10"/>
  <c r="K43" i="10"/>
  <c r="J43" i="10"/>
  <c r="AB43" i="10"/>
  <c r="P43" i="10"/>
  <c r="AA43" i="10"/>
  <c r="X43" i="10"/>
  <c r="AD43" i="10"/>
  <c r="T43" i="10"/>
  <c r="I43" i="10"/>
  <c r="L43" i="10"/>
  <c r="O44" i="10" l="1"/>
  <c r="X44" i="10"/>
  <c r="G44" i="10"/>
  <c r="R44" i="10"/>
  <c r="AD44" i="10"/>
  <c r="P44" i="10"/>
  <c r="AA44" i="10"/>
  <c r="T44" i="10"/>
  <c r="K44" i="10"/>
  <c r="Z44" i="10"/>
  <c r="M44" i="10"/>
  <c r="E45" i="10"/>
  <c r="S44" i="10"/>
  <c r="L44" i="10"/>
  <c r="I44" i="10"/>
  <c r="H44" i="10"/>
  <c r="V44" i="10"/>
  <c r="Q44" i="10"/>
  <c r="J44" i="10"/>
  <c r="Y44" i="10"/>
  <c r="AE44" i="10"/>
  <c r="AB44" i="10"/>
  <c r="U44" i="10"/>
  <c r="AC44" i="10"/>
  <c r="K45" i="10" l="1"/>
  <c r="T45" i="10"/>
  <c r="AC45" i="10"/>
  <c r="Q45" i="10"/>
  <c r="AB45" i="10"/>
  <c r="M45" i="10"/>
  <c r="Z45" i="10"/>
  <c r="R45" i="10"/>
  <c r="I45" i="10"/>
  <c r="X45" i="10"/>
  <c r="O45" i="10"/>
  <c r="E46" i="10"/>
  <c r="P45" i="10"/>
  <c r="J45" i="10"/>
  <c r="H45" i="10"/>
  <c r="AE45" i="10"/>
  <c r="U45" i="10"/>
  <c r="L45" i="10"/>
  <c r="G45" i="10"/>
  <c r="V45" i="10"/>
  <c r="AD45" i="10"/>
  <c r="Y45" i="10"/>
  <c r="S45" i="10"/>
  <c r="AA45" i="10"/>
  <c r="L46" i="10" l="1"/>
  <c r="U46" i="10"/>
  <c r="AD46" i="10"/>
  <c r="O46" i="10"/>
  <c r="AA46" i="10"/>
  <c r="R46" i="10"/>
  <c r="AC46" i="10"/>
  <c r="AB46" i="10"/>
  <c r="S46" i="10"/>
  <c r="V46" i="10"/>
  <c r="J46" i="10"/>
  <c r="E47" i="10"/>
  <c r="Q46" i="10"/>
  <c r="I46" i="10"/>
  <c r="K46" i="10"/>
  <c r="P46" i="10"/>
  <c r="AE46" i="10"/>
  <c r="M46" i="10"/>
  <c r="H46" i="10"/>
  <c r="T46" i="10"/>
  <c r="G46" i="10"/>
  <c r="Z46" i="10"/>
  <c r="X46" i="10"/>
  <c r="Y46" i="10"/>
  <c r="M47" i="10" l="1"/>
  <c r="V47" i="10"/>
  <c r="AE47" i="10"/>
  <c r="L47" i="10"/>
  <c r="Y47" i="10"/>
  <c r="J47" i="10"/>
  <c r="U47" i="10"/>
  <c r="O47" i="10"/>
  <c r="Q47" i="10"/>
  <c r="T47" i="10"/>
  <c r="K47" i="10"/>
  <c r="E48" i="10"/>
  <c r="R47" i="10"/>
  <c r="G47" i="10"/>
  <c r="AD47" i="10"/>
  <c r="AB47" i="10"/>
  <c r="AC47" i="10"/>
  <c r="H47" i="10"/>
  <c r="I47" i="10"/>
  <c r="S47" i="10"/>
  <c r="Z47" i="10"/>
  <c r="AA47" i="10"/>
  <c r="P47" i="10"/>
  <c r="X47" i="10"/>
  <c r="O48" i="10" l="1"/>
  <c r="X48" i="10"/>
  <c r="K48" i="10"/>
  <c r="V48" i="10"/>
  <c r="H48" i="10"/>
  <c r="T48" i="10"/>
  <c r="AE48" i="10"/>
  <c r="Y48" i="10"/>
  <c r="AA48" i="10"/>
  <c r="U48" i="10"/>
  <c r="I48" i="10"/>
  <c r="E49" i="10"/>
  <c r="S48" i="10"/>
  <c r="Q48" i="10"/>
  <c r="M48" i="10"/>
  <c r="L48" i="10"/>
  <c r="R48" i="10"/>
  <c r="AD48" i="10"/>
  <c r="J48" i="10"/>
  <c r="AC48" i="10"/>
  <c r="P48" i="10"/>
  <c r="AB48" i="10"/>
  <c r="Z48" i="10"/>
  <c r="G48" i="10"/>
  <c r="K49" i="10" l="1"/>
  <c r="T49" i="10"/>
  <c r="AC49" i="10"/>
  <c r="O49" i="10"/>
  <c r="AA49" i="10"/>
  <c r="R49" i="10"/>
  <c r="AD49" i="10"/>
  <c r="V49" i="10"/>
  <c r="Z49" i="10"/>
  <c r="S49" i="10"/>
  <c r="AE49" i="10"/>
  <c r="E50" i="10"/>
  <c r="P49" i="10"/>
  <c r="I49" i="10"/>
  <c r="L49" i="10"/>
  <c r="J49" i="10"/>
  <c r="Q49" i="10"/>
  <c r="H49" i="10"/>
  <c r="G49" i="10"/>
  <c r="U49" i="10"/>
  <c r="M49" i="10"/>
  <c r="Y49" i="10"/>
  <c r="X49" i="10"/>
  <c r="AB49" i="10"/>
  <c r="L50" i="10" l="1"/>
  <c r="U50" i="10"/>
  <c r="AD50" i="10"/>
  <c r="M50" i="10"/>
  <c r="Y50" i="10"/>
  <c r="J50" i="10"/>
  <c r="V50" i="10"/>
  <c r="I50" i="10"/>
  <c r="K50" i="10"/>
  <c r="O50" i="10"/>
  <c r="AC50" i="10"/>
  <c r="E51" i="10"/>
  <c r="Q50" i="10"/>
  <c r="G50" i="10"/>
  <c r="AE50" i="10"/>
  <c r="AB50" i="10"/>
  <c r="X50" i="10"/>
  <c r="AA50" i="10"/>
  <c r="H50" i="10"/>
  <c r="S50" i="10"/>
  <c r="T50" i="10"/>
  <c r="Z50" i="10"/>
  <c r="P50" i="10"/>
  <c r="R50" i="10"/>
  <c r="M51" i="10" l="1"/>
  <c r="V51" i="10"/>
  <c r="AE51" i="10"/>
  <c r="Q51" i="10"/>
  <c r="AC51" i="10"/>
  <c r="O51" i="10"/>
  <c r="Z51" i="10"/>
  <c r="S51" i="10"/>
  <c r="J51" i="10"/>
  <c r="L51" i="10"/>
  <c r="Y51" i="10"/>
  <c r="E52" i="10"/>
  <c r="R51" i="10"/>
  <c r="K51" i="10"/>
  <c r="H51" i="10"/>
  <c r="G51" i="10"/>
  <c r="U51" i="10"/>
  <c r="AB51" i="10"/>
  <c r="I51" i="10"/>
  <c r="X51" i="10"/>
  <c r="AD51" i="10"/>
  <c r="AA51" i="10"/>
  <c r="T51" i="10"/>
  <c r="P51" i="10"/>
  <c r="O52" i="10" l="1"/>
  <c r="X52" i="10"/>
  <c r="I52" i="10"/>
  <c r="U52" i="10"/>
  <c r="G52" i="10"/>
  <c r="R52" i="10"/>
  <c r="AD52" i="10"/>
  <c r="AC52" i="10"/>
  <c r="T52" i="10"/>
  <c r="K52" i="10"/>
  <c r="Z52" i="10"/>
  <c r="E53" i="10"/>
  <c r="S52" i="10"/>
  <c r="P52" i="10"/>
  <c r="L52" i="10"/>
  <c r="Q52" i="10"/>
  <c r="AE52" i="10"/>
  <c r="V52" i="10"/>
  <c r="J52" i="10"/>
  <c r="AA52" i="10"/>
  <c r="H52" i="10"/>
  <c r="AB52" i="10"/>
  <c r="Y52" i="10"/>
  <c r="M52" i="10"/>
  <c r="K53" i="10" l="1"/>
  <c r="T53" i="10"/>
  <c r="AC53" i="10"/>
  <c r="M53" i="10"/>
  <c r="Z53" i="10"/>
  <c r="J53" i="10"/>
  <c r="V53" i="10"/>
  <c r="O53" i="10"/>
  <c r="R53" i="10"/>
  <c r="I53" i="10"/>
  <c r="U53" i="10"/>
  <c r="E54" i="10"/>
  <c r="P53" i="10"/>
  <c r="H53" i="10"/>
  <c r="AE53" i="10"/>
  <c r="AB53" i="10"/>
  <c r="AD53" i="10"/>
  <c r="X53" i="10"/>
  <c r="G53" i="10"/>
  <c r="S53" i="10"/>
  <c r="AA53" i="10"/>
  <c r="Y53" i="10"/>
  <c r="Q53" i="10"/>
  <c r="L53" i="10"/>
  <c r="L54" i="10" l="1"/>
  <c r="K54" i="10"/>
  <c r="V54" i="10"/>
  <c r="AE54" i="10"/>
  <c r="O54" i="10"/>
  <c r="Y54" i="10"/>
  <c r="M54" i="10"/>
  <c r="P54" i="10"/>
  <c r="G54" i="10"/>
  <c r="J54" i="10"/>
  <c r="U54" i="10"/>
  <c r="E55" i="10"/>
  <c r="Q54" i="10"/>
  <c r="AA54" i="10"/>
  <c r="T54" i="10"/>
  <c r="X54" i="10"/>
  <c r="AB54" i="10"/>
  <c r="S54" i="10"/>
  <c r="H54" i="10"/>
  <c r="I54" i="10"/>
  <c r="Z54" i="10"/>
  <c r="R54" i="10"/>
  <c r="AC54" i="10"/>
  <c r="AD54" i="10"/>
  <c r="O55" i="10" l="1"/>
  <c r="X55" i="10"/>
  <c r="H55" i="10"/>
  <c r="Q55" i="10"/>
  <c r="Z55" i="10"/>
  <c r="G55" i="10"/>
  <c r="Y55" i="10"/>
  <c r="R55" i="10"/>
  <c r="T55" i="10"/>
  <c r="K55" i="10"/>
  <c r="AE55" i="10"/>
  <c r="E56" i="10"/>
  <c r="S55" i="10"/>
  <c r="L55" i="10"/>
  <c r="AD55" i="10"/>
  <c r="I55" i="10"/>
  <c r="V55" i="10"/>
  <c r="AC55" i="10"/>
  <c r="J55" i="10"/>
  <c r="U55" i="10"/>
  <c r="AA55" i="10"/>
  <c r="AB55" i="10"/>
  <c r="P55" i="10"/>
  <c r="M55" i="10"/>
  <c r="G56" i="10" l="1"/>
  <c r="P56" i="10"/>
  <c r="Y56" i="10"/>
  <c r="I56" i="10"/>
  <c r="R56" i="10"/>
  <c r="AA56" i="10"/>
  <c r="H56" i="10"/>
  <c r="Z56" i="10"/>
  <c r="S56" i="10"/>
  <c r="L56" i="10"/>
  <c r="O56" i="10"/>
  <c r="X56" i="10"/>
  <c r="K56" i="10"/>
  <c r="AC56" i="10"/>
  <c r="V56" i="10"/>
  <c r="Q56" i="10"/>
  <c r="AB56" i="10"/>
  <c r="U56" i="10"/>
  <c r="E57" i="10"/>
  <c r="M56" i="10"/>
  <c r="J56" i="10"/>
  <c r="T56" i="10"/>
  <c r="AE56" i="10"/>
  <c r="AD56" i="10"/>
  <c r="L57" i="10" l="1"/>
  <c r="U57" i="10"/>
  <c r="AD57" i="10"/>
  <c r="O57" i="10"/>
  <c r="X57" i="10"/>
  <c r="I57" i="10"/>
  <c r="AA57" i="10"/>
  <c r="T57" i="10"/>
  <c r="V57" i="10"/>
  <c r="Y57" i="10"/>
  <c r="P57" i="10"/>
  <c r="E58" i="10"/>
  <c r="Q57" i="10"/>
  <c r="J57" i="10"/>
  <c r="AB57" i="10"/>
  <c r="K57" i="10"/>
  <c r="G57" i="10"/>
  <c r="M57" i="10"/>
  <c r="H57" i="10"/>
  <c r="S57" i="10"/>
  <c r="AC57" i="10"/>
  <c r="Z57" i="10"/>
  <c r="R57" i="10"/>
  <c r="AE57" i="10"/>
  <c r="M58" i="10" l="1"/>
  <c r="V58" i="10"/>
  <c r="AE58" i="10"/>
  <c r="K58" i="10"/>
  <c r="T58" i="10"/>
  <c r="AC58" i="10"/>
  <c r="U58" i="10"/>
  <c r="J58" i="10"/>
  <c r="O58" i="10"/>
  <c r="AB58" i="10"/>
  <c r="S58" i="10"/>
  <c r="E59" i="10"/>
  <c r="R58" i="10"/>
  <c r="G58" i="10"/>
  <c r="Y58" i="10"/>
  <c r="AD58" i="10"/>
  <c r="Z58" i="10"/>
  <c r="Q58" i="10"/>
  <c r="I58" i="10"/>
  <c r="P58" i="10"/>
  <c r="X58" i="10"/>
  <c r="AA58" i="10"/>
  <c r="L58" i="10"/>
  <c r="H58" i="10"/>
  <c r="O59" i="10" l="1"/>
  <c r="X59" i="10"/>
  <c r="H59" i="10"/>
  <c r="Q59" i="10"/>
  <c r="Z59" i="10"/>
  <c r="M59" i="10"/>
  <c r="AE59" i="10"/>
  <c r="T59" i="10"/>
  <c r="Y59" i="10"/>
  <c r="G59" i="10"/>
  <c r="R59" i="10"/>
  <c r="E60" i="10"/>
  <c r="S59" i="10"/>
  <c r="L59" i="10"/>
  <c r="AD59" i="10"/>
  <c r="I59" i="10"/>
  <c r="AA59" i="10"/>
  <c r="P59" i="10"/>
  <c r="J59" i="10"/>
  <c r="U59" i="10"/>
  <c r="K59" i="10"/>
  <c r="AB59" i="10"/>
  <c r="V59" i="10"/>
  <c r="AC59" i="10"/>
  <c r="K60" i="10" l="1"/>
  <c r="T60" i="10"/>
  <c r="AC60" i="10"/>
  <c r="M60" i="10"/>
  <c r="V60" i="10"/>
  <c r="AE60" i="10"/>
  <c r="X60" i="10"/>
  <c r="S60" i="10"/>
  <c r="J60" i="10"/>
  <c r="Z60" i="10"/>
  <c r="Q60" i="10"/>
  <c r="E61" i="10"/>
  <c r="P60" i="10"/>
  <c r="I60" i="10"/>
  <c r="AA60" i="10"/>
  <c r="H60" i="10"/>
  <c r="U60" i="10"/>
  <c r="L60" i="10"/>
  <c r="G60" i="10"/>
  <c r="R60" i="10"/>
  <c r="AD60" i="10"/>
  <c r="Y60" i="10"/>
  <c r="O60" i="10"/>
  <c r="AB60" i="10"/>
  <c r="L61" i="10" l="1"/>
  <c r="U61" i="10"/>
  <c r="AD61" i="10"/>
  <c r="O61" i="10"/>
  <c r="X61" i="10"/>
  <c r="G61" i="10"/>
  <c r="Y61" i="10"/>
  <c r="AC61" i="10"/>
  <c r="T61" i="10"/>
  <c r="V61" i="10"/>
  <c r="M61" i="10"/>
  <c r="E62" i="10"/>
  <c r="Q61" i="10"/>
  <c r="J61" i="10"/>
  <c r="AB61" i="10"/>
  <c r="R61" i="10"/>
  <c r="AE61" i="10"/>
  <c r="K61" i="10"/>
  <c r="H61" i="10"/>
  <c r="S61" i="10"/>
  <c r="I61" i="10"/>
  <c r="Z61" i="10"/>
  <c r="P61" i="10"/>
  <c r="AA61" i="10"/>
  <c r="M62" i="10" l="1"/>
  <c r="V62" i="10"/>
  <c r="AE62" i="10"/>
  <c r="K62" i="10"/>
  <c r="T62" i="10"/>
  <c r="AC62" i="10"/>
  <c r="Q62" i="10"/>
  <c r="O62" i="10"/>
  <c r="S62" i="10"/>
  <c r="U62" i="10"/>
  <c r="L62" i="10"/>
  <c r="E63" i="10"/>
  <c r="I62" i="10"/>
  <c r="AA62" i="10"/>
  <c r="P62" i="10"/>
  <c r="H62" i="10"/>
  <c r="AB62" i="10"/>
  <c r="X62" i="10"/>
  <c r="R62" i="10"/>
  <c r="G62" i="10"/>
  <c r="Y62" i="10"/>
  <c r="Z62" i="10"/>
  <c r="AD62" i="10"/>
  <c r="J62" i="10"/>
  <c r="O63" i="10" l="1"/>
  <c r="X63" i="10"/>
  <c r="H63" i="10"/>
  <c r="Q63" i="10"/>
  <c r="Z63" i="10"/>
  <c r="I63" i="10"/>
  <c r="AA63" i="10"/>
  <c r="Y63" i="10"/>
  <c r="AC63" i="10"/>
  <c r="V63" i="10"/>
  <c r="G63" i="10"/>
  <c r="E64" i="10"/>
  <c r="J63" i="10"/>
  <c r="AB63" i="10"/>
  <c r="U63" i="10"/>
  <c r="R63" i="10"/>
  <c r="P63" i="10"/>
  <c r="K63" i="10"/>
  <c r="S63" i="10"/>
  <c r="L63" i="10"/>
  <c r="AD63" i="10"/>
  <c r="M63" i="10"/>
  <c r="T63" i="10"/>
  <c r="AE63" i="10"/>
  <c r="K64" i="10" l="1"/>
  <c r="T64" i="10"/>
  <c r="M64" i="10"/>
  <c r="V64" i="10"/>
  <c r="AE64" i="10"/>
  <c r="S64" i="10"/>
  <c r="X64" i="10"/>
  <c r="O64" i="10"/>
  <c r="AD64" i="10"/>
  <c r="U64" i="10"/>
  <c r="AB64" i="10"/>
  <c r="E65" i="10"/>
  <c r="G64" i="10"/>
  <c r="I64" i="10"/>
  <c r="AA64" i="10"/>
  <c r="L64" i="10"/>
  <c r="Y64" i="10"/>
  <c r="H64" i="10"/>
  <c r="P64" i="10"/>
  <c r="R64" i="10"/>
  <c r="J64" i="10"/>
  <c r="AC64" i="10"/>
  <c r="Q64" i="10"/>
  <c r="Z64" i="10"/>
  <c r="O65" i="10" l="1"/>
  <c r="X65" i="10"/>
  <c r="I65" i="10"/>
  <c r="U65" i="10"/>
  <c r="K65" i="10"/>
  <c r="V65" i="10"/>
  <c r="G65" i="10"/>
  <c r="AD65" i="10"/>
  <c r="T65" i="10"/>
  <c r="M65" i="10"/>
  <c r="L65" i="10"/>
  <c r="E66" i="10"/>
  <c r="J65" i="10"/>
  <c r="AB65" i="10"/>
  <c r="AA65" i="10"/>
  <c r="AC65" i="10"/>
  <c r="H65" i="10"/>
  <c r="Z65" i="10"/>
  <c r="S65" i="10"/>
  <c r="P65" i="10"/>
  <c r="Q65" i="10"/>
  <c r="R65" i="10"/>
  <c r="AE65" i="10"/>
  <c r="Y65" i="10"/>
  <c r="K66" i="10" l="1"/>
  <c r="T66" i="10"/>
  <c r="AC66" i="10"/>
  <c r="M66" i="10"/>
  <c r="Z66" i="10"/>
  <c r="I66" i="10"/>
  <c r="U66" i="10"/>
  <c r="Q66" i="10"/>
  <c r="R66" i="10"/>
  <c r="L66" i="10"/>
  <c r="V66" i="10"/>
  <c r="E67" i="10"/>
  <c r="G66" i="10"/>
  <c r="Y66" i="10"/>
  <c r="S66" i="10"/>
  <c r="O66" i="10"/>
  <c r="AB66" i="10"/>
  <c r="X66" i="10"/>
  <c r="P66" i="10"/>
  <c r="H66" i="10"/>
  <c r="AE66" i="10"/>
  <c r="AA66" i="10"/>
  <c r="AD66" i="10"/>
  <c r="J66" i="10"/>
  <c r="L67" i="10" l="1"/>
  <c r="U67" i="10"/>
  <c r="AD67" i="10"/>
  <c r="R67" i="10"/>
  <c r="AC67" i="10"/>
  <c r="M67" i="10"/>
  <c r="Y67" i="10"/>
  <c r="O67" i="10"/>
  <c r="P67" i="10"/>
  <c r="J67" i="10"/>
  <c r="I67" i="10"/>
  <c r="E68" i="10"/>
  <c r="H67" i="10"/>
  <c r="Z67" i="10"/>
  <c r="X67" i="10"/>
  <c r="S67" i="10"/>
  <c r="AA67" i="10"/>
  <c r="V67" i="10"/>
  <c r="Q67" i="10"/>
  <c r="K67" i="10"/>
  <c r="G67" i="10"/>
  <c r="AE67" i="10"/>
  <c r="AB67" i="10"/>
  <c r="T67" i="10"/>
  <c r="M68" i="10" l="1"/>
  <c r="V68" i="10"/>
  <c r="AE68" i="10"/>
  <c r="P68" i="10"/>
  <c r="AB68" i="10"/>
  <c r="Q68" i="10"/>
  <c r="AC68" i="10"/>
  <c r="Y68" i="10"/>
  <c r="Z68" i="10"/>
  <c r="T68" i="10"/>
  <c r="S68" i="10"/>
  <c r="E69" i="10"/>
  <c r="I68" i="10"/>
  <c r="AA68" i="10"/>
  <c r="U68" i="10"/>
  <c r="X68" i="10"/>
  <c r="O68" i="10"/>
  <c r="AD68" i="10"/>
  <c r="R68" i="10"/>
  <c r="J68" i="10"/>
  <c r="K68" i="10"/>
  <c r="L68" i="10"/>
  <c r="H68" i="10"/>
  <c r="G68" i="10"/>
  <c r="O69" i="10" l="1"/>
  <c r="X69" i="10"/>
  <c r="H69" i="10"/>
  <c r="T69" i="10"/>
  <c r="AE69" i="10"/>
  <c r="P69" i="10"/>
  <c r="AA69" i="10"/>
  <c r="V69" i="10"/>
  <c r="Y69" i="10"/>
  <c r="R69" i="10"/>
  <c r="Q69" i="10"/>
  <c r="E70" i="10"/>
  <c r="J69" i="10"/>
  <c r="AB69" i="10"/>
  <c r="Z69" i="10"/>
  <c r="U69" i="10"/>
  <c r="L69" i="10"/>
  <c r="AD69" i="10"/>
  <c r="S69" i="10"/>
  <c r="M69" i="10"/>
  <c r="I69" i="10"/>
  <c r="K69" i="10"/>
  <c r="G69" i="10"/>
  <c r="AC69" i="10"/>
  <c r="K70" i="10" l="1"/>
  <c r="T70" i="10"/>
  <c r="AC70" i="10"/>
  <c r="R70" i="10"/>
  <c r="AD70" i="10"/>
  <c r="M70" i="10"/>
  <c r="Z70" i="10"/>
  <c r="I70" i="10"/>
  <c r="J70" i="10"/>
  <c r="Q70" i="10"/>
  <c r="AA70" i="10"/>
  <c r="E71" i="10"/>
  <c r="G70" i="10"/>
  <c r="Y70" i="10"/>
  <c r="X70" i="10"/>
  <c r="S70" i="10"/>
  <c r="U70" i="10"/>
  <c r="AB70" i="10"/>
  <c r="P70" i="10"/>
  <c r="L70" i="10"/>
  <c r="H70" i="10"/>
  <c r="AE70" i="10"/>
  <c r="V70" i="10"/>
  <c r="O70" i="10"/>
  <c r="L71" i="10" l="1"/>
  <c r="U71" i="10"/>
  <c r="AD71" i="10"/>
  <c r="P71" i="10"/>
  <c r="AB71" i="10"/>
  <c r="R71" i="10"/>
  <c r="AC71" i="10"/>
  <c r="S71" i="10"/>
  <c r="I71" i="10"/>
  <c r="O71" i="10"/>
  <c r="M71" i="10"/>
  <c r="E72" i="10"/>
  <c r="H71" i="10"/>
  <c r="Z71" i="10"/>
  <c r="V71" i="10"/>
  <c r="X71" i="10"/>
  <c r="AE71" i="10"/>
  <c r="AA71" i="10"/>
  <c r="Q71" i="10"/>
  <c r="J71" i="10"/>
  <c r="K71" i="10"/>
  <c r="G71" i="10"/>
  <c r="T71" i="10"/>
  <c r="Y71" i="10"/>
  <c r="M72" i="10" l="1"/>
  <c r="H72" i="10"/>
  <c r="T72" i="10"/>
  <c r="AC72" i="10"/>
  <c r="P72" i="10"/>
  <c r="Z72" i="10"/>
  <c r="Q72" i="10"/>
  <c r="G72" i="10"/>
  <c r="AB72" i="10"/>
  <c r="X72" i="10"/>
  <c r="AE72" i="10"/>
  <c r="E73" i="10"/>
  <c r="I72" i="10"/>
  <c r="O72" i="10"/>
  <c r="J72" i="10"/>
  <c r="AD72" i="10"/>
  <c r="S72" i="10"/>
  <c r="V72" i="10"/>
  <c r="R72" i="10"/>
  <c r="Y72" i="10"/>
  <c r="U72" i="10"/>
  <c r="AA72" i="10"/>
  <c r="L72" i="10"/>
  <c r="K72" i="10"/>
  <c r="L73" i="10" l="1"/>
  <c r="U73" i="10"/>
  <c r="AD73" i="10"/>
  <c r="M73" i="10"/>
  <c r="V73" i="10"/>
  <c r="AE73" i="10"/>
  <c r="S73" i="10"/>
  <c r="K73" i="10"/>
  <c r="AC73" i="10"/>
  <c r="P73" i="10"/>
  <c r="X73" i="10"/>
  <c r="E74" i="10"/>
  <c r="H73" i="10"/>
  <c r="Z73" i="10"/>
  <c r="R73" i="10"/>
  <c r="J73" i="10"/>
  <c r="T73" i="10"/>
  <c r="Y73" i="10"/>
  <c r="Q73" i="10"/>
  <c r="I73" i="10"/>
  <c r="AA73" i="10"/>
  <c r="AB73" i="10"/>
  <c r="G73" i="10"/>
  <c r="O73" i="10"/>
  <c r="I74" i="10" l="1"/>
  <c r="R74" i="10"/>
  <c r="AA74" i="10"/>
  <c r="J74" i="10"/>
  <c r="S74" i="10"/>
  <c r="AB74" i="10"/>
  <c r="T74" i="10"/>
  <c r="L74" i="10"/>
  <c r="AD74" i="10"/>
  <c r="Q74" i="10"/>
  <c r="G74" i="10"/>
  <c r="Y74" i="10"/>
  <c r="E75" i="10"/>
  <c r="V74" i="10"/>
  <c r="O74" i="10"/>
  <c r="K74" i="10"/>
  <c r="U74" i="10"/>
  <c r="Z74" i="10"/>
  <c r="M74" i="10"/>
  <c r="AE74" i="10"/>
  <c r="X74" i="10"/>
  <c r="AC74" i="10"/>
  <c r="H74" i="10"/>
  <c r="P74" i="10"/>
  <c r="O75" i="10" l="1"/>
  <c r="X75" i="10"/>
  <c r="G75" i="10"/>
  <c r="P75" i="10"/>
  <c r="Y75" i="10"/>
  <c r="L75" i="10"/>
  <c r="AD75" i="10"/>
  <c r="V75" i="10"/>
  <c r="I75" i="10"/>
  <c r="AA75" i="10"/>
  <c r="Z75" i="10"/>
  <c r="E76" i="10"/>
  <c r="J75" i="10"/>
  <c r="AB75" i="10"/>
  <c r="T75" i="10"/>
  <c r="U75" i="10"/>
  <c r="AE75" i="10"/>
  <c r="Q75" i="10"/>
  <c r="S75" i="10"/>
  <c r="K75" i="10"/>
  <c r="AC75" i="10"/>
  <c r="M75" i="10"/>
  <c r="R75" i="10"/>
  <c r="H75" i="10"/>
  <c r="K76" i="10" l="1"/>
  <c r="T76" i="10"/>
  <c r="AC76" i="10"/>
  <c r="L76" i="10"/>
  <c r="U76" i="10"/>
  <c r="AD76" i="10"/>
  <c r="V76" i="10"/>
  <c r="O76" i="10"/>
  <c r="J76" i="10"/>
  <c r="AB76" i="10"/>
  <c r="R76" i="10"/>
  <c r="E77" i="10"/>
  <c r="G76" i="10"/>
  <c r="Y76" i="10"/>
  <c r="Q76" i="10"/>
  <c r="M76" i="10"/>
  <c r="X76" i="10"/>
  <c r="AA76" i="10"/>
  <c r="P76" i="10"/>
  <c r="H76" i="10"/>
  <c r="Z76" i="10"/>
  <c r="AE76" i="10"/>
  <c r="S76" i="10"/>
  <c r="I76" i="10"/>
  <c r="L77" i="10" l="1"/>
  <c r="U77" i="10"/>
  <c r="AD77" i="10"/>
  <c r="M77" i="10"/>
  <c r="V77" i="10"/>
  <c r="AE77" i="10"/>
  <c r="X77" i="10"/>
  <c r="P77" i="10"/>
  <c r="K77" i="10"/>
  <c r="AC77" i="10"/>
  <c r="AB77" i="10"/>
  <c r="E78" i="10"/>
  <c r="H77" i="10"/>
  <c r="Z77" i="10"/>
  <c r="R77" i="10"/>
  <c r="O77" i="10"/>
  <c r="Y77" i="10"/>
  <c r="J77" i="10"/>
  <c r="Q77" i="10"/>
  <c r="I77" i="10"/>
  <c r="AA77" i="10"/>
  <c r="G77" i="10"/>
  <c r="T77" i="10"/>
  <c r="S77" i="10"/>
  <c r="M78" i="10" l="1"/>
  <c r="V78" i="10"/>
  <c r="AE78" i="10"/>
  <c r="O78" i="10"/>
  <c r="X78" i="10"/>
  <c r="G78" i="10"/>
  <c r="Y78" i="10"/>
  <c r="Q78" i="10"/>
  <c r="L78" i="10"/>
  <c r="AD78" i="10"/>
  <c r="T78" i="10"/>
  <c r="E79" i="10"/>
  <c r="I78" i="10"/>
  <c r="AA78" i="10"/>
  <c r="S78" i="10"/>
  <c r="P78" i="10"/>
  <c r="Z78" i="10"/>
  <c r="K78" i="10"/>
  <c r="R78" i="10"/>
  <c r="J78" i="10"/>
  <c r="AB78" i="10"/>
  <c r="H78" i="10"/>
  <c r="U78" i="10"/>
  <c r="AC78" i="10"/>
  <c r="O79" i="10" l="1"/>
  <c r="J79" i="10"/>
  <c r="X79" i="10"/>
  <c r="G79" i="10"/>
  <c r="P79" i="10"/>
  <c r="Y79" i="10"/>
  <c r="H79" i="10"/>
  <c r="Z79" i="10"/>
  <c r="R79" i="10"/>
  <c r="M79" i="10"/>
  <c r="AE79" i="10"/>
  <c r="AD79" i="10"/>
  <c r="E80" i="10"/>
  <c r="S79" i="10"/>
  <c r="AB79" i="10"/>
  <c r="K79" i="10"/>
  <c r="T79" i="10"/>
  <c r="AC79" i="10"/>
  <c r="Q79" i="10"/>
  <c r="I79" i="10"/>
  <c r="AA79" i="10"/>
  <c r="V79" i="10"/>
  <c r="U79" i="10"/>
  <c r="L79" i="10"/>
  <c r="K80" i="10" l="1"/>
  <c r="T80" i="10"/>
  <c r="AC80" i="10"/>
  <c r="L80" i="10"/>
  <c r="U80" i="10"/>
  <c r="AD80" i="10"/>
  <c r="R80" i="10"/>
  <c r="J80" i="10"/>
  <c r="AB80" i="10"/>
  <c r="X80" i="10"/>
  <c r="V80" i="10"/>
  <c r="E81" i="10"/>
  <c r="G80" i="10"/>
  <c r="P80" i="10"/>
  <c r="Y80" i="10"/>
  <c r="H80" i="10"/>
  <c r="Q80" i="10"/>
  <c r="Z80" i="10"/>
  <c r="I80" i="10"/>
  <c r="AA80" i="10"/>
  <c r="S80" i="10"/>
  <c r="O80" i="10"/>
  <c r="AE80" i="10"/>
  <c r="M80" i="10"/>
  <c r="L81" i="10" l="1"/>
  <c r="U81" i="10"/>
  <c r="AD81" i="10"/>
  <c r="M81" i="10"/>
  <c r="V81" i="10"/>
  <c r="AE81" i="10"/>
  <c r="S81" i="10"/>
  <c r="K81" i="10"/>
  <c r="AC81" i="10"/>
  <c r="P81" i="10"/>
  <c r="O81" i="10"/>
  <c r="E82" i="10"/>
  <c r="H81" i="10"/>
  <c r="Q81" i="10"/>
  <c r="Z81" i="10"/>
  <c r="I81" i="10"/>
  <c r="R81" i="10"/>
  <c r="AA81" i="10"/>
  <c r="J81" i="10"/>
  <c r="AB81" i="10"/>
  <c r="T81" i="10"/>
  <c r="G81" i="10"/>
  <c r="Y81" i="10"/>
  <c r="X81" i="10"/>
  <c r="J82" i="10" l="1"/>
  <c r="S82" i="10"/>
  <c r="AB82" i="10"/>
  <c r="Q82" i="10"/>
  <c r="AC82" i="10"/>
  <c r="R82" i="10"/>
  <c r="AD82" i="10"/>
  <c r="P82" i="10"/>
  <c r="AA82" i="10"/>
  <c r="T82" i="10"/>
  <c r="AE82" i="10"/>
  <c r="E83" i="10"/>
  <c r="I82" i="10"/>
  <c r="O82" i="10"/>
  <c r="X82" i="10"/>
  <c r="K82" i="10"/>
  <c r="V82" i="10"/>
  <c r="L82" i="10"/>
  <c r="Y82" i="10"/>
  <c r="H82" i="10"/>
  <c r="U82" i="10"/>
  <c r="M82" i="10"/>
  <c r="G82" i="10"/>
  <c r="Z82" i="10"/>
  <c r="G83" i="10" l="1"/>
  <c r="P83" i="10"/>
  <c r="Y83" i="10"/>
  <c r="I83" i="10"/>
  <c r="U83" i="10"/>
  <c r="J83" i="10"/>
  <c r="V83" i="10"/>
  <c r="H83" i="10"/>
  <c r="S83" i="10"/>
  <c r="AE83" i="10"/>
  <c r="R83" i="10"/>
  <c r="X83" i="10"/>
  <c r="E84" i="10"/>
  <c r="K83" i="10"/>
  <c r="T83" i="10"/>
  <c r="AC83" i="10"/>
  <c r="O83" i="10"/>
  <c r="AA83" i="10"/>
  <c r="Q83" i="10"/>
  <c r="AB83" i="10"/>
  <c r="M83" i="10"/>
  <c r="Z83" i="10"/>
  <c r="L83" i="10"/>
  <c r="AD83" i="10"/>
  <c r="L84" i="10" l="1"/>
  <c r="U84" i="10"/>
  <c r="AD84" i="10"/>
  <c r="M84" i="10"/>
  <c r="Y84" i="10"/>
  <c r="I84" i="10"/>
  <c r="T84" i="10"/>
  <c r="K84" i="10"/>
  <c r="X84" i="10"/>
  <c r="J84" i="10"/>
  <c r="AB84" i="10"/>
  <c r="E85" i="10"/>
  <c r="H84" i="10"/>
  <c r="Q84" i="10"/>
  <c r="Z84" i="10"/>
  <c r="G84" i="10"/>
  <c r="S84" i="10"/>
  <c r="AE84" i="10"/>
  <c r="O84" i="10"/>
  <c r="AA84" i="10"/>
  <c r="R84" i="10"/>
  <c r="AC84" i="10"/>
  <c r="P84" i="10"/>
  <c r="V84" i="10"/>
  <c r="M85" i="10" l="1"/>
  <c r="V85" i="10"/>
  <c r="AE85" i="10"/>
  <c r="Q85" i="10"/>
  <c r="AC85" i="10"/>
  <c r="L85" i="10"/>
  <c r="Y85" i="10"/>
  <c r="J85" i="10"/>
  <c r="U85" i="10"/>
  <c r="H85" i="10"/>
  <c r="Z85" i="10"/>
  <c r="E86" i="10"/>
  <c r="I85" i="10"/>
  <c r="R85" i="10"/>
  <c r="AA85" i="10"/>
  <c r="K85" i="10"/>
  <c r="X85" i="10"/>
  <c r="G85" i="10"/>
  <c r="S85" i="10"/>
  <c r="AD85" i="10"/>
  <c r="P85" i="10"/>
  <c r="AB85" i="10"/>
  <c r="O85" i="10"/>
  <c r="T85" i="10"/>
  <c r="O86" i="10" l="1"/>
  <c r="X86" i="10"/>
  <c r="I86" i="10"/>
  <c r="U86" i="10"/>
  <c r="K86" i="10"/>
  <c r="V86" i="10"/>
  <c r="H86" i="10"/>
  <c r="T86" i="10"/>
  <c r="L86" i="10"/>
  <c r="R86" i="10"/>
  <c r="M86" i="10"/>
  <c r="E87" i="10"/>
  <c r="J86" i="10"/>
  <c r="S86" i="10"/>
  <c r="AB86" i="10"/>
  <c r="P86" i="10"/>
  <c r="AA86" i="10"/>
  <c r="Q86" i="10"/>
  <c r="AC86" i="10"/>
  <c r="G86" i="10"/>
  <c r="AE86" i="10"/>
  <c r="Y86" i="10"/>
  <c r="AD86" i="10"/>
  <c r="Z86" i="10"/>
  <c r="K87" i="10" l="1"/>
  <c r="T87" i="10"/>
  <c r="AC87" i="10"/>
  <c r="M87" i="10"/>
  <c r="Z87" i="10"/>
  <c r="I87" i="10"/>
  <c r="U87" i="10"/>
  <c r="R87" i="10"/>
  <c r="J87" i="10"/>
  <c r="Q87" i="10"/>
  <c r="L87" i="10"/>
  <c r="E88" i="10"/>
  <c r="G87" i="10"/>
  <c r="P87" i="10"/>
  <c r="Y87" i="10"/>
  <c r="H87" i="10"/>
  <c r="S87" i="10"/>
  <c r="AE87" i="10"/>
  <c r="O87" i="10"/>
  <c r="AA87" i="10"/>
  <c r="AD87" i="10"/>
  <c r="V87" i="10"/>
  <c r="AB87" i="10"/>
  <c r="X87" i="10"/>
  <c r="O88" i="10" l="1"/>
  <c r="X88" i="10"/>
  <c r="G88" i="10"/>
  <c r="P88" i="10"/>
  <c r="Y88" i="10"/>
  <c r="M88" i="10"/>
  <c r="AE88" i="10"/>
  <c r="Q88" i="10"/>
  <c r="L88" i="10"/>
  <c r="AD88" i="10"/>
  <c r="R88" i="10"/>
  <c r="E89" i="10"/>
  <c r="J88" i="10"/>
  <c r="S88" i="10"/>
  <c r="AB88" i="10"/>
  <c r="K88" i="10"/>
  <c r="T88" i="10"/>
  <c r="AC88" i="10"/>
  <c r="V88" i="10"/>
  <c r="H88" i="10"/>
  <c r="Z88" i="10"/>
  <c r="U88" i="10"/>
  <c r="I88" i="10"/>
  <c r="AA88" i="10"/>
  <c r="K89" i="10" l="1"/>
  <c r="T89" i="10"/>
  <c r="AC89" i="10"/>
  <c r="L89" i="10"/>
  <c r="U89" i="10"/>
  <c r="AD89" i="10"/>
  <c r="X89" i="10"/>
  <c r="R89" i="10"/>
  <c r="M89" i="10"/>
  <c r="AE89" i="10"/>
  <c r="S89" i="10"/>
  <c r="E90" i="10"/>
  <c r="G89" i="10"/>
  <c r="P89" i="10"/>
  <c r="Y89" i="10"/>
  <c r="H89" i="10"/>
  <c r="Q89" i="10"/>
  <c r="Z89" i="10"/>
  <c r="O89" i="10"/>
  <c r="I89" i="10"/>
  <c r="AA89" i="10"/>
  <c r="V89" i="10"/>
  <c r="J89" i="10"/>
  <c r="AB89" i="10"/>
  <c r="L90" i="10" l="1"/>
  <c r="U90" i="10"/>
  <c r="AD90" i="10"/>
  <c r="M90" i="10"/>
  <c r="V90" i="10"/>
  <c r="AE90" i="10"/>
  <c r="P90" i="10"/>
  <c r="J90" i="10"/>
  <c r="AB90" i="10"/>
  <c r="X90" i="10"/>
  <c r="T90" i="10"/>
  <c r="E91" i="10"/>
  <c r="H90" i="10"/>
  <c r="Q90" i="10"/>
  <c r="Z90" i="10"/>
  <c r="I90" i="10"/>
  <c r="R90" i="10"/>
  <c r="AA90" i="10"/>
  <c r="G90" i="10"/>
  <c r="Y90" i="10"/>
  <c r="S90" i="10"/>
  <c r="O90" i="10"/>
  <c r="K90" i="10"/>
  <c r="AC90" i="10"/>
  <c r="M91" i="10" l="1"/>
  <c r="V91" i="10"/>
  <c r="AE91" i="10"/>
  <c r="O91" i="10"/>
  <c r="X91" i="10"/>
  <c r="H91" i="10"/>
  <c r="Z91" i="10"/>
  <c r="T91" i="10"/>
  <c r="G91" i="10"/>
  <c r="Y91" i="10"/>
  <c r="U91" i="10"/>
  <c r="E92" i="10"/>
  <c r="I91" i="10"/>
  <c r="R91" i="10"/>
  <c r="AA91" i="10"/>
  <c r="J91" i="10"/>
  <c r="S91" i="10"/>
  <c r="AB91" i="10"/>
  <c r="Q91" i="10"/>
  <c r="K91" i="10"/>
  <c r="AC91" i="10"/>
  <c r="P91" i="10"/>
  <c r="L91" i="10"/>
  <c r="AD91" i="10"/>
  <c r="O92" i="10" l="1"/>
  <c r="X92" i="10"/>
  <c r="G92" i="10"/>
  <c r="P92" i="10"/>
  <c r="Y92" i="10"/>
  <c r="I92" i="10"/>
  <c r="AA92" i="10"/>
  <c r="U92" i="10"/>
  <c r="H92" i="10"/>
  <c r="Z92" i="10"/>
  <c r="V92" i="10"/>
  <c r="E93" i="10"/>
  <c r="J92" i="10"/>
  <c r="S92" i="10"/>
  <c r="AB92" i="10"/>
  <c r="K92" i="10"/>
  <c r="T92" i="10"/>
  <c r="AC92" i="10"/>
  <c r="R92" i="10"/>
  <c r="L92" i="10"/>
  <c r="AD92" i="10"/>
  <c r="Q92" i="10"/>
  <c r="M92" i="10"/>
  <c r="AE92" i="10"/>
  <c r="G93" i="10" l="1"/>
  <c r="P93" i="10"/>
  <c r="Y93" i="10"/>
  <c r="H93" i="10"/>
  <c r="Q93" i="10"/>
  <c r="Z93" i="10"/>
  <c r="J93" i="10"/>
  <c r="AB93" i="10"/>
  <c r="V93" i="10"/>
  <c r="I93" i="10"/>
  <c r="AA93" i="10"/>
  <c r="X93" i="10"/>
  <c r="E94" i="10"/>
  <c r="K93" i="10"/>
  <c r="T93" i="10"/>
  <c r="AC93" i="10"/>
  <c r="L93" i="10"/>
  <c r="U93" i="10"/>
  <c r="AD93" i="10"/>
  <c r="S93" i="10"/>
  <c r="M93" i="10"/>
  <c r="AE93" i="10"/>
  <c r="R93" i="10"/>
  <c r="O93" i="10"/>
  <c r="L94" i="10" l="1"/>
  <c r="U94" i="10"/>
  <c r="AD94" i="10"/>
  <c r="M94" i="10"/>
  <c r="V94" i="10"/>
  <c r="AE94" i="10"/>
  <c r="T94" i="10"/>
  <c r="O94" i="10"/>
  <c r="J94" i="10"/>
  <c r="AB94" i="10"/>
  <c r="P94" i="10"/>
  <c r="E95" i="10"/>
  <c r="H94" i="10"/>
  <c r="Q94" i="10"/>
  <c r="Z94" i="10"/>
  <c r="I94" i="10"/>
  <c r="R94" i="10"/>
  <c r="AA94" i="10"/>
  <c r="K94" i="10"/>
  <c r="AC94" i="10"/>
  <c r="X94" i="10"/>
  <c r="S94" i="10"/>
  <c r="G94" i="10"/>
  <c r="Y94" i="10"/>
  <c r="M95" i="10" l="1"/>
  <c r="V95" i="10"/>
  <c r="AE95" i="10"/>
  <c r="O95" i="10"/>
  <c r="X95" i="10"/>
  <c r="L95" i="10"/>
  <c r="AD95" i="10"/>
  <c r="P95" i="10"/>
  <c r="K95" i="10"/>
  <c r="AC95" i="10"/>
  <c r="Q95" i="10"/>
  <c r="E96" i="10"/>
  <c r="I95" i="10"/>
  <c r="R95" i="10"/>
  <c r="AA95" i="10"/>
  <c r="J95" i="10"/>
  <c r="S95" i="10"/>
  <c r="AB95" i="10"/>
  <c r="U95" i="10"/>
  <c r="G95" i="10"/>
  <c r="Y95" i="10"/>
  <c r="T95" i="10"/>
  <c r="H95" i="10"/>
  <c r="Z95" i="10"/>
  <c r="O96" i="10" l="1"/>
  <c r="X96" i="10"/>
  <c r="G96" i="10"/>
  <c r="P96" i="10"/>
  <c r="Y96" i="10"/>
  <c r="M96" i="10"/>
  <c r="AE96" i="10"/>
  <c r="Q96" i="10"/>
  <c r="L96" i="10"/>
  <c r="AD96" i="10"/>
  <c r="R96" i="10"/>
  <c r="E97" i="10"/>
  <c r="J96" i="10"/>
  <c r="S96" i="10"/>
  <c r="AB96" i="10"/>
  <c r="K96" i="10"/>
  <c r="T96" i="10"/>
  <c r="AC96" i="10"/>
  <c r="V96" i="10"/>
  <c r="H96" i="10"/>
  <c r="Z96" i="10"/>
  <c r="U96" i="10"/>
  <c r="I96" i="10"/>
  <c r="AA96" i="10"/>
  <c r="K97" i="10" l="1"/>
  <c r="T97" i="10"/>
  <c r="AC97" i="10"/>
  <c r="L97" i="10"/>
  <c r="U97" i="10"/>
  <c r="AD97" i="10"/>
  <c r="X97" i="10"/>
  <c r="R97" i="10"/>
  <c r="M97" i="10"/>
  <c r="AE97" i="10"/>
  <c r="S97" i="10"/>
  <c r="E98" i="10"/>
  <c r="G97" i="10"/>
  <c r="P97" i="10"/>
  <c r="Y97" i="10"/>
  <c r="H97" i="10"/>
  <c r="Q97" i="10"/>
  <c r="Z97" i="10"/>
  <c r="O97" i="10"/>
  <c r="I97" i="10"/>
  <c r="AA97" i="10"/>
  <c r="V97" i="10"/>
  <c r="J97" i="10"/>
  <c r="AB97" i="10"/>
  <c r="L98" i="10" l="1"/>
  <c r="U98" i="10"/>
  <c r="AD98" i="10"/>
  <c r="V98" i="10"/>
  <c r="AE98" i="10"/>
  <c r="P98" i="10"/>
  <c r="J98" i="10"/>
  <c r="AB98" i="10"/>
  <c r="X98" i="10"/>
  <c r="T98" i="10"/>
  <c r="E99" i="10"/>
  <c r="H98" i="10"/>
  <c r="Q98" i="10"/>
  <c r="Z98" i="10"/>
  <c r="I98" i="10"/>
  <c r="R98" i="10"/>
  <c r="AA98" i="10"/>
  <c r="G98" i="10"/>
  <c r="Y98" i="10"/>
  <c r="S98" i="10"/>
  <c r="O98" i="10"/>
  <c r="K98" i="10"/>
  <c r="AC98" i="10"/>
  <c r="M98" i="10"/>
  <c r="I99" i="10" l="1"/>
  <c r="AA99" i="10"/>
  <c r="AB99" i="10"/>
  <c r="AC99" i="10"/>
  <c r="L99" i="10"/>
  <c r="E100" i="10"/>
  <c r="M99" i="10"/>
  <c r="V99" i="10"/>
  <c r="AE99" i="10"/>
  <c r="O99" i="10"/>
  <c r="X99" i="10"/>
  <c r="H99" i="10"/>
  <c r="Z99" i="10"/>
  <c r="T99" i="10"/>
  <c r="G99" i="10"/>
  <c r="Y99" i="10"/>
  <c r="U99" i="10"/>
  <c r="R99" i="10"/>
  <c r="J99" i="10"/>
  <c r="S99" i="10"/>
  <c r="Q99" i="10"/>
  <c r="K99" i="10"/>
  <c r="P99" i="10"/>
  <c r="AD99" i="10"/>
  <c r="O100" i="10" l="1"/>
  <c r="I100" i="10"/>
  <c r="Z100" i="10"/>
  <c r="J100" i="10"/>
  <c r="S100" i="10"/>
  <c r="AB100" i="10"/>
  <c r="K100" i="10"/>
  <c r="T100" i="10"/>
  <c r="AC100" i="10"/>
  <c r="R100" i="10"/>
  <c r="L100" i="10"/>
  <c r="AD100" i="10"/>
  <c r="Q100" i="10"/>
  <c r="M100" i="10"/>
  <c r="AE100" i="10"/>
  <c r="X100" i="10"/>
  <c r="G100" i="10"/>
  <c r="P100" i="10"/>
  <c r="Y100" i="10"/>
  <c r="AA100" i="10"/>
  <c r="U100" i="10"/>
  <c r="H100" i="10"/>
  <c r="V100" i="10"/>
  <c r="E101" i="10"/>
  <c r="P101" i="10" l="1"/>
  <c r="Z101" i="10"/>
  <c r="V101" i="10"/>
  <c r="X101" i="10"/>
  <c r="E102" i="10"/>
  <c r="K101" i="10"/>
  <c r="T101" i="10"/>
  <c r="AC101" i="10"/>
  <c r="L101" i="10"/>
  <c r="U101" i="10"/>
  <c r="AD101" i="10"/>
  <c r="S101" i="10"/>
  <c r="M101" i="10"/>
  <c r="AE101" i="10"/>
  <c r="R101" i="10"/>
  <c r="O101" i="10"/>
  <c r="G101" i="10"/>
  <c r="Y101" i="10"/>
  <c r="H101" i="10"/>
  <c r="Q101" i="10"/>
  <c r="J101" i="10"/>
  <c r="AB101" i="10"/>
  <c r="I101" i="10"/>
  <c r="AA101" i="10"/>
  <c r="I102" i="10" l="1"/>
  <c r="S102" i="10"/>
  <c r="E103" i="10"/>
  <c r="L102" i="10"/>
  <c r="U102" i="10"/>
  <c r="AD102" i="10"/>
  <c r="M102" i="10"/>
  <c r="V102" i="10"/>
  <c r="AE102" i="10"/>
  <c r="T102" i="10"/>
  <c r="O102" i="10"/>
  <c r="J102" i="10"/>
  <c r="AB102" i="10"/>
  <c r="P102" i="10"/>
  <c r="H102" i="10"/>
  <c r="Q102" i="10"/>
  <c r="Z102" i="10"/>
  <c r="R102" i="10"/>
  <c r="AA102" i="10"/>
  <c r="K102" i="10"/>
  <c r="AC102" i="10"/>
  <c r="X102" i="10"/>
  <c r="G102" i="10"/>
  <c r="Y102" i="10"/>
  <c r="I103" i="10" l="1"/>
  <c r="S103" i="10"/>
  <c r="G103" i="10"/>
  <c r="T103" i="10"/>
  <c r="E104" i="10"/>
  <c r="M103" i="10"/>
  <c r="V103" i="10"/>
  <c r="AE103" i="10"/>
  <c r="O103" i="10"/>
  <c r="X103" i="10"/>
  <c r="L103" i="10"/>
  <c r="AD103" i="10"/>
  <c r="P103" i="10"/>
  <c r="K103" i="10"/>
  <c r="AC103" i="10"/>
  <c r="Q103" i="10"/>
  <c r="R103" i="10"/>
  <c r="AA103" i="10"/>
  <c r="J103" i="10"/>
  <c r="AB103" i="10"/>
  <c r="U103" i="10"/>
  <c r="Y103" i="10"/>
  <c r="H103" i="10"/>
  <c r="Z103" i="10"/>
  <c r="S104" i="10" l="1"/>
  <c r="V104" i="10"/>
  <c r="I104" i="10"/>
  <c r="E105" i="10"/>
  <c r="O104" i="10"/>
  <c r="X104" i="10"/>
  <c r="G104" i="10"/>
  <c r="P104" i="10"/>
  <c r="Y104" i="10"/>
  <c r="M104" i="10"/>
  <c r="AE104" i="10"/>
  <c r="Q104" i="10"/>
  <c r="L104" i="10"/>
  <c r="AD104" i="10"/>
  <c r="R104" i="10"/>
  <c r="J104" i="10"/>
  <c r="AB104" i="10"/>
  <c r="K104" i="10"/>
  <c r="T104" i="10"/>
  <c r="AC104" i="10"/>
  <c r="H104" i="10"/>
  <c r="Z104" i="10"/>
  <c r="U104" i="10"/>
  <c r="AA104" i="10"/>
  <c r="H105" i="10" l="1"/>
  <c r="V105" i="10"/>
  <c r="E106" i="10"/>
  <c r="K105" i="10"/>
  <c r="T105" i="10"/>
  <c r="AC105" i="10"/>
  <c r="L105" i="10"/>
  <c r="U105" i="10"/>
  <c r="AD105" i="10"/>
  <c r="X105" i="10"/>
  <c r="R105" i="10"/>
  <c r="M105" i="10"/>
  <c r="AE105" i="10"/>
  <c r="S105" i="10"/>
  <c r="G105" i="10"/>
  <c r="P105" i="10"/>
  <c r="Y105" i="10"/>
  <c r="Q105" i="10"/>
  <c r="Z105" i="10"/>
  <c r="O105" i="10"/>
  <c r="I105" i="10"/>
  <c r="AA105" i="10"/>
  <c r="J105" i="10"/>
  <c r="AB105" i="10"/>
  <c r="I106" i="10" l="1"/>
  <c r="S106" i="10"/>
  <c r="AC106" i="10"/>
  <c r="E107" i="10"/>
  <c r="L106" i="10"/>
  <c r="U106" i="10"/>
  <c r="AD106" i="10"/>
  <c r="M106" i="10"/>
  <c r="V106" i="10"/>
  <c r="AE106" i="10"/>
  <c r="P106" i="10"/>
  <c r="J106" i="10"/>
  <c r="AB106" i="10"/>
  <c r="X106" i="10"/>
  <c r="T106" i="10"/>
  <c r="H106" i="10"/>
  <c r="Q106" i="10"/>
  <c r="Z106" i="10"/>
  <c r="R106" i="10"/>
  <c r="AA106" i="10"/>
  <c r="G106" i="10"/>
  <c r="Y106" i="10"/>
  <c r="O106" i="10"/>
  <c r="K106" i="10"/>
  <c r="AA107" i="10" l="1"/>
  <c r="AB107" i="10"/>
  <c r="K107" i="10"/>
  <c r="P107" i="10"/>
  <c r="E108" i="10"/>
  <c r="M107" i="10"/>
  <c r="V107" i="10"/>
  <c r="AE107" i="10"/>
  <c r="O107" i="10"/>
  <c r="X107" i="10"/>
  <c r="H107" i="10"/>
  <c r="Z107" i="10"/>
  <c r="T107" i="10"/>
  <c r="G107" i="10"/>
  <c r="Y107" i="10"/>
  <c r="U107" i="10"/>
  <c r="I107" i="10"/>
  <c r="R107" i="10"/>
  <c r="J107" i="10"/>
  <c r="S107" i="10"/>
  <c r="Q107" i="10"/>
  <c r="AC107" i="10"/>
  <c r="L107" i="10"/>
  <c r="AD107" i="10"/>
  <c r="J108" i="10" l="1"/>
  <c r="S108" i="10"/>
  <c r="AB108" i="10"/>
  <c r="K108" i="10"/>
  <c r="T108" i="10"/>
  <c r="AC108" i="10"/>
  <c r="R108" i="10"/>
  <c r="L108" i="10"/>
  <c r="AD108" i="10"/>
  <c r="Q108" i="10"/>
  <c r="M108" i="10"/>
  <c r="AE108" i="10"/>
  <c r="E109" i="10"/>
  <c r="O108" i="10"/>
  <c r="X108" i="10"/>
  <c r="G108" i="10"/>
  <c r="P108" i="10"/>
  <c r="Y108" i="10"/>
  <c r="I108" i="10"/>
  <c r="AA108" i="10"/>
  <c r="U108" i="10"/>
  <c r="H108" i="10"/>
  <c r="Z108" i="10"/>
  <c r="V108" i="10"/>
  <c r="G109" i="10" l="1"/>
  <c r="P109" i="10"/>
  <c r="Y109" i="10"/>
  <c r="H109" i="10"/>
  <c r="Q109" i="10"/>
  <c r="Z109" i="10"/>
  <c r="J109" i="10"/>
  <c r="AB109" i="10"/>
  <c r="V109" i="10"/>
  <c r="I109" i="10"/>
  <c r="AA109" i="10"/>
  <c r="X109" i="10"/>
  <c r="E110" i="10"/>
  <c r="K109" i="10"/>
  <c r="T109" i="10"/>
  <c r="AC109" i="10"/>
  <c r="L109" i="10"/>
  <c r="U109" i="10"/>
  <c r="AD109" i="10"/>
  <c r="S109" i="10"/>
  <c r="M109" i="10"/>
  <c r="AE109" i="10"/>
  <c r="R109" i="10"/>
  <c r="O109" i="10"/>
  <c r="L110" i="10" l="1"/>
  <c r="U110" i="10"/>
  <c r="AD110" i="10"/>
  <c r="M110" i="10"/>
  <c r="V110" i="10"/>
  <c r="AE110" i="10"/>
  <c r="T110" i="10"/>
  <c r="O110" i="10"/>
  <c r="J110" i="10"/>
  <c r="AB110" i="10"/>
  <c r="P110" i="10"/>
  <c r="H110" i="10"/>
  <c r="Q110" i="10"/>
  <c r="Z110" i="10"/>
  <c r="I110" i="10"/>
  <c r="R110" i="10"/>
  <c r="AA110" i="10"/>
  <c r="K110" i="10"/>
  <c r="AC110" i="10"/>
  <c r="X110" i="10"/>
  <c r="S110" i="10"/>
  <c r="G110" i="10"/>
  <c r="Y110" i="10"/>
</calcChain>
</file>

<file path=xl/sharedStrings.xml><?xml version="1.0" encoding="utf-8"?>
<sst xmlns="http://schemas.openxmlformats.org/spreadsheetml/2006/main" count="5267" uniqueCount="489">
  <si>
    <t>Worksheet which displays SEs and RSEs for LFS family level estimates for states, territories and Australia (from August 2004 onwards).</t>
  </si>
  <si>
    <t>Children etc</t>
  </si>
  <si>
    <t>Number of children aged &lt;15 years in all families</t>
  </si>
  <si>
    <t>Monthly movement of level estimates or rates</t>
  </si>
  <si>
    <t>Enter estimate (eg. employment) in estimate 'X' (left hand column).</t>
  </si>
  <si>
    <t>Level estimates</t>
  </si>
  <si>
    <t>Average hours worked, Aggregate hours worked</t>
  </si>
  <si>
    <t>Family level estimates for states, terr and Australia</t>
  </si>
  <si>
    <t>STEP 3:  Select the estimate type  (omit this step for family estimates)</t>
  </si>
  <si>
    <t>Enter numerator (unemployed persons) in estimate 'X' (left hand column) and denominator (labour force) in estimate 'Y' (right hand column).</t>
  </si>
  <si>
    <t>Average, median, aggregate, other movements</t>
  </si>
  <si>
    <t>Averages, medians, aggregates</t>
  </si>
  <si>
    <t>Family level estimates</t>
  </si>
  <si>
    <t>Worksheet 06:  Standard errors of other types of family estimates</t>
  </si>
  <si>
    <t>[hide movement rows if don't receive factors in time from HSM]</t>
  </si>
  <si>
    <t>Enter numerator (eg. families with children) in estimate 'X' column and denominator (eg. all families) in estimate 'Y' (right hand column).</t>
  </si>
  <si>
    <t>STANDARD ERRORS of OTHER TYPES OF FAMILY ESTIMATES</t>
  </si>
  <si>
    <t>Worksheet which displays SEs or RSEs for averages, aggregates, and movements other than monthly (from September 1997 onwards).</t>
  </si>
  <si>
    <t>Worksheet which displays RSEs for other types of LFS family estimates, eg. number of children in family (from August 2004 onwards).</t>
  </si>
  <si>
    <t>Displays RSEs for other types of family estimates (eg. number of children in family).</t>
  </si>
  <si>
    <t>Enter population used in calculation (eg. 'families with children' for counts of children) in row 'Family level estimate'. For averages, use the largest of the family level estimates over the period being averaged. For aggregates, use the largest family level estimate that contributes to that aggregate.</t>
  </si>
  <si>
    <t>(from Aug-2004 onwards only)</t>
  </si>
  <si>
    <t>e.g Feb-2008</t>
  </si>
  <si>
    <t xml:space="preserve">   e.g Feb-2008</t>
  </si>
  <si>
    <t>(for Aug-2004 onwards only)</t>
  </si>
  <si>
    <r>
      <t>Instructions:</t>
    </r>
    <r>
      <rPr>
        <sz val="10"/>
        <color indexed="8"/>
        <rFont val="Arial"/>
        <family val="2"/>
      </rPr>
      <t xml:space="preserve">  Enter all level estimates in '000. For simple level estimates, enter the estimate in Column C.</t>
    </r>
  </si>
  <si>
    <r>
      <t>5.</t>
    </r>
    <r>
      <rPr>
        <sz val="10"/>
        <color indexed="8"/>
        <rFont val="Arial"/>
        <family val="2"/>
      </rPr>
      <t xml:space="preserve"> Those SE models were modified to reflect the new LFS sample design implemented over the period November 2007 to June 2008 and the reduced LFS sample implemented in July 2008. For information on the sample reduction refer to </t>
    </r>
    <r>
      <rPr>
        <u/>
        <sz val="10"/>
        <color indexed="12"/>
        <rFont val="Arial"/>
        <family val="2"/>
      </rPr>
      <t>Information Paper: Labour Force Survey Sample Design, November 2007 (Second edition)</t>
    </r>
    <r>
      <rPr>
        <sz val="10"/>
        <color indexed="12"/>
        <rFont val="Arial"/>
        <family val="2"/>
      </rPr>
      <t xml:space="preserve"> </t>
    </r>
    <r>
      <rPr>
        <sz val="10"/>
        <color indexed="8"/>
        <rFont val="Arial"/>
        <family val="2"/>
      </rPr>
      <t>(cat. no. 6269.0).</t>
    </r>
  </si>
  <si>
    <r>
      <t>6</t>
    </r>
    <r>
      <rPr>
        <sz val="10"/>
        <rFont val="Arial"/>
        <family val="2"/>
      </rPr>
      <t xml:space="preserve">.  The September 2008 release provided two new worksheets: "Family level", "Children etc". The worksheets, which are based on the SE models, may be used to approximate the SEs of the new family estimates produced from the LFS. For information on the new estimates refer to </t>
    </r>
    <r>
      <rPr>
        <u/>
        <sz val="10"/>
        <color indexed="12"/>
        <rFont val="Arial"/>
        <family val="2"/>
      </rPr>
      <t>Improvements to Family Estimates from the Labour Force Survey, 2008</t>
    </r>
    <r>
      <rPr>
        <sz val="10"/>
        <rFont val="Arial"/>
        <family val="2"/>
      </rPr>
      <t xml:space="preserve"> (cat. no. 6224.0.55.002).</t>
    </r>
  </si>
  <si>
    <r>
      <t>Instructions:</t>
    </r>
    <r>
      <rPr>
        <sz val="10"/>
        <color indexed="8"/>
        <rFont val="Arial"/>
      </rPr>
      <t xml:space="preserve">  Enter all level estimates in '000. For simple level estimates, enter estimates for current and previous months in Column C.                                                                                                                For unemployment rates ((unemployed/labour force)*100), enter "Unemployed" in Column C and "Labour force" in Column E. The unemployment rate is then shown in Column G.                            For participation rates ((labour force/civilian population)*100), enter "Labour force" in Column C and the published participation rate in Column I.                                                                              For population rates (X/Y*100), enter numerator X (which must be an estimated subset of a population benchmark denominator Y) in Column C and the published rate in Column I.</t>
    </r>
  </si>
  <si>
    <r>
      <t>Instructions:</t>
    </r>
    <r>
      <rPr>
        <sz val="10"/>
        <color indexed="8"/>
        <rFont val="Arial"/>
      </rPr>
      <t xml:space="preserve">  Enter all level estimates in '000.</t>
    </r>
  </si>
  <si>
    <r>
      <t>Instructions:</t>
    </r>
    <r>
      <rPr>
        <sz val="10"/>
        <color indexed="8"/>
        <rFont val="Arial"/>
        <family val="2"/>
      </rPr>
      <t xml:space="preserve">  Enter all level estimates in '000. For simple level estimates, enter estimate in Column C.</t>
    </r>
  </si>
  <si>
    <t>Enter all family level estimates in '000. For simple family level estimates, enter estimate in Column C.</t>
  </si>
  <si>
    <r>
      <t>Instructions:</t>
    </r>
    <r>
      <rPr>
        <sz val="10"/>
        <color indexed="8"/>
        <rFont val="Arial"/>
        <family val="2"/>
      </rPr>
      <t xml:space="preserve">  Enter all family level estimates in '000.</t>
    </r>
  </si>
  <si>
    <t>For unemployment rates (unemployed/labour force)*100, enter "Unemployed" in Column C and "Labour force" in Column E. Unemployment rate is then shown in Column G.</t>
  </si>
  <si>
    <t>For participation rates (labour force/civilian population)*100, enter "Labour force" in Column C and the published participation rate in Column I.</t>
  </si>
  <si>
    <r>
      <t>Future addition:</t>
    </r>
    <r>
      <rPr>
        <sz val="12"/>
        <color indexed="12"/>
        <rFont val="Arial"/>
        <family val="2"/>
      </rPr>
      <t xml:space="preserve"> add in movement factors when available and reveal movement rows on 'Children etc' sheet (rows 25-27).</t>
    </r>
  </si>
  <si>
    <t>For averages, use the largest of the family level estimates over the period being averaged.         For aggregates, use the largest family level estimate that contributes to that aggregate.</t>
  </si>
  <si>
    <t>Estimates are available from cat. no. 6224.0.55.001</t>
  </si>
  <si>
    <r>
      <t>7</t>
    </r>
    <r>
      <rPr>
        <sz val="10"/>
        <rFont val="Arial"/>
        <family val="2"/>
      </rPr>
      <t xml:space="preserve">. The May 2009 release enabled the calculation of approximate SEs for the revised Labour Force Dissemination Regions. These regions were backcast to November 2007 and revised to align with Australian Standard Geographical Classification (ASGC) (cat. no. 1216.0). For more details refer to </t>
    </r>
    <r>
      <rPr>
        <u/>
        <sz val="10"/>
        <color indexed="12"/>
        <rFont val="Arial"/>
        <family val="2"/>
      </rPr>
      <t>Information Paper: Regional Labour Force Statistics, February 2009</t>
    </r>
    <r>
      <rPr>
        <sz val="10"/>
        <rFont val="Arial"/>
        <family val="2"/>
      </rPr>
      <t xml:space="preserve"> (cat. no. 6262.0). </t>
    </r>
  </si>
  <si>
    <t>For ratios (X/Y), enter numerator X (which must be an estimated sub-population of the denominator Y) in Column C and the denominator Y in Column E.           The ratio is then shown in Column G (expressed as a percentage), eg. families with children as percentage of total families.</t>
  </si>
  <si>
    <r>
      <t>Instructions:</t>
    </r>
    <r>
      <rPr>
        <sz val="10"/>
        <color indexed="8"/>
        <rFont val="Arial"/>
        <family val="2"/>
      </rPr>
      <t xml:space="preserve">  ONLY use this worksheet where the family estimate is produced by counting families, eg. number of couple families.</t>
    </r>
  </si>
  <si>
    <t xml:space="preserve">For participation rates (labour force/civilian population)*100, enter "Labour force" in Column C and the published participation rate in Column I.                                                                     For population rates (X/Y*100), enter numerator X (which must be an estimated subset of a population benchmark denominator Y) in Column C and population rate in Column I.   </t>
  </si>
  <si>
    <t>Type or paste in the month and year which corresponds to the time period for the data. Use the format mmm-yyyy, eg. for February 2004 enter Feb-2004.</t>
  </si>
  <si>
    <t>For monthly movements enter the value for the 'current month', eg. for February-March 2007 monthly movement enter Mar-2007.</t>
  </si>
  <si>
    <t>For averages, use the largest of the level estimates over the period being averaged.</t>
  </si>
  <si>
    <t>For aggregates, use the largest level estimate that contributes to that aggregate.</t>
  </si>
  <si>
    <t>Enter population used in calculation (eg. employed for hours worked, unemployed for duration of unemployment) in row 'Level estimate'. For averages, use the largest of the level estimates over the period being averaged. For aggregates, use the largest level estimate that contributes to that aggregate. For movements, use the larger of the two level estimates being compared.</t>
  </si>
  <si>
    <t>4b. Select the cell which corresponds to the geographic area of interest (ie state, territory, or region of Australia).</t>
  </si>
  <si>
    <t>For estimates of the rate of a labour characteristic for a population group (the population group is defined by age, sex or geography), select the labour characteristic (eg. 'Labour force') in column C and enter the rate in column I.</t>
  </si>
  <si>
    <t>*RSE greater than 25%.</t>
  </si>
  <si>
    <t>Enter estimate (eg. couple families) in estimate 'X' (left hand column).</t>
  </si>
  <si>
    <t>Enter estimates for 'Current month estimate' and 'Previous month estimate' in estimate 'X' column.</t>
  </si>
  <si>
    <t>Other type of family estimate</t>
  </si>
  <si>
    <t>Families with children compared with all families</t>
  </si>
  <si>
    <t>Level estimates or rates for regions</t>
  </si>
  <si>
    <t>4a. Depending on the estimate type, determine the appropriate column for data entry:</t>
  </si>
  <si>
    <t>Bottom of 'Level or Rate' sheet.</t>
  </si>
  <si>
    <t>Right hand side of 'Region levels' sheet.</t>
  </si>
  <si>
    <t>Bottom of 'Mthly moves' sheet.</t>
  </si>
  <si>
    <t>Body of 'Averages etc.' sheet.</t>
  </si>
  <si>
    <t>Bottom of 'Family level' sheet.</t>
  </si>
  <si>
    <t>Where is SE and/or RSE displayed?</t>
  </si>
  <si>
    <t>Body of 'Children etc.' sheet.</t>
  </si>
  <si>
    <t>Level estimates or rates for states, terr and Australia</t>
  </si>
  <si>
    <t>Ratios of family level estimates = sub-popn/population</t>
  </si>
  <si>
    <t>* Use population rate (X/Y) when the denominator Y is an independent population benchmark (ie. population by age, sex and/or geography) rather than an estimated population (eg labour force).</t>
  </si>
  <si>
    <r>
      <t>4.</t>
    </r>
    <r>
      <rPr>
        <sz val="10"/>
        <rFont val="Arial"/>
        <family val="2"/>
      </rPr>
      <t xml:space="preserve"> The 2007 release of this spreadsheet incorporated revised SE models following the introduction of a new LFS estimation method in June 2007. For information on the estimation method refer to the information paper </t>
    </r>
    <r>
      <rPr>
        <u/>
        <sz val="10"/>
        <color indexed="12"/>
        <rFont val="Arial"/>
        <family val="2"/>
      </rPr>
      <t>Forthcoming Changes to Labour Force Statistics, 2007</t>
    </r>
    <r>
      <rPr>
        <sz val="10"/>
        <rFont val="Arial"/>
        <family val="2"/>
      </rPr>
      <t xml:space="preserve"> (cat. no. 6292.0).</t>
    </r>
  </si>
  <si>
    <t xml:space="preserve">       Family level</t>
  </si>
  <si>
    <t xml:space="preserve">       Averages etc</t>
  </si>
  <si>
    <t xml:space="preserve">       Children etc</t>
  </si>
  <si>
    <t>Displays SEs and RSEs for family level estimates. An * indicates if the RSE is greater than 25%.</t>
  </si>
  <si>
    <t>Examples</t>
  </si>
  <si>
    <t>Level estimates for states, territories and Australia</t>
  </si>
  <si>
    <t>Rates for states, territories and Australia</t>
  </si>
  <si>
    <t>Level estimates for regions</t>
  </si>
  <si>
    <t>Rates for regions</t>
  </si>
  <si>
    <t>Other movements of level estimates or rates</t>
  </si>
  <si>
    <t>Number of couple families</t>
  </si>
  <si>
    <t>Number of employed persons</t>
  </si>
  <si>
    <t>Monthly movement of number of employed persons</t>
  </si>
  <si>
    <t>Other types of family estimates</t>
  </si>
  <si>
    <t>Ratios of family level estimates</t>
  </si>
  <si>
    <t>Unemployment rate, Participation rate</t>
  </si>
  <si>
    <t>RSE(ratio) = sqrt[(RSE_numerator)^2-(RSE_denominator)^2]</t>
  </si>
  <si>
    <t>therefore: SE(ratio) = (sqrt[(RSE_numerator)^2-(RSE_denominator)^2])*estimate/100</t>
  </si>
  <si>
    <t>FAMILY LEVEL MODEL FOR STATES, TERRITORIES AND AUSTRALIA</t>
  </si>
  <si>
    <t>Step by step</t>
  </si>
  <si>
    <t>Level or Rate</t>
  </si>
  <si>
    <t>Averages etc</t>
  </si>
  <si>
    <t>Mthly moves</t>
  </si>
  <si>
    <t>Entering data</t>
  </si>
  <si>
    <t>Displayed results</t>
  </si>
  <si>
    <t>Cautions</t>
  </si>
  <si>
    <t>Sheet protection</t>
  </si>
  <si>
    <t>Type of estimate</t>
  </si>
  <si>
    <t>Monthly movement of level</t>
  </si>
  <si>
    <t>Monthly movement of rate</t>
  </si>
  <si>
    <t>Worksheet to choose</t>
  </si>
  <si>
    <t>Region levels</t>
  </si>
  <si>
    <t>Estimates</t>
  </si>
  <si>
    <t>New South  Wales</t>
  </si>
  <si>
    <t>Victoria</t>
  </si>
  <si>
    <t>Queensland</t>
  </si>
  <si>
    <t>South Australia</t>
  </si>
  <si>
    <t>Western Australia</t>
  </si>
  <si>
    <t>Tasmania</t>
  </si>
  <si>
    <t>Northern Territory</t>
  </si>
  <si>
    <t>Australian Capital Territory</t>
  </si>
  <si>
    <t>Australia</t>
  </si>
  <si>
    <t>Level estimate</t>
  </si>
  <si>
    <t xml:space="preserve">  X          '000</t>
  </si>
  <si>
    <t>* RSE greater than 25%</t>
  </si>
  <si>
    <t>Standard Error</t>
  </si>
  <si>
    <t xml:space="preserve">  Y          '000</t>
  </si>
  <si>
    <t>Unemployment rate</t>
  </si>
  <si>
    <t xml:space="preserve"> X/Y*100     pts</t>
  </si>
  <si>
    <t>%</t>
  </si>
  <si>
    <t>pts</t>
  </si>
  <si>
    <t>Relative Standard Error</t>
  </si>
  <si>
    <t>X        %</t>
  </si>
  <si>
    <t>Y        %</t>
  </si>
  <si>
    <t>Current month estimates</t>
  </si>
  <si>
    <t>Previous month estimates</t>
  </si>
  <si>
    <t>Monthly movement</t>
  </si>
  <si>
    <t>Standard error of current month estimates</t>
  </si>
  <si>
    <t>Standard error of previous month estimates</t>
  </si>
  <si>
    <t xml:space="preserve">  Xt          '000</t>
  </si>
  <si>
    <t xml:space="preserve">  Xt-1         '000</t>
  </si>
  <si>
    <t xml:space="preserve">  Yt          '000</t>
  </si>
  <si>
    <t xml:space="preserve">  Yt-1          '000</t>
  </si>
  <si>
    <t xml:space="preserve">   X/Y*100    %</t>
  </si>
  <si>
    <t>X/Y*100   pts</t>
  </si>
  <si>
    <t>Averages</t>
  </si>
  <si>
    <t>Average hours worked last week, employed persons</t>
  </si>
  <si>
    <t>Quarterly average (3 consecutive months)</t>
  </si>
  <si>
    <t>Six monthly average (6 consecutive months)</t>
  </si>
  <si>
    <t>Annual average (12 consecutive months)</t>
  </si>
  <si>
    <t>Aggregates</t>
  </si>
  <si>
    <t>Aggregate hours worked last week, employed persons</t>
  </si>
  <si>
    <t>Movements other than monthly</t>
  </si>
  <si>
    <t>Between consecutive quarterly averages</t>
  </si>
  <si>
    <t>Between consecutive 6-monthly averages</t>
  </si>
  <si>
    <t>Between consecutive 12-monthly averages</t>
  </si>
  <si>
    <t>Between corresponding months of consecutive quarters</t>
  </si>
  <si>
    <t>Between corresponding months of consecutive 6-monthly periods</t>
  </si>
  <si>
    <t>Between corresponding months of consecutive years</t>
  </si>
  <si>
    <t>Standard error of level estimate '000</t>
  </si>
  <si>
    <t>Relative standard error of level estimate %</t>
  </si>
  <si>
    <t>NSW</t>
  </si>
  <si>
    <t>'000</t>
  </si>
  <si>
    <t>Vic.</t>
  </si>
  <si>
    <t>Qld</t>
  </si>
  <si>
    <t>SA</t>
  </si>
  <si>
    <t>WA</t>
  </si>
  <si>
    <t>Tas.</t>
  </si>
  <si>
    <t>NT</t>
  </si>
  <si>
    <t>ACT</t>
  </si>
  <si>
    <t>Unemp-loyment rate</t>
  </si>
  <si>
    <t>Standard Errors (* RSE greater than 25%)</t>
  </si>
  <si>
    <t>a</t>
  </si>
  <si>
    <t>b</t>
  </si>
  <si>
    <t>c</t>
  </si>
  <si>
    <t>d</t>
  </si>
  <si>
    <t>e</t>
  </si>
  <si>
    <t>k1</t>
  </si>
  <si>
    <t>k2</t>
  </si>
  <si>
    <t>STANDARD ERRORS of AVERAGES, AGGREGATES  AND MOVEMENTS OTHER THAN MONTHLY</t>
  </si>
  <si>
    <t>AVERAGES MODEL REF CELLS</t>
  </si>
  <si>
    <t>Phase-in models required for periods of redesign phase-in with lower than usual common sample, higher amount of new sample</t>
  </si>
  <si>
    <t>k</t>
  </si>
  <si>
    <t>* Movement less than 2SE</t>
  </si>
  <si>
    <t>Standard Error and RSE</t>
  </si>
  <si>
    <t>LEVEL OR RATE MODEL FOR REGIONS</t>
  </si>
  <si>
    <t>MONTHLY MOVEMENT MODEL FOR STATES, TERRITORIES AND AUSTRALIA</t>
  </si>
  <si>
    <t>LEVEL OR RATE MODEL FOR STATES, TERRITORIES AND AUSTRALIA</t>
  </si>
  <si>
    <t>SE(participation rate) =(RSE_labour force)*estimate/100</t>
  </si>
  <si>
    <t>SE(unemployment rate) = (sqrt[(RSE_unemployed)^2-(RSE_labour force)^2])*estimate/100</t>
  </si>
  <si>
    <t>log(rse) = a + b*log(estimate) + c*[log(estimate)]^2 + d*(log(estimate) - k1)*[max((log(estimate) - k1), 0)]+ e*(log(estimate) - k2)*[max((log(estimate) - k2), 0)]</t>
  </si>
  <si>
    <t>SE(movement of labour force participation rate) = SE(move_LF)*(max(current_LFPR,previous_LFPR))/max(current_LF,previous_LF)</t>
  </si>
  <si>
    <t>SE(moveUR)=100*SQRT((1/((Y_curr*1000)^2)*(SE X_curr*1000)^2)+(((X_curr*1000)^2)/((Y_curr*1000)^4)*(SE Y_curr*1000)^2)-(0.3*X_curr*1000/((Y_curr*1000)^3)*SE X_curr*1000*SE Y_curr*1000)+(1/((Y_prev*1000)^2)*(SE X_prev*1000)^2)+(((X_prev*1000)^2)/((Y_prev*1000)^4)*(SE Y_prev*1000)^2)-(0.3*(X_prev*1000)/((Y_prev*1000)^3)*SE X_prev*1000*SE Y_prev*1000)-2*((0.42*1/(Y_curr*1000*Y_prev*1000)*SE X_curr*1000*SE X_prev*1000)+0.58*X_curr*1000*X_prev*1000/((Y_curr*1000)^2*(Y_prev*1000)^2)*SE Y_curr*1000*SE Y_prev*1000))</t>
  </si>
  <si>
    <t>Set time period in format mmm-yyyy</t>
  </si>
  <si>
    <t>Aust.</t>
  </si>
  <si>
    <t>Set time period (current month) in format mmm-yyyy</t>
  </si>
  <si>
    <t>Employed</t>
  </si>
  <si>
    <t>Unemployed</t>
  </si>
  <si>
    <t>Not in the labour force</t>
  </si>
  <si>
    <t>Labour force</t>
  </si>
  <si>
    <t>LEVEL ESTIMATES MODEL CELL REFS - UNEMPLOYED</t>
  </si>
  <si>
    <t>LEVEL ESTIMATES MODEL CELL REFS - NILF</t>
  </si>
  <si>
    <t>MONTHLY MOVEMENTS MODEL CELL REFS - UNEMPLOYED</t>
  </si>
  <si>
    <t>MONTHLY MOVEMENTS MODEL CELL REFS - NILF</t>
  </si>
  <si>
    <t>Calculating monthly movement of the unemployment rate</t>
  </si>
  <si>
    <t>LEVEL ESTIMATES MODEL CELL REFS FOR UNEMPLOYED</t>
  </si>
  <si>
    <t xml:space="preserve">X          '000    </t>
  </si>
  <si>
    <t xml:space="preserve">Y          '000 </t>
  </si>
  <si>
    <t>X/Y*100</t>
  </si>
  <si>
    <t>Cells used for drop-down lists</t>
  </si>
  <si>
    <t>Select estimate type</t>
  </si>
  <si>
    <t>Standard Error on monthly movement</t>
  </si>
  <si>
    <t>Annual average (12 consecutive months) - UNEMPLOYED</t>
  </si>
  <si>
    <t>Annual average (12 consecutive months) - NILF</t>
  </si>
  <si>
    <t>Quarterly average (3 consecutive months) - UNEMPLOYED</t>
  </si>
  <si>
    <t>Quarterly average (3 consecutive months) - NILF</t>
  </si>
  <si>
    <t>Six monthly average (6 consecutive months) - UNEMPLOYED</t>
  </si>
  <si>
    <t>Six monthly average (6 consecutive months) - NILF</t>
  </si>
  <si>
    <t>Between consecutive quarterly averages - UNEMPLOYED</t>
  </si>
  <si>
    <t>Between consecutive quarterly averages - NILF</t>
  </si>
  <si>
    <t>Between consecutive 6-monthly averages - UNEMPLOYED</t>
  </si>
  <si>
    <t>Between consecutive 6-monthly averages - NILF</t>
  </si>
  <si>
    <t>Between consecutive 12-monthly averages - UNEMPLOYED</t>
  </si>
  <si>
    <t>Between consecutive 12-monthly averages - NILF</t>
  </si>
  <si>
    <t>Between corresponding months of consecutive quarters - UNEMPLOYED</t>
  </si>
  <si>
    <t>Between corresponding months of consecutive quarters - NILF</t>
  </si>
  <si>
    <t>Between corresponding months of consecutive 6-monthly periods - UNEMPLOYED</t>
  </si>
  <si>
    <t>Between corresponding months of consecutive 6-monthly periods - NILF</t>
  </si>
  <si>
    <t>Between corresponding months of consecutive years - EMPLOYED</t>
  </si>
  <si>
    <t>Between corresponding months of consecutive years - UNEMPLOYED</t>
  </si>
  <si>
    <t>Between corresponding months of consecutive years - NILF</t>
  </si>
  <si>
    <t>Average duration of unemployment - UNEMPLOYED</t>
  </si>
  <si>
    <t>Median duration of unemployment - UNEMPLOYED</t>
  </si>
  <si>
    <t>Average hours worked last week, employed persons - EMPLOYED</t>
  </si>
  <si>
    <t>Aggregate hours worked last week, employed persons - EMPLOYED</t>
  </si>
  <si>
    <t>Aggregate duration of unemployment in weeks (unemployed) - UNEMPLOYED</t>
  </si>
  <si>
    <t>Standard Error - Unemployed model</t>
  </si>
  <si>
    <t>Standard Error - NILF model</t>
  </si>
  <si>
    <t>SEs - UNEMPLOYED</t>
  </si>
  <si>
    <t>SEs - NILF</t>
  </si>
  <si>
    <t>For example, if the estimate is of the employed population, select 'Employed' from the list.</t>
  </si>
  <si>
    <t>For estimates of the unemployment rate, select 'Unemployed' in column C and 'Labour force' in column E.</t>
  </si>
  <si>
    <t>Click in the cell 'Select estimate type' in column C or E. A down arrow will then be displayed, from which you can select from a list of estimate types.</t>
  </si>
  <si>
    <t>Applying factors to the SE/RSE where applicable</t>
  </si>
  <si>
    <t>Civilian population</t>
  </si>
  <si>
    <t>log(se) = a + b*log(maxest)+ c*log[(maxest)^2] + d*[max(log(maxest) - k, 0)]^2 where maxest is the largest of the estimates of the movement pair</t>
  </si>
  <si>
    <t>RSE (%)</t>
  </si>
  <si>
    <t>Adjusted Standard Error or RSE</t>
  </si>
  <si>
    <t>SE '000</t>
  </si>
  <si>
    <t>Units</t>
  </si>
  <si>
    <t>Introduction</t>
  </si>
  <si>
    <t>SEs - EMPLOYED &amp; LFORCE &amp; CIV POP</t>
  </si>
  <si>
    <t>Standard Error - Employed, Labour Force and Civilian population model</t>
  </si>
  <si>
    <t>Quarterly average (3 consecutive months) - EMPLOYED</t>
  </si>
  <si>
    <t>Six monthly average (6 consecutive months) - EMPLOYED</t>
  </si>
  <si>
    <t>Annual average (12 consecutive months) - EMPLOYED</t>
  </si>
  <si>
    <t>Between consecutive quarterly averages - EMPLOYED</t>
  </si>
  <si>
    <t>Between consecutive 6-monthly averages - EMPLOYED</t>
  </si>
  <si>
    <t>Between consecutive 12-monthly averages - EMPLOYED</t>
  </si>
  <si>
    <t>Between corresponding months of consecutive quarters - EMPLOYED</t>
  </si>
  <si>
    <t>Between corresponding months of consecutive 6-monthly periods - EMPLOYED</t>
  </si>
  <si>
    <t>Aggregate duration of unemployment in weeks, unemployed persons</t>
  </si>
  <si>
    <t>Average duration of unemployment, unemployed persons</t>
  </si>
  <si>
    <t>Median duration of unemployment, unemployed persons</t>
  </si>
  <si>
    <t>Calculating the level SE - EMPLOYED, LABOUR FORCE &amp; CIV POPULATION</t>
  </si>
  <si>
    <t>Calculating the level SE - UNEMPLOYED</t>
  </si>
  <si>
    <t>Calculating the movement SE - EMPLOYED, LABOUR FORCE &amp; CIV POPULATION</t>
  </si>
  <si>
    <t>Calculating the movement SE - UNEMPLOYED</t>
  </si>
  <si>
    <t>Calculating the movement SE  - NILF</t>
  </si>
  <si>
    <t>LEVEL ESTIMATES MODEL CELL REFS - EMPLOYED, LABOUR FORCE &amp; CIVILIAN POPULATION</t>
  </si>
  <si>
    <t>MONTHLY MOVEMENTS MODEL CELL REFS - EMPLOYED, LABOUR FORCE &amp; CIVILIAN POPULATION</t>
  </si>
  <si>
    <t>LEVEL ESTIMATES MODEL CELL REFS FOR EMPLOYED, LABOUR FORCE &amp; CIVILIAN POPULATION</t>
  </si>
  <si>
    <t>Aggregate duration of unemployment in weeks, unemployed persons - UNEMPLOYED</t>
  </si>
  <si>
    <t>4d. To finalise the entry, press the enter key or select another cell.</t>
  </si>
  <si>
    <t>4c. Enter the level estimate in thousands (include decimal places if required) by typing it in or pasting the value from another sheet.</t>
  </si>
  <si>
    <t>Column for estimate entry</t>
  </si>
  <si>
    <t>Level estimate ('000 persons)</t>
  </si>
  <si>
    <t>Estimates with an RSE greater than 25% are displayed with an *. Monthly movements less than 2SE are displayed with an *.</t>
  </si>
  <si>
    <t>Unemployment rate = unemployed/labour force</t>
  </si>
  <si>
    <t>6298.0.55.001 Labour Force Survey Standard Errors, Spreadsheet</t>
  </si>
  <si>
    <t>STANDARD ERRORS OF AVERAGES, AGGREGATES &amp; MOVEMENTS OTHER THAN MONTHLY, APRIL 2001 ONWARDS</t>
  </si>
  <si>
    <t>STANDARD ERRORS OF AVERAGES, AGGREGATES &amp; MOVEMENTS OTHER THAN MONTHLY, SEPTEMBER 1997 TO MARCH 2001</t>
  </si>
  <si>
    <t>Contents</t>
  </si>
  <si>
    <t>Explanatory Notes</t>
  </si>
  <si>
    <t>Region level</t>
  </si>
  <si>
    <t xml:space="preserve">About the LFS standard errors spreadsheet. </t>
  </si>
  <si>
    <t xml:space="preserve">Instructions on how to use the worksheets within this spreadsheet. </t>
  </si>
  <si>
    <t>Worksheet which displays SEs and RSEs for LFS level and rate estimates for states, territories and Australia (from September 1997 onwards).</t>
  </si>
  <si>
    <t>Worksheet which displays SEs for LFS monthly movement estimates for states, territories and Australia (from August 1997 - September 1997 movement onwards).</t>
  </si>
  <si>
    <r>
      <t>1.</t>
    </r>
    <r>
      <rPr>
        <sz val="10"/>
        <rFont val="Arial"/>
      </rPr>
      <t xml:space="preserve"> Estimates from the Labour Force Survey (LFS) are based on information collected from people in a sample of dwellings, rather than all dwellings. Hence the estimates produced may differ from those that would have been produced if the entire population had been included in the survey. The most common measure of the likely difference (or 'sampling error') is the standard error (SE).</t>
    </r>
  </si>
  <si>
    <r>
      <t>2.</t>
    </r>
    <r>
      <rPr>
        <sz val="10"/>
        <rFont val="Arial"/>
      </rPr>
      <t xml:space="preserve"> The information paper Labour Force Survey Standard Errors, 2005 (cat. no. 6298.0) discusses LFS sampling variability and the methods used to estimate the SEs associated with survey estimates.</t>
    </r>
  </si>
  <si>
    <r>
      <t>3.</t>
    </r>
    <r>
      <rPr>
        <sz val="10"/>
        <rFont val="Arial"/>
      </rPr>
      <t xml:space="preserve"> For the LFS, published SE estimates are calculated from a model developed from directly calculated standard errors, in order to simplify their calculation. It is impractical on space grounds to derive and publish the SE of each individual LFS estimate. The attached worksheets, which are based on the SE models, may be used to approximate the SEs of estimates from the LFS for states, territories, Australia, and regions of Australia.</t>
    </r>
  </si>
  <si>
    <t xml:space="preserve">       Level or Rate</t>
  </si>
  <si>
    <t xml:space="preserve">       Mthly moves</t>
  </si>
  <si>
    <t xml:space="preserve">       Region level</t>
  </si>
  <si>
    <t>Displays SEs and RSEs for level and rate estimates. An * indicates if the RSE is greater than 25%.</t>
  </si>
  <si>
    <t>Displays SEs for monthly movement estimates, and the monthly movement. An * indicates if the movement is less than 2SE.</t>
  </si>
  <si>
    <t xml:space="preserve">Displays SEs for movements other than monthly and consecutive month averages, or RSEs for averages and aggregates. </t>
  </si>
  <si>
    <t>Displays SEs for regional level estimates. An * indicates if the RSE is greater than 25%.</t>
  </si>
  <si>
    <t>Australian Bureau of Statistics</t>
  </si>
  <si>
    <t>Labour Force Survey Standard Errors, 2005</t>
  </si>
  <si>
    <t>More information</t>
  </si>
  <si>
    <t>Where to get more information about sampling error and LFS data.</t>
  </si>
  <si>
    <t>STEP 1:  Choose the right worksheet for the type of estimate</t>
  </si>
  <si>
    <t>STEP 2:  Enter the time period</t>
  </si>
  <si>
    <t xml:space="preserve">STEP 4:  Enter the estimate </t>
  </si>
  <si>
    <t xml:space="preserve">STEP 5:  Display of standard error (or relative standard error)  </t>
  </si>
  <si>
    <t>Step by step guide to using the worksheets</t>
  </si>
  <si>
    <t xml:space="preserve">       click on "Edit/Undo" and begin again, or click on "File/Close" without saving and begin again.</t>
  </si>
  <si>
    <r>
      <t xml:space="preserve">This information paper is available from the </t>
    </r>
    <r>
      <rPr>
        <u/>
        <sz val="8"/>
        <color indexed="12"/>
        <rFont val="Arial"/>
        <family val="2"/>
      </rPr>
      <t>ABS website</t>
    </r>
    <r>
      <rPr>
        <sz val="8"/>
        <rFont val="Arial"/>
        <family val="2"/>
      </rPr>
      <t xml:space="preserve"> (www.abs.gov.au).</t>
    </r>
    <r>
      <rPr>
        <u/>
        <sz val="8"/>
        <color indexed="12"/>
        <rFont val="Arial"/>
        <family val="2"/>
      </rPr>
      <t xml:space="preserve"> </t>
    </r>
  </si>
  <si>
    <r>
      <t xml:space="preserve">Further information about sampling error and LFS data is contained in the information paper </t>
    </r>
    <r>
      <rPr>
        <u/>
        <sz val="8"/>
        <color indexed="12"/>
        <rFont val="Arial"/>
      </rPr>
      <t>Labour Force Survey Standard Errors, 2005</t>
    </r>
    <r>
      <rPr>
        <sz val="8"/>
        <rFont val="Arial"/>
        <family val="2"/>
      </rPr>
      <t xml:space="preserve"> (cat. no. 6298.0).</t>
    </r>
  </si>
  <si>
    <t>SEs are displayed in '000 to the nearest hundred for level and movement estimates, and in percentage points for rates.</t>
  </si>
  <si>
    <t>RSEs are displayed in %. The RSE (relative standard error) is the SE expressed as a percentage of the estimate to which it refers.</t>
  </si>
  <si>
    <t>Worksheet 01:  Standard errors of level or rate estimates</t>
  </si>
  <si>
    <t>Worksheet 02:  Standard errors of monthly movement estimates</t>
  </si>
  <si>
    <t>Worksheet 03:  Standard errors of averages, aggregates and movements other than monthly</t>
  </si>
  <si>
    <t>Step by step guide</t>
  </si>
  <si>
    <t>Enter rates for 'Current month estimate' and 'Previous month estimate' as described above for rates.</t>
  </si>
  <si>
    <t>Population rate* = sub-population/population</t>
  </si>
  <si>
    <t>About this release</t>
  </si>
  <si>
    <t>Calculating the standard error - EMPLOYED &amp; LABOUR FORCE &amp; CIVILIAN POPULATION</t>
  </si>
  <si>
    <t>Calculating the standard error - UNEMPLOYED</t>
  </si>
  <si>
    <t>Calculating the standard error - NILF</t>
  </si>
  <si>
    <t>FAMILY LEVEL ESTIMATE STANDARD ERRORS, DECEMBER 2009 ONWARDS</t>
  </si>
  <si>
    <t>FAMILY LEVEL ESTIMATE STANDARD ERRORS, JULY 2008 TO NOVEMBER 2009</t>
  </si>
  <si>
    <t>New South Wales</t>
  </si>
  <si>
    <t>Ratio</t>
  </si>
  <si>
    <t>FAMILY LEVEL ESTIMATE STANDARD ERRORS, NOVEMBER 2007</t>
  </si>
  <si>
    <t>Estimates are available from cat. nos. 6202.0, 6291.0.55.001 and 6291.0.55.003</t>
  </si>
  <si>
    <t>Estimates are available from cat. nos. 6202.0 and 6291.0.55.001</t>
  </si>
  <si>
    <r>
      <t xml:space="preserve">For movements, use the larger of the two "level" estimates being compared.                              </t>
    </r>
    <r>
      <rPr>
        <b/>
        <sz val="10"/>
        <rFont val="Arial"/>
        <family val="2"/>
      </rPr>
      <t xml:space="preserve"> Estimates are available from cat. nos. 6202.0 and 6291.0.55.001</t>
    </r>
  </si>
  <si>
    <t>FAMILY LEVEL ESTIMATE STANDARD ERRORS, DECEMBER 2007</t>
  </si>
  <si>
    <t>FAMILY LEVEL ESTIMATE STANDARD ERRORS, JANUARY 2008</t>
  </si>
  <si>
    <t>FAMILY LEVEL ESTIMATE STANDARD ERRORS, FEBRUARY 2008</t>
  </si>
  <si>
    <t>FAMILY LEVEL ESTIMATE STANDARD ERRORS, MARCH 2008</t>
  </si>
  <si>
    <t>FAMILY LEVEL ESTIMATE STANDARD ERRORS, APRIL 2008</t>
  </si>
  <si>
    <t>FAMILY LEVEL ESTIMATE STANDARD ERRORS, MAY 2008</t>
  </si>
  <si>
    <t>FAMILY LEVEL ESTIMATE STANDARD ERRORS, JUNE 2008</t>
  </si>
  <si>
    <t>FAMILY LEVEL ESTIMATE STANDARD ERRORS, AUGUST 2004 TO OCTOBER 2007</t>
  </si>
  <si>
    <t>Family level estimate</t>
  </si>
  <si>
    <t>Family level est</t>
  </si>
  <si>
    <t>Ratio (expressed as %)</t>
  </si>
  <si>
    <t>Worksheet 05:  Standard errors of family level estimates (or ratios)</t>
  </si>
  <si>
    <t>Family level estimate ('000 families)</t>
  </si>
  <si>
    <t>FAMILY LEVEL ESTIMATES MODEL CELL REFS</t>
  </si>
  <si>
    <t>FAMILY 'OTHER'  MODEL REF CELLS</t>
  </si>
  <si>
    <t>STANDARD ERRORS OF FAMILY 'OTHER' ESTIMATES, AUGUST 2004 ONWARDS</t>
  </si>
  <si>
    <t>Total number of children in family aged &lt;15 years</t>
  </si>
  <si>
    <t>Total number of dependants in family aged 15-24 years</t>
  </si>
  <si>
    <t xml:space="preserve">Total number of children in family for a single age from 0-14 years </t>
  </si>
  <si>
    <t>Average hours worked last week by husband, wife, partner or head of family</t>
  </si>
  <si>
    <t>Average duration of unemployment of husband, wife, partner or head of family</t>
  </si>
  <si>
    <t>Standard error of family level estimate '000</t>
  </si>
  <si>
    <t>Relative standard error of family level estimate %</t>
  </si>
  <si>
    <t>Movements</t>
  </si>
  <si>
    <t>Movement between corresponding months of consecutive years</t>
  </si>
  <si>
    <t>Standard Error - Family level model</t>
  </si>
  <si>
    <t>Movement</t>
  </si>
  <si>
    <t>Family level</t>
  </si>
  <si>
    <t>For information about sampling error for earlier periods than in the worksheets, contact Labour Force on 02 6252 6706.</t>
  </si>
  <si>
    <t>Enter numerator (eg. labour force or employed) in estimate 'X' column and rate as a percent in 'Population rate' column.</t>
  </si>
  <si>
    <t>For further assistance with using these spreadsheets, please contact Labour Force on Canberra 02 6252 6706.</t>
  </si>
  <si>
    <t>X/Y*100   %</t>
  </si>
  <si>
    <r>
      <t xml:space="preserve">For population rates (X/Y*100), enter numerator X (which must be an estimated subset of a population benchmark denominator Y) in Column C and population rate in Column I.                                      </t>
    </r>
    <r>
      <rPr>
        <b/>
        <sz val="10"/>
        <color indexed="8"/>
        <rFont val="Arial"/>
        <family val="2"/>
      </rPr>
      <t>Estimates are available from cat. nos. 6291.0.55.001 and 6291.0.55.003</t>
    </r>
  </si>
  <si>
    <r>
      <t xml:space="preserve">8. The October 2009 release includes SE models that have been modified to reflect the reversal of the sample reduction detailed in paragraph 5. For information on the sample re-instatement refer to </t>
    </r>
    <r>
      <rPr>
        <u/>
        <sz val="10"/>
        <color indexed="12"/>
        <rFont val="Arial"/>
        <family val="2"/>
      </rPr>
      <t>Information Paper: Labour Force Survey Sample Design, Nov 2007 (Third edition)</t>
    </r>
    <r>
      <rPr>
        <sz val="10"/>
        <rFont val="Arial"/>
        <family val="2"/>
      </rPr>
      <t xml:space="preserve"> (cat. no. 6269.0)</t>
    </r>
  </si>
  <si>
    <t>Worksheet which displays SEs for LFS level and rate estimates for LFS regions of Australia (from November 2007 onwards).</t>
  </si>
  <si>
    <r>
      <rPr>
        <b/>
        <sz val="10"/>
        <rFont val="Arial"/>
        <family val="2"/>
      </rPr>
      <t xml:space="preserve">10. </t>
    </r>
    <r>
      <rPr>
        <sz val="10"/>
        <rFont val="Arial"/>
        <family val="2"/>
      </rPr>
      <t xml:space="preserve">The SE models for July 2013 (50% old sample, 50% new sample) and onwards will be subject to revisions in the future, as more information is known about the new sample after it has been introduced.  </t>
    </r>
  </si>
  <si>
    <t>Oct 1998 - Feb 2003</t>
  </si>
  <si>
    <t>Mar 2003 - Oct 2007</t>
  </si>
  <si>
    <t>Aug 2008 - Aug 2009</t>
  </si>
  <si>
    <t>Jan 2010 - Apr 2013</t>
  </si>
  <si>
    <t>May - Jun 2013</t>
  </si>
  <si>
    <t>Jul - Aug 2013</t>
  </si>
  <si>
    <t>Sep 2013 - Jan 2014</t>
  </si>
  <si>
    <t>Feb 2014 onwards</t>
  </si>
  <si>
    <t xml:space="preserve">  New South Wales</t>
  </si>
  <si>
    <t xml:space="preserve">    Greater Sydney</t>
  </si>
  <si>
    <t xml:space="preserve">      Central Coast</t>
  </si>
  <si>
    <t xml:space="preserve">      Sydney - Baulkham Hills and Hawkesbury</t>
  </si>
  <si>
    <t xml:space="preserve">      Sydney - Blacktown</t>
  </si>
  <si>
    <t xml:space="preserve">      Sydney - City and Inner South</t>
  </si>
  <si>
    <t xml:space="preserve">      Sydney - Eastern Suburbs</t>
  </si>
  <si>
    <t xml:space="preserve">      Sydney - Inner South West</t>
  </si>
  <si>
    <t xml:space="preserve">      Sydney - Inner West</t>
  </si>
  <si>
    <t xml:space="preserve">      Sydney - North Sydney and Hornsby</t>
  </si>
  <si>
    <t xml:space="preserve">      Sydney - Northern Beaches</t>
  </si>
  <si>
    <t xml:space="preserve">      Sydney - Outer South West</t>
  </si>
  <si>
    <t xml:space="preserve">      Sydney - Outer West and Blue Mountains</t>
  </si>
  <si>
    <t xml:space="preserve">      Sydney - Parramatta</t>
  </si>
  <si>
    <t xml:space="preserve">      Sydney - Ryde</t>
  </si>
  <si>
    <t xml:space="preserve">      Sydney - South West</t>
  </si>
  <si>
    <t xml:space="preserve">      Sydney - Sutherland</t>
  </si>
  <si>
    <t xml:space="preserve">    Rest of NSW</t>
  </si>
  <si>
    <t xml:space="preserve">      Capital Region</t>
  </si>
  <si>
    <t xml:space="preserve">      Central West</t>
  </si>
  <si>
    <t xml:space="preserve">      Coffs Harbour - Grafton</t>
  </si>
  <si>
    <t xml:space="preserve">      Far West and Orana</t>
  </si>
  <si>
    <t xml:space="preserve">      Hunter Valley exc Newcastle</t>
  </si>
  <si>
    <t xml:space="preserve">      Illawarra</t>
  </si>
  <si>
    <t xml:space="preserve">      Mid North Coast</t>
  </si>
  <si>
    <t xml:space="preserve">      Murray</t>
  </si>
  <si>
    <t xml:space="preserve">      New England and North West</t>
  </si>
  <si>
    <t xml:space="preserve">      Newcastle and Lake Macquarie</t>
  </si>
  <si>
    <t xml:space="preserve">      Richmond - Tweed</t>
  </si>
  <si>
    <t xml:space="preserve">      Riverina</t>
  </si>
  <si>
    <t xml:space="preserve">      Southern Highlands and Shoalhaven</t>
  </si>
  <si>
    <t xml:space="preserve">  Victoria</t>
  </si>
  <si>
    <t xml:space="preserve">    Greater Melbourne</t>
  </si>
  <si>
    <t xml:space="preserve">      Melbourne - Inner</t>
  </si>
  <si>
    <t xml:space="preserve">      Melbourne - Inner East</t>
  </si>
  <si>
    <t xml:space="preserve">      Melbourne - Inner South</t>
  </si>
  <si>
    <t xml:space="preserve">      Melbourne - North East</t>
  </si>
  <si>
    <t xml:space="preserve">      Melbourne - North West</t>
  </si>
  <si>
    <t xml:space="preserve">      Melbourne - Outer East</t>
  </si>
  <si>
    <t xml:space="preserve">      Melbourne - South East</t>
  </si>
  <si>
    <t xml:space="preserve">      Melbourne - West</t>
  </si>
  <si>
    <t xml:space="preserve">      Mornington Peninsula</t>
  </si>
  <si>
    <t xml:space="preserve">    Rest of Vic.</t>
  </si>
  <si>
    <t xml:space="preserve">      Ballarat</t>
  </si>
  <si>
    <t xml:space="preserve">      Bendigo</t>
  </si>
  <si>
    <t xml:space="preserve">      Geelong</t>
  </si>
  <si>
    <t xml:space="preserve">      Hume</t>
  </si>
  <si>
    <t xml:space="preserve">      Latrobe - Gippsland</t>
  </si>
  <si>
    <t xml:space="preserve">      North West</t>
  </si>
  <si>
    <t xml:space="preserve">      Shepparton</t>
  </si>
  <si>
    <t xml:space="preserve">      Warrnambool and South West</t>
  </si>
  <si>
    <t xml:space="preserve">  Queensland</t>
  </si>
  <si>
    <t xml:space="preserve">    Greater Brisbane</t>
  </si>
  <si>
    <t xml:space="preserve">      Brisbane - East</t>
  </si>
  <si>
    <t xml:space="preserve">      Brisbane - North</t>
  </si>
  <si>
    <t xml:space="preserve">      Brisbane - South</t>
  </si>
  <si>
    <t xml:space="preserve">      Brisbane - West</t>
  </si>
  <si>
    <t xml:space="preserve">      Brisbane Inner City</t>
  </si>
  <si>
    <t xml:space="preserve">      Ipswich</t>
  </si>
  <si>
    <t xml:space="preserve">      Logan - Beaudesert</t>
  </si>
  <si>
    <t xml:space="preserve">      Moreton Bay - North</t>
  </si>
  <si>
    <t xml:space="preserve">      Moreton Bay - South</t>
  </si>
  <si>
    <t xml:space="preserve">    Rest of Qld</t>
  </si>
  <si>
    <t xml:space="preserve">      Cairns</t>
  </si>
  <si>
    <t xml:space="preserve">      Darling Downs - Maranoa</t>
  </si>
  <si>
    <t xml:space="preserve">      Fitzroy</t>
  </si>
  <si>
    <t xml:space="preserve">      Gold Coast</t>
  </si>
  <si>
    <t xml:space="preserve">      Mackay</t>
  </si>
  <si>
    <t xml:space="preserve">      Queensland - Outback</t>
  </si>
  <si>
    <t xml:space="preserve">      Sunshine Coast</t>
  </si>
  <si>
    <t xml:space="preserve">      Toowoomba</t>
  </si>
  <si>
    <t xml:space="preserve">      Townsville</t>
  </si>
  <si>
    <t xml:space="preserve">      Wide Bay</t>
  </si>
  <si>
    <t xml:space="preserve">  South Australia</t>
  </si>
  <si>
    <t xml:space="preserve">    Greater Adelaide</t>
  </si>
  <si>
    <t xml:space="preserve">      Adelaide - Central and Hills</t>
  </si>
  <si>
    <t xml:space="preserve">      Adelaide - North</t>
  </si>
  <si>
    <t xml:space="preserve">      Adelaide - South</t>
  </si>
  <si>
    <t xml:space="preserve">      Adelaide - West</t>
  </si>
  <si>
    <t xml:space="preserve">    Rest of SA</t>
  </si>
  <si>
    <t xml:space="preserve">      Barossa - Yorke - Mid North</t>
  </si>
  <si>
    <t xml:space="preserve">      South Australia - Outback</t>
  </si>
  <si>
    <t xml:space="preserve">      South Australia - South East</t>
  </si>
  <si>
    <t xml:space="preserve">  Western Australia</t>
  </si>
  <si>
    <t xml:space="preserve">    Greater Perth</t>
  </si>
  <si>
    <t xml:space="preserve">      Mandurah</t>
  </si>
  <si>
    <t xml:space="preserve">      Perth - Inner</t>
  </si>
  <si>
    <t xml:space="preserve">      Perth - North East</t>
  </si>
  <si>
    <t xml:space="preserve">      Perth - North West</t>
  </si>
  <si>
    <t xml:space="preserve">      Perth - South East</t>
  </si>
  <si>
    <t xml:space="preserve">      Perth - South West</t>
  </si>
  <si>
    <t xml:space="preserve">    Rest of WA</t>
  </si>
  <si>
    <t xml:space="preserve">      Bunbury</t>
  </si>
  <si>
    <t xml:space="preserve">      Western Australia - Outback</t>
  </si>
  <si>
    <t xml:space="preserve">      Western Australia - Wheat Belt</t>
  </si>
  <si>
    <t xml:space="preserve">  Tasmania</t>
  </si>
  <si>
    <t xml:space="preserve">    Greater Hobart</t>
  </si>
  <si>
    <t xml:space="preserve">    Rest of Tas.</t>
  </si>
  <si>
    <t xml:space="preserve">      Launceston and North East</t>
  </si>
  <si>
    <t xml:space="preserve">      Tasmania - South East</t>
  </si>
  <si>
    <t xml:space="preserve">      Tasmania - West and North West</t>
  </si>
  <si>
    <t xml:space="preserve">  Northern Territory</t>
  </si>
  <si>
    <t xml:space="preserve">      Darwin</t>
  </si>
  <si>
    <t xml:space="preserve">      Northern Territory - Outback</t>
  </si>
  <si>
    <t>Mar 2003 - Feb 2008</t>
  </si>
  <si>
    <t>Mar 2008 - Jun 2008</t>
  </si>
  <si>
    <t>Jul 2008 - Oct 2009</t>
  </si>
  <si>
    <t>Nov 2009 - Jun 2013</t>
  </si>
  <si>
    <t>Jul 2013 - Jan 2014</t>
  </si>
  <si>
    <t>(from Oct-1998 onwards only)</t>
  </si>
  <si>
    <t>Released at 11.30am (Canberra time) 13 February 2014</t>
  </si>
  <si>
    <t>© Commonwealth of Australia 2014</t>
  </si>
  <si>
    <r>
      <rPr>
        <b/>
        <sz val="10"/>
        <rFont val="Arial"/>
        <family val="2"/>
      </rPr>
      <t xml:space="preserve">9. </t>
    </r>
    <r>
      <rPr>
        <sz val="10"/>
        <rFont val="Arial"/>
        <family val="2"/>
      </rPr>
      <t>The prior release in 2013 included SE models for the introduction of the new 2011 Census based LFS sample, including both the transition period between the old and new sample from May to August 2013, as well as the period from September 2013 onwards when the new sample is fully instated. For more information on the new LFS sample refer to</t>
    </r>
    <r>
      <rPr>
        <u/>
        <sz val="10"/>
        <color indexed="12"/>
        <rFont val="Arial"/>
        <family val="2"/>
      </rPr>
      <t xml:space="preserve"> Information Paper: Labour Force Survey Sample Design, May 2013</t>
    </r>
    <r>
      <rPr>
        <sz val="10"/>
        <rFont val="Arial"/>
        <family val="2"/>
      </rPr>
      <t xml:space="preserve"> (cat. no. 6269.0)</t>
    </r>
  </si>
  <si>
    <r>
      <rPr>
        <b/>
        <sz val="10"/>
        <rFont val="Arial"/>
        <family val="2"/>
      </rPr>
      <t>11.</t>
    </r>
    <r>
      <rPr>
        <sz val="10"/>
        <rFont val="Arial"/>
        <family val="2"/>
      </rPr>
      <t xml:space="preserve"> This release includes SE models for the introduction of ASGS-based regional LFS data, as well as updates to national and state Levels and Monthly moves to reflect the changes to benchmarking strata as a result of the ASGS introduction, expansion of age range classes, and the application of composite estimation back to July 1991 as part of the rebasing of LFS data to 2011 Census based ERP. For more information, refer to </t>
    </r>
    <r>
      <rPr>
        <u/>
        <sz val="10"/>
        <color indexed="12"/>
        <rFont val="Arial"/>
        <family val="2"/>
      </rPr>
      <t>Labour Force, Australia, Jan 2014</t>
    </r>
    <r>
      <rPr>
        <sz val="10"/>
        <rFont val="Arial"/>
        <family val="2"/>
      </rPr>
      <t xml:space="preserve"> (cat. no. 6202.0)</t>
    </r>
  </si>
  <si>
    <r>
      <t>13.</t>
    </r>
    <r>
      <rPr>
        <sz val="10"/>
        <rFont val="Arial"/>
        <family val="2"/>
      </rPr>
      <t xml:space="preserve"> Although the ABS has not revised the information paper </t>
    </r>
    <r>
      <rPr>
        <u/>
        <sz val="10"/>
        <color indexed="12"/>
        <rFont val="Arial"/>
      </rPr>
      <t>Labour Force Survey Standard Errors, 2005</t>
    </r>
    <r>
      <rPr>
        <sz val="10"/>
        <rFont val="Arial"/>
        <family val="2"/>
      </rPr>
      <t xml:space="preserve"> (cat. no. 6298.0) since the June 2007 (and subsequent) changes, it still contains relevant information on how to use the revised SE models. </t>
    </r>
  </si>
  <si>
    <r>
      <t>14.</t>
    </r>
    <r>
      <rPr>
        <sz val="10"/>
        <rFont val="Arial"/>
      </rPr>
      <t xml:space="preserve"> Enter all LFS estimates in '000, to whatever precision is required.</t>
    </r>
  </si>
  <si>
    <r>
      <t>15.</t>
    </r>
    <r>
      <rPr>
        <sz val="10"/>
        <rFont val="Arial"/>
      </rPr>
      <t xml:space="preserve"> Refer to the 'Step by step' sheet for instructions on entering data (particularly for unemployment rates, participation rates, averages and movements other than monthly).</t>
    </r>
  </si>
  <si>
    <r>
      <t>16.</t>
    </r>
    <r>
      <rPr>
        <sz val="10"/>
        <rFont val="Arial"/>
      </rPr>
      <t xml:space="preserve"> SEs are displayed in '000 to the nearest hundred for level and movement estimates, and in percentage points for rates.</t>
    </r>
  </si>
  <si>
    <r>
      <t>17.</t>
    </r>
    <r>
      <rPr>
        <sz val="10"/>
        <rFont val="Arial"/>
      </rPr>
      <t xml:space="preserve"> RSEs are displayed in %. The RSE (relative standard error) is the SE expressed as a percentage of the estimate to which it refers.</t>
    </r>
  </si>
  <si>
    <r>
      <t>18.</t>
    </r>
    <r>
      <rPr>
        <sz val="10"/>
        <rFont val="Arial"/>
      </rPr>
      <t xml:space="preserve"> The following results are displayed on each worksheet:</t>
    </r>
  </si>
  <si>
    <r>
      <t>19.</t>
    </r>
    <r>
      <rPr>
        <sz val="10"/>
        <rFont val="Arial"/>
      </rPr>
      <t xml:space="preserve"> Enter data directly by keypad or by copy and paste. </t>
    </r>
  </si>
  <si>
    <r>
      <t>20.</t>
    </r>
    <r>
      <rPr>
        <sz val="10"/>
        <rFont val="Arial"/>
      </rPr>
      <t xml:space="preserve"> Once entered, data cells should not be moved, either by drag and drop or by cut and paste. </t>
    </r>
  </si>
  <si>
    <r>
      <t>21.</t>
    </r>
    <r>
      <rPr>
        <sz val="10"/>
        <rFont val="Arial"/>
      </rPr>
      <t xml:space="preserve"> Moving data cells may cause an error message (ERR or REF!) or incorrect results to be displayed in result cells. If such error flags appear, either:</t>
    </r>
  </si>
  <si>
    <r>
      <t>22.</t>
    </r>
    <r>
      <rPr>
        <sz val="10"/>
        <rFont val="Arial"/>
      </rPr>
      <t xml:space="preserve"> The worksheets are protected against accidental change. The protection may be removed at the user's discretion.</t>
    </r>
  </si>
  <si>
    <r>
      <rPr>
        <b/>
        <sz val="10"/>
        <rFont val="Arial"/>
        <family val="2"/>
      </rPr>
      <t xml:space="preserve">12. </t>
    </r>
    <r>
      <rPr>
        <sz val="10"/>
        <rFont val="Arial"/>
        <family val="2"/>
      </rPr>
      <t xml:space="preserve">Changes to SE Models from February 2014 onwards reflect the implementation of modified survey response follow-up strategies </t>
    </r>
  </si>
  <si>
    <t>Worksheet 04:  Standard errors of level or rate estimates for Region (SA4)</t>
  </si>
  <si>
    <t>Statistical Area Level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</si>
</sst>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6" formatCode="0.0000"/>
    <numFmt numFmtId="170" formatCode="mmm\-yyyy"/>
    <numFmt numFmtId="175" formatCode="0.000"/>
    <numFmt numFmtId="176" formatCode="0.0000_)"/>
  </numFmts>
  <fonts count="70" x14ac:knownFonts="1">
    <font>
      <sz val="12"/>
      <name val="Arial"/>
    </font>
    <font>
      <b/>
      <sz val="10"/>
      <name val="Arial"/>
    </font>
    <font>
      <i/>
      <sz val="10"/>
      <name val="Arial"/>
    </font>
    <font>
      <b/>
      <sz val="10"/>
      <name val="Arial"/>
    </font>
    <font>
      <sz val="12"/>
      <name val="Arial"/>
    </font>
    <font>
      <sz val="10"/>
      <name val="Arial"/>
    </font>
    <font>
      <b/>
      <sz val="11"/>
      <name val="Arial"/>
    </font>
    <font>
      <i/>
      <sz val="10"/>
      <name val="Arial"/>
    </font>
    <font>
      <sz val="10"/>
      <color indexed="12"/>
      <name val="Arial"/>
    </font>
    <font>
      <b/>
      <sz val="10"/>
      <color indexed="8"/>
      <name val="Arial"/>
    </font>
    <font>
      <sz val="9"/>
      <color indexed="8"/>
      <name val="Arial"/>
    </font>
    <font>
      <sz val="10"/>
      <color indexed="27"/>
      <name val="Arial"/>
    </font>
    <font>
      <i/>
      <sz val="10"/>
      <color indexed="8"/>
      <name val="Arial"/>
    </font>
    <font>
      <sz val="10"/>
      <color indexed="8"/>
      <name val="Arial"/>
    </font>
    <font>
      <b/>
      <sz val="12"/>
      <color indexed="8"/>
      <name val="Arial"/>
    </font>
    <font>
      <b/>
      <i/>
      <sz val="12"/>
      <color indexed="8"/>
      <name val="Arial"/>
    </font>
    <font>
      <b/>
      <sz val="12"/>
      <name val="Arial"/>
    </font>
    <font>
      <b/>
      <sz val="11"/>
      <color indexed="8"/>
      <name val="Arial"/>
    </font>
    <font>
      <b/>
      <u/>
      <sz val="10"/>
      <name val="Arial"/>
    </font>
    <font>
      <i/>
      <sz val="10"/>
      <color indexed="12"/>
      <name val="Arial"/>
    </font>
    <font>
      <b/>
      <i/>
      <sz val="10"/>
      <color indexed="8"/>
      <name val="Arial"/>
    </font>
    <font>
      <b/>
      <sz val="10"/>
      <color indexed="9"/>
      <name val="Arial"/>
    </font>
    <font>
      <sz val="8"/>
      <color indexed="8"/>
      <name val="Arial"/>
    </font>
    <font>
      <sz val="8"/>
      <name val="Arial"/>
    </font>
    <font>
      <b/>
      <sz val="10"/>
      <name val="Arial"/>
      <family val="2"/>
    </font>
    <font>
      <u/>
      <sz val="10.199999999999999"/>
      <color indexed="12"/>
      <name val="Arial"/>
    </font>
    <font>
      <sz val="10"/>
      <color indexed="8"/>
      <name val="Arial"/>
      <family val="2"/>
    </font>
    <font>
      <i/>
      <sz val="12"/>
      <color indexed="8"/>
      <name val="Arial"/>
    </font>
    <font>
      <sz val="12"/>
      <color indexed="8"/>
      <name val="Arial"/>
    </font>
    <font>
      <b/>
      <u/>
      <sz val="12"/>
      <color indexed="12"/>
      <name val="Arial"/>
    </font>
    <font>
      <b/>
      <sz val="8"/>
      <color indexed="8"/>
      <name val="Arial"/>
    </font>
    <font>
      <i/>
      <sz val="8"/>
      <color indexed="8"/>
      <name val="Arial"/>
    </font>
    <font>
      <b/>
      <i/>
      <sz val="8"/>
      <color indexed="8"/>
      <name val="Arial"/>
    </font>
    <font>
      <b/>
      <u/>
      <sz val="10"/>
      <color indexed="12"/>
      <name val="Arial"/>
    </font>
    <font>
      <sz val="8"/>
      <name val="Arial"/>
      <family val="2"/>
    </font>
    <font>
      <sz val="10"/>
      <name val="Arial"/>
      <family val="2"/>
    </font>
    <font>
      <b/>
      <sz val="12"/>
      <name val="Arial"/>
      <family val="2"/>
    </font>
    <font>
      <b/>
      <sz val="10"/>
      <color indexed="8"/>
      <name val="Arial"/>
      <family val="2"/>
    </font>
    <font>
      <b/>
      <sz val="10"/>
      <color indexed="10"/>
      <name val="Arial"/>
      <family val="2"/>
    </font>
    <font>
      <b/>
      <sz val="10"/>
      <color indexed="10"/>
      <name val="Arial"/>
    </font>
    <font>
      <b/>
      <sz val="10"/>
      <color indexed="12"/>
      <name val="Arial"/>
      <family val="2"/>
    </font>
    <font>
      <b/>
      <sz val="10"/>
      <color indexed="12"/>
      <name val="Arial"/>
    </font>
    <font>
      <i/>
      <sz val="10"/>
      <name val="Arial"/>
      <family val="2"/>
    </font>
    <font>
      <sz val="12"/>
      <color indexed="12"/>
      <name val="Arial"/>
    </font>
    <font>
      <u/>
      <sz val="8"/>
      <color indexed="12"/>
      <name val="Arial"/>
    </font>
    <font>
      <u/>
      <sz val="8"/>
      <color indexed="12"/>
      <name val="Arial"/>
      <family val="2"/>
    </font>
    <font>
      <b/>
      <sz val="18"/>
      <color indexed="9"/>
      <name val="Arial"/>
      <family val="2"/>
    </font>
    <font>
      <u/>
      <sz val="10"/>
      <color indexed="12"/>
      <name val="Arial"/>
      <family val="2"/>
    </font>
    <font>
      <b/>
      <sz val="12"/>
      <color indexed="8"/>
      <name val="Arial"/>
      <family val="2"/>
    </font>
    <font>
      <b/>
      <sz val="18"/>
      <color indexed="9"/>
      <name val="Arial"/>
    </font>
    <font>
      <sz val="10"/>
      <color indexed="10"/>
      <name val="Arial"/>
    </font>
    <font>
      <b/>
      <i/>
      <sz val="10"/>
      <color indexed="8"/>
      <name val="Arial"/>
      <family val="2"/>
    </font>
    <font>
      <u/>
      <sz val="10"/>
      <color indexed="12"/>
      <name val="Arial"/>
    </font>
    <font>
      <b/>
      <sz val="12"/>
      <color indexed="12"/>
      <name val="Arial"/>
      <family val="2"/>
    </font>
    <font>
      <sz val="10"/>
      <color indexed="12"/>
      <name val="Arial"/>
      <family val="2"/>
    </font>
    <font>
      <strike/>
      <sz val="10"/>
      <name val="Arial"/>
    </font>
    <font>
      <u/>
      <sz val="10"/>
      <name val="Arial"/>
      <family val="2"/>
    </font>
    <font>
      <sz val="12"/>
      <name val="Arial"/>
      <family val="2"/>
    </font>
    <font>
      <u/>
      <sz val="12"/>
      <name val="Arial"/>
      <family val="2"/>
    </font>
    <font>
      <sz val="12"/>
      <color indexed="12"/>
      <name val="Arial"/>
      <family val="2"/>
    </font>
    <font>
      <b/>
      <sz val="10"/>
      <color indexed="17"/>
      <name val="Arial"/>
    </font>
    <font>
      <sz val="10"/>
      <color indexed="17"/>
      <name val="Arial"/>
    </font>
    <font>
      <u/>
      <sz val="10"/>
      <name val="Arial"/>
    </font>
    <font>
      <b/>
      <sz val="9"/>
      <color indexed="8"/>
      <name val="Arial"/>
      <family val="2"/>
    </font>
    <font>
      <sz val="9"/>
      <name val="Arial"/>
      <family val="2"/>
    </font>
    <font>
      <sz val="9"/>
      <color indexed="8"/>
      <name val="Arial"/>
      <family val="2"/>
    </font>
    <font>
      <u/>
      <sz val="10"/>
      <color indexed="12"/>
      <name val="Arial"/>
      <family val="2"/>
    </font>
    <font>
      <b/>
      <sz val="9"/>
      <name val="Arial"/>
      <family val="2"/>
    </font>
    <font>
      <u/>
      <sz val="10"/>
      <color indexed="12"/>
      <name val="Arial"/>
      <family val="2"/>
    </font>
    <font>
      <sz val="10"/>
      <color theme="1"/>
      <name val="Arial"/>
      <family val="2"/>
    </font>
  </fonts>
  <fills count="9">
    <fill>
      <patternFill patternType="none"/>
    </fill>
    <fill>
      <patternFill patternType="gray125"/>
    </fill>
    <fill>
      <patternFill patternType="solid">
        <fgColor indexed="9"/>
        <bgColor indexed="64"/>
      </patternFill>
    </fill>
    <fill>
      <patternFill patternType="solid">
        <fgColor indexed="9"/>
        <bgColor indexed="26"/>
      </patternFill>
    </fill>
    <fill>
      <patternFill patternType="solid">
        <fgColor indexed="9"/>
        <bgColor indexed="22"/>
      </patternFill>
    </fill>
    <fill>
      <patternFill patternType="solid">
        <fgColor indexed="45"/>
        <bgColor indexed="64"/>
      </patternFill>
    </fill>
    <fill>
      <patternFill patternType="solid">
        <fgColor indexed="65"/>
        <bgColor indexed="64"/>
      </patternFill>
    </fill>
    <fill>
      <patternFill patternType="solid">
        <fgColor indexed="65"/>
        <bgColor indexed="9"/>
      </patternFill>
    </fill>
    <fill>
      <patternFill patternType="solid">
        <fgColor theme="0"/>
        <bgColor indexed="64"/>
      </patternFill>
    </fill>
  </fills>
  <borders count="27">
    <border>
      <left/>
      <right/>
      <top/>
      <bottom/>
      <diagonal/>
    </border>
    <border>
      <left style="medium">
        <color indexed="17"/>
      </left>
      <right style="medium">
        <color indexed="17"/>
      </right>
      <top style="medium">
        <color indexed="17"/>
      </top>
      <bottom/>
      <diagonal/>
    </border>
    <border>
      <left style="medium">
        <color indexed="17"/>
      </left>
      <right style="medium">
        <color indexed="17"/>
      </right>
      <top/>
      <bottom/>
      <diagonal/>
    </border>
    <border>
      <left style="medium">
        <color indexed="17"/>
      </left>
      <right style="medium">
        <color indexed="17"/>
      </right>
      <top/>
      <bottom style="medium">
        <color indexed="17"/>
      </bottom>
      <diagonal/>
    </border>
    <border>
      <left style="thick">
        <color indexed="57"/>
      </left>
      <right style="thick">
        <color indexed="57"/>
      </right>
      <top style="thick">
        <color indexed="57"/>
      </top>
      <bottom style="thick">
        <color indexed="57"/>
      </bottom>
      <diagonal/>
    </border>
    <border>
      <left style="thick">
        <color indexed="57"/>
      </left>
      <right style="thick">
        <color indexed="57"/>
      </right>
      <top style="thick">
        <color indexed="57"/>
      </top>
      <bottom/>
      <diagonal/>
    </border>
    <border>
      <left style="thick">
        <color indexed="57"/>
      </left>
      <right style="thick">
        <color indexed="57"/>
      </right>
      <top/>
      <bottom/>
      <diagonal/>
    </border>
    <border>
      <left style="thick">
        <color indexed="57"/>
      </left>
      <right style="thick">
        <color indexed="57"/>
      </right>
      <top/>
      <bottom style="thick">
        <color indexed="57"/>
      </bottom>
      <diagonal/>
    </border>
    <border>
      <left style="thick">
        <color indexed="57"/>
      </left>
      <right/>
      <top style="thick">
        <color indexed="57"/>
      </top>
      <bottom style="thick">
        <color indexed="57"/>
      </bottom>
      <diagonal/>
    </border>
    <border>
      <left/>
      <right/>
      <top style="thick">
        <color indexed="57"/>
      </top>
      <bottom style="thick">
        <color indexed="57"/>
      </bottom>
      <diagonal/>
    </border>
    <border>
      <left/>
      <right style="thick">
        <color indexed="57"/>
      </right>
      <top style="thick">
        <color indexed="57"/>
      </top>
      <bottom style="thick">
        <color indexed="57"/>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ck">
        <color indexed="10"/>
      </top>
      <bottom/>
      <diagonal/>
    </border>
    <border>
      <left/>
      <right/>
      <top style="medium">
        <color indexed="10"/>
      </top>
      <bottom/>
      <diagonal/>
    </border>
    <border>
      <left/>
      <right style="thick">
        <color indexed="57"/>
      </right>
      <top/>
      <bottom/>
      <diagonal/>
    </border>
    <border>
      <left/>
      <right/>
      <top/>
      <bottom style="thick">
        <color indexed="57"/>
      </bottom>
      <diagonal/>
    </border>
    <border>
      <left/>
      <right/>
      <top style="thick">
        <color indexed="57"/>
      </top>
      <bottom/>
      <diagonal/>
    </border>
    <border>
      <left style="thick">
        <color indexed="57"/>
      </left>
      <right/>
      <top/>
      <bottom/>
      <diagonal/>
    </border>
    <border>
      <left/>
      <right/>
      <top/>
      <bottom style="thin">
        <color indexed="8"/>
      </bottom>
      <diagonal/>
    </border>
    <border>
      <left/>
      <right/>
      <top style="thin">
        <color indexed="8"/>
      </top>
      <bottom/>
      <diagonal/>
    </border>
  </borders>
  <cellStyleXfs count="3">
    <xf numFmtId="0" fontId="0" fillId="0" borderId="0"/>
    <xf numFmtId="0" fontId="25" fillId="0" borderId="0" applyNumberFormat="0" applyFill="0" applyBorder="0" applyAlignment="0" applyProtection="0">
      <alignment vertical="top"/>
      <protection locked="0"/>
    </xf>
    <xf numFmtId="0" fontId="5" fillId="0" borderId="0"/>
  </cellStyleXfs>
  <cellXfs count="653">
    <xf numFmtId="0" fontId="0" fillId="0" borderId="0" xfId="0"/>
    <xf numFmtId="0" fontId="4" fillId="2" borderId="0" xfId="0" applyNumberFormat="1" applyFont="1" applyFill="1" applyAlignment="1"/>
    <xf numFmtId="0" fontId="3" fillId="2" borderId="0" xfId="0" applyNumberFormat="1" applyFont="1" applyFill="1" applyAlignment="1"/>
    <xf numFmtId="0" fontId="5" fillId="2" borderId="0" xfId="0" applyNumberFormat="1" applyFont="1" applyFill="1" applyAlignment="1">
      <alignment vertical="top" wrapText="1"/>
    </xf>
    <xf numFmtId="0" fontId="10" fillId="2" borderId="0" xfId="0" applyNumberFormat="1" applyFont="1" applyFill="1" applyAlignment="1"/>
    <xf numFmtId="0" fontId="13" fillId="2" borderId="0" xfId="0" applyNumberFormat="1" applyFont="1" applyFill="1" applyAlignment="1"/>
    <xf numFmtId="0" fontId="10" fillId="3" borderId="0" xfId="0" applyNumberFormat="1" applyFont="1" applyFill="1" applyAlignment="1"/>
    <xf numFmtId="164" fontId="13" fillId="2" borderId="0" xfId="0" applyNumberFormat="1" applyFont="1" applyFill="1" applyAlignment="1">
      <alignment horizontal="right"/>
    </xf>
    <xf numFmtId="0" fontId="11" fillId="2" borderId="0" xfId="0" applyNumberFormat="1" applyFont="1" applyFill="1" applyAlignment="1">
      <alignment horizontal="centerContinuous"/>
    </xf>
    <xf numFmtId="0" fontId="13" fillId="2" borderId="0" xfId="0" applyNumberFormat="1" applyFont="1" applyFill="1" applyAlignment="1">
      <alignment horizontal="left"/>
    </xf>
    <xf numFmtId="164" fontId="13" fillId="2" borderId="0" xfId="0" applyNumberFormat="1" applyFont="1" applyFill="1" applyAlignment="1"/>
    <xf numFmtId="0" fontId="0" fillId="2" borderId="0" xfId="0" applyFill="1"/>
    <xf numFmtId="0" fontId="8" fillId="2" borderId="0" xfId="0" applyNumberFormat="1" applyFont="1" applyFill="1" applyAlignment="1"/>
    <xf numFmtId="0" fontId="4" fillId="2" borderId="0" xfId="0" applyNumberFormat="1" applyFont="1" applyFill="1" applyAlignment="1">
      <alignment wrapText="1"/>
    </xf>
    <xf numFmtId="0" fontId="5" fillId="2" borderId="0" xfId="0" applyNumberFormat="1" applyFont="1" applyFill="1" applyAlignment="1">
      <alignment wrapText="1"/>
    </xf>
    <xf numFmtId="0" fontId="5" fillId="2" borderId="0" xfId="0" applyNumberFormat="1" applyFont="1" applyFill="1" applyAlignment="1"/>
    <xf numFmtId="0" fontId="9" fillId="2" borderId="0" xfId="0" applyNumberFormat="1" applyFont="1" applyFill="1" applyAlignment="1"/>
    <xf numFmtId="0" fontId="13" fillId="2" borderId="0" xfId="0" applyNumberFormat="1" applyFont="1" applyFill="1" applyAlignment="1">
      <alignment horizontal="right"/>
    </xf>
    <xf numFmtId="0" fontId="13" fillId="2" borderId="0" xfId="0" applyNumberFormat="1" applyFont="1" applyFill="1" applyAlignment="1">
      <alignment horizontal="left" wrapText="1"/>
    </xf>
    <xf numFmtId="164" fontId="21" fillId="2" borderId="0" xfId="0" applyNumberFormat="1" applyFont="1" applyFill="1" applyAlignment="1"/>
    <xf numFmtId="0" fontId="34" fillId="2" borderId="0" xfId="0" applyFont="1" applyFill="1" applyBorder="1" applyAlignment="1">
      <alignment horizontal="left"/>
    </xf>
    <xf numFmtId="49" fontId="36" fillId="2" borderId="0" xfId="0" applyNumberFormat="1" applyFont="1" applyFill="1" applyBorder="1" applyAlignment="1">
      <alignment horizontal="left"/>
    </xf>
    <xf numFmtId="0" fontId="36" fillId="2" borderId="0" xfId="0" applyFont="1" applyFill="1" applyBorder="1" applyAlignment="1">
      <alignment horizontal="left"/>
    </xf>
    <xf numFmtId="0" fontId="10" fillId="2" borderId="0" xfId="0" applyNumberFormat="1" applyFont="1" applyFill="1" applyBorder="1" applyAlignment="1"/>
    <xf numFmtId="0" fontId="9" fillId="2" borderId="0" xfId="0" applyNumberFormat="1" applyFont="1" applyFill="1" applyAlignment="1">
      <alignment horizontal="left" wrapText="1"/>
    </xf>
    <xf numFmtId="0" fontId="22" fillId="4" borderId="0" xfId="0" applyNumberFormat="1" applyFont="1" applyFill="1" applyBorder="1" applyAlignment="1">
      <alignment horizontal="centerContinuous" vertical="center"/>
    </xf>
    <xf numFmtId="0" fontId="23" fillId="2" borderId="0" xfId="0" applyFont="1" applyFill="1" applyAlignment="1"/>
    <xf numFmtId="0" fontId="22" fillId="2" borderId="0" xfId="0" applyNumberFormat="1" applyFont="1" applyFill="1" applyAlignment="1"/>
    <xf numFmtId="0" fontId="22" fillId="2" borderId="0" xfId="0" applyNumberFormat="1" applyFont="1" applyFill="1" applyAlignment="1">
      <alignment horizontal="centerContinuous" vertical="center"/>
    </xf>
    <xf numFmtId="0" fontId="30" fillId="2" borderId="0" xfId="0" applyNumberFormat="1" applyFont="1" applyFill="1" applyAlignment="1">
      <alignment horizontal="left"/>
    </xf>
    <xf numFmtId="0" fontId="31" fillId="2" borderId="0" xfId="0" applyNumberFormat="1" applyFont="1" applyFill="1" applyAlignment="1">
      <alignment horizontal="centerContinuous" wrapText="1"/>
    </xf>
    <xf numFmtId="0" fontId="22" fillId="2" borderId="0" xfId="0" applyNumberFormat="1" applyFont="1" applyFill="1" applyAlignment="1">
      <alignment horizontal="centerContinuous"/>
    </xf>
    <xf numFmtId="0" fontId="33" fillId="2" borderId="0" xfId="1" applyNumberFormat="1" applyFont="1" applyFill="1" applyAlignment="1" applyProtection="1">
      <alignment horizontal="center"/>
    </xf>
    <xf numFmtId="0" fontId="30" fillId="2" borderId="0" xfId="0" applyNumberFormat="1" applyFont="1" applyFill="1" applyAlignment="1"/>
    <xf numFmtId="0" fontId="31" fillId="2" borderId="0" xfId="0" applyNumberFormat="1" applyFont="1" applyFill="1" applyAlignment="1">
      <alignment horizontal="centerContinuous"/>
    </xf>
    <xf numFmtId="0" fontId="13" fillId="2" borderId="0" xfId="0" applyNumberFormat="1" applyFont="1" applyFill="1" applyAlignment="1">
      <alignment horizontal="right" wrapText="1"/>
    </xf>
    <xf numFmtId="164" fontId="13" fillId="2" borderId="0" xfId="0" applyNumberFormat="1" applyFont="1" applyFill="1" applyBorder="1" applyAlignment="1">
      <alignment horizontal="left"/>
    </xf>
    <xf numFmtId="0" fontId="13" fillId="2" borderId="0" xfId="0" applyNumberFormat="1" applyFont="1" applyFill="1" applyAlignment="1">
      <alignment horizontal="centerContinuous"/>
    </xf>
    <xf numFmtId="0" fontId="9" fillId="2" borderId="0" xfId="0" applyNumberFormat="1" applyFont="1" applyFill="1" applyAlignment="1">
      <alignment horizontal="left"/>
    </xf>
    <xf numFmtId="0" fontId="13" fillId="2" borderId="0" xfId="0" applyNumberFormat="1" applyFont="1" applyFill="1" applyBorder="1" applyAlignment="1">
      <alignment vertical="top"/>
    </xf>
    <xf numFmtId="0" fontId="12" fillId="2" borderId="0" xfId="0" applyNumberFormat="1" applyFont="1" applyFill="1" applyAlignment="1">
      <alignment horizontal="centerContinuous"/>
    </xf>
    <xf numFmtId="0" fontId="12" fillId="2" borderId="0" xfId="0" applyNumberFormat="1" applyFont="1" applyFill="1" applyAlignment="1">
      <alignment horizontal="right"/>
    </xf>
    <xf numFmtId="0" fontId="9" fillId="2" borderId="0" xfId="0" applyNumberFormat="1" applyFont="1" applyFill="1" applyAlignment="1">
      <alignment horizontal="centerContinuous"/>
    </xf>
    <xf numFmtId="164" fontId="13" fillId="2" borderId="1" xfId="0" applyNumberFormat="1" applyFont="1" applyFill="1" applyBorder="1" applyAlignment="1"/>
    <xf numFmtId="0" fontId="13" fillId="2" borderId="0" xfId="0" applyNumberFormat="1" applyFont="1" applyFill="1" applyBorder="1" applyAlignment="1">
      <alignment horizontal="left"/>
    </xf>
    <xf numFmtId="0" fontId="4" fillId="2" borderId="0" xfId="0" applyNumberFormat="1" applyFont="1" applyFill="1" applyBorder="1" applyAlignment="1"/>
    <xf numFmtId="164" fontId="13" fillId="2" borderId="2" xfId="0" applyNumberFormat="1" applyFont="1" applyFill="1" applyBorder="1" applyAlignment="1"/>
    <xf numFmtId="164" fontId="13" fillId="2" borderId="3" xfId="0" applyNumberFormat="1" applyFont="1" applyFill="1" applyBorder="1" applyAlignment="1"/>
    <xf numFmtId="0" fontId="13" fillId="2" borderId="0" xfId="0" applyNumberFormat="1" applyFont="1" applyFill="1" applyBorder="1" applyAlignment="1"/>
    <xf numFmtId="0" fontId="22" fillId="2" borderId="0" xfId="0" applyNumberFormat="1" applyFont="1" applyFill="1" applyBorder="1" applyAlignment="1"/>
    <xf numFmtId="170" fontId="13" fillId="4" borderId="4" xfId="0" applyNumberFormat="1" applyFont="1" applyFill="1" applyBorder="1" applyAlignment="1" applyProtection="1">
      <alignment horizontal="center" vertical="center"/>
      <protection locked="0"/>
    </xf>
    <xf numFmtId="164" fontId="13" fillId="2" borderId="5" xfId="0" applyNumberFormat="1" applyFont="1" applyFill="1" applyBorder="1" applyAlignment="1" applyProtection="1">
      <alignment horizontal="right"/>
      <protection locked="0"/>
    </xf>
    <xf numFmtId="164" fontId="13" fillId="2" borderId="6" xfId="0" applyNumberFormat="1" applyFont="1" applyFill="1" applyBorder="1" applyAlignment="1" applyProtection="1">
      <alignment horizontal="right"/>
      <protection locked="0"/>
    </xf>
    <xf numFmtId="164" fontId="13" fillId="2" borderId="7" xfId="0" applyNumberFormat="1" applyFont="1" applyFill="1" applyBorder="1" applyAlignment="1" applyProtection="1">
      <alignment horizontal="right"/>
      <protection locked="0"/>
    </xf>
    <xf numFmtId="164" fontId="13" fillId="2" borderId="0" xfId="0" applyNumberFormat="1" applyFont="1" applyFill="1" applyBorder="1" applyAlignment="1">
      <alignment horizontal="right"/>
    </xf>
    <xf numFmtId="164" fontId="13" fillId="2" borderId="0" xfId="0" applyNumberFormat="1" applyFont="1" applyFill="1" applyBorder="1" applyAlignment="1"/>
    <xf numFmtId="0" fontId="13" fillId="2" borderId="0" xfId="0" applyNumberFormat="1" applyFont="1" applyFill="1" applyBorder="1" applyAlignment="1">
      <alignment horizontal="left" wrapText="1"/>
    </xf>
    <xf numFmtId="0" fontId="25" fillId="2" borderId="0" xfId="1" applyNumberFormat="1" applyFill="1" applyAlignment="1" applyProtection="1">
      <alignment horizontal="center"/>
    </xf>
    <xf numFmtId="0" fontId="25" fillId="2" borderId="0" xfId="1" applyNumberFormat="1" applyFill="1" applyBorder="1" applyAlignment="1" applyProtection="1"/>
    <xf numFmtId="0" fontId="28" fillId="2" borderId="0" xfId="0" applyNumberFormat="1" applyFont="1" applyFill="1" applyAlignment="1"/>
    <xf numFmtId="0" fontId="29" fillId="2" borderId="0" xfId="1" applyNumberFormat="1" applyFont="1" applyFill="1" applyAlignment="1" applyProtection="1">
      <alignment horizontal="center"/>
    </xf>
    <xf numFmtId="0" fontId="27" fillId="2" borderId="0" xfId="0" applyNumberFormat="1" applyFont="1" applyFill="1" applyAlignment="1">
      <alignment horizontal="centerContinuous" vertical="center"/>
    </xf>
    <xf numFmtId="0" fontId="28" fillId="2" borderId="0" xfId="0" applyNumberFormat="1" applyFont="1" applyFill="1" applyAlignment="1">
      <alignment horizontal="centerContinuous" vertical="center"/>
    </xf>
    <xf numFmtId="0" fontId="12" fillId="2" borderId="0" xfId="0" applyNumberFormat="1" applyFont="1" applyFill="1" applyAlignment="1">
      <alignment horizontal="centerContinuous" wrapText="1"/>
    </xf>
    <xf numFmtId="17" fontId="9" fillId="2" borderId="0" xfId="0" applyNumberFormat="1" applyFont="1" applyFill="1" applyAlignment="1">
      <alignment horizontal="centerContinuous" vertical="center"/>
    </xf>
    <xf numFmtId="0" fontId="0" fillId="2" borderId="0" xfId="0" applyFill="1" applyBorder="1" applyAlignment="1">
      <alignment horizontal="left" wrapText="1"/>
    </xf>
    <xf numFmtId="0" fontId="12" fillId="2" borderId="0" xfId="0" applyNumberFormat="1" applyFont="1" applyFill="1" applyAlignment="1">
      <alignment horizontal="right" wrapText="1"/>
    </xf>
    <xf numFmtId="0" fontId="12" fillId="2" borderId="0" xfId="0" applyNumberFormat="1" applyFont="1" applyFill="1" applyAlignment="1"/>
    <xf numFmtId="0" fontId="14" fillId="2" borderId="0" xfId="0" applyNumberFormat="1" applyFont="1" applyFill="1" applyAlignment="1">
      <alignment horizontal="left"/>
    </xf>
    <xf numFmtId="0" fontId="14" fillId="2" borderId="0" xfId="0" applyNumberFormat="1" applyFont="1" applyFill="1" applyBorder="1" applyAlignment="1">
      <alignment horizontal="left" wrapText="1"/>
    </xf>
    <xf numFmtId="0" fontId="14" fillId="2" borderId="0" xfId="0" applyNumberFormat="1" applyFont="1" applyFill="1" applyBorder="1" applyAlignment="1">
      <alignment horizontal="left"/>
    </xf>
    <xf numFmtId="0" fontId="12" fillId="2" borderId="0" xfId="0" applyNumberFormat="1" applyFont="1" applyFill="1" applyBorder="1" applyAlignment="1">
      <alignment horizontal="centerContinuous" wrapText="1"/>
    </xf>
    <xf numFmtId="0" fontId="12" fillId="2" borderId="0" xfId="0" applyNumberFormat="1" applyFont="1" applyFill="1" applyAlignment="1">
      <alignment horizontal="center" wrapText="1"/>
    </xf>
    <xf numFmtId="0" fontId="9" fillId="2" borderId="0" xfId="0" applyNumberFormat="1" applyFont="1" applyFill="1" applyAlignment="1">
      <alignment horizontal="left" vertical="center"/>
    </xf>
    <xf numFmtId="164" fontId="14" fillId="2" borderId="0" xfId="0" applyNumberFormat="1" applyFont="1" applyFill="1" applyBorder="1" applyAlignment="1">
      <alignment horizontal="left"/>
    </xf>
    <xf numFmtId="164" fontId="16" fillId="2" borderId="0" xfId="0" applyNumberFormat="1" applyFont="1" applyFill="1" applyBorder="1" applyAlignment="1">
      <alignment horizontal="left"/>
    </xf>
    <xf numFmtId="0" fontId="5" fillId="2" borderId="0" xfId="0" applyNumberFormat="1" applyFont="1" applyFill="1" applyBorder="1" applyAlignment="1"/>
    <xf numFmtId="0" fontId="5" fillId="2" borderId="0" xfId="0" applyNumberFormat="1" applyFont="1" applyFill="1" applyBorder="1" applyAlignment="1">
      <alignment horizontal="left" wrapText="1"/>
    </xf>
    <xf numFmtId="0" fontId="6" fillId="2" borderId="0" xfId="0" applyNumberFormat="1" applyFont="1" applyFill="1" applyAlignment="1"/>
    <xf numFmtId="0" fontId="7" fillId="2" borderId="0" xfId="0" applyNumberFormat="1" applyFont="1" applyFill="1" applyAlignment="1">
      <alignment horizontal="centerContinuous"/>
    </xf>
    <xf numFmtId="164" fontId="13" fillId="2" borderId="6" xfId="0" applyNumberFormat="1" applyFont="1" applyFill="1" applyBorder="1" applyAlignment="1" applyProtection="1">
      <alignment horizontal="right" wrapText="1"/>
      <protection locked="0"/>
    </xf>
    <xf numFmtId="0" fontId="0" fillId="0" borderId="0" xfId="0" applyBorder="1" applyAlignment="1">
      <alignment wrapText="1"/>
    </xf>
    <xf numFmtId="0" fontId="12" fillId="3" borderId="0" xfId="0" applyNumberFormat="1" applyFont="1" applyFill="1" applyAlignment="1">
      <alignment horizontal="centerContinuous" wrapText="1"/>
    </xf>
    <xf numFmtId="0" fontId="13" fillId="3" borderId="0" xfId="0" applyNumberFormat="1" applyFont="1" applyFill="1" applyAlignment="1">
      <alignment horizontal="centerContinuous"/>
    </xf>
    <xf numFmtId="0" fontId="22" fillId="3" borderId="0" xfId="0" applyNumberFormat="1" applyFont="1" applyFill="1" applyAlignment="1">
      <alignment horizontal="centerContinuous"/>
    </xf>
    <xf numFmtId="0" fontId="11" fillId="3" borderId="0" xfId="0" applyNumberFormat="1" applyFont="1" applyFill="1" applyAlignment="1"/>
    <xf numFmtId="0" fontId="13" fillId="2" borderId="0" xfId="0" applyNumberFormat="1" applyFont="1" applyFill="1" applyBorder="1" applyAlignment="1">
      <alignment horizontal="right"/>
    </xf>
    <xf numFmtId="0" fontId="12" fillId="2" borderId="0" xfId="0" applyNumberFormat="1" applyFont="1" applyFill="1" applyBorder="1" applyAlignment="1"/>
    <xf numFmtId="0" fontId="31" fillId="2" borderId="0" xfId="0" applyNumberFormat="1" applyFont="1" applyFill="1" applyAlignment="1">
      <alignment horizontal="right"/>
    </xf>
    <xf numFmtId="0" fontId="22" fillId="2" borderId="0" xfId="0" applyNumberFormat="1" applyFont="1" applyFill="1" applyAlignment="1">
      <alignment horizontal="right"/>
    </xf>
    <xf numFmtId="0" fontId="22" fillId="2" borderId="0" xfId="0" applyNumberFormat="1" applyFont="1" applyFill="1" applyAlignment="1">
      <alignment horizontal="left"/>
    </xf>
    <xf numFmtId="164" fontId="22" fillId="2" borderId="0" xfId="0" applyNumberFormat="1" applyFont="1" applyFill="1" applyAlignment="1"/>
    <xf numFmtId="164" fontId="30" fillId="2" borderId="0" xfId="0" applyNumberFormat="1" applyFont="1" applyFill="1" applyAlignment="1">
      <alignment horizontal="left"/>
    </xf>
    <xf numFmtId="0" fontId="32" fillId="2" borderId="0" xfId="0" applyNumberFormat="1" applyFont="1" applyFill="1" applyAlignment="1">
      <alignment horizontal="left"/>
    </xf>
    <xf numFmtId="0" fontId="25" fillId="2" borderId="0" xfId="1" applyNumberFormat="1" applyFill="1" applyAlignment="1" applyProtection="1">
      <alignment horizontal="left"/>
    </xf>
    <xf numFmtId="164" fontId="13" fillId="2" borderId="8" xfId="0" applyNumberFormat="1" applyFont="1" applyFill="1" applyBorder="1" applyAlignment="1" applyProtection="1">
      <alignment horizontal="right"/>
      <protection locked="0"/>
    </xf>
    <xf numFmtId="164" fontId="13" fillId="2" borderId="9" xfId="0" applyNumberFormat="1" applyFont="1" applyFill="1" applyBorder="1" applyAlignment="1" applyProtection="1">
      <alignment horizontal="right"/>
      <protection locked="0"/>
    </xf>
    <xf numFmtId="164" fontId="13" fillId="2" borderId="10" xfId="0" applyNumberFormat="1" applyFont="1" applyFill="1" applyBorder="1" applyAlignment="1" applyProtection="1">
      <alignment horizontal="right"/>
      <protection locked="0"/>
    </xf>
    <xf numFmtId="0" fontId="13" fillId="2" borderId="0" xfId="0" applyNumberFormat="1" applyFont="1" applyFill="1" applyBorder="1" applyAlignment="1">
      <alignment horizontal="right" wrapText="1"/>
    </xf>
    <xf numFmtId="0" fontId="0" fillId="2" borderId="0" xfId="0" applyFill="1" applyBorder="1" applyAlignment="1">
      <alignment vertical="top"/>
    </xf>
    <xf numFmtId="0" fontId="3" fillId="2" borderId="0" xfId="0" applyNumberFormat="1" applyFont="1" applyFill="1" applyAlignment="1">
      <alignment horizontal="left"/>
    </xf>
    <xf numFmtId="0" fontId="5" fillId="2" borderId="0" xfId="0" applyNumberFormat="1" applyFont="1" applyFill="1" applyAlignment="1">
      <alignment horizontal="centerContinuous"/>
    </xf>
    <xf numFmtId="0" fontId="5" fillId="2" borderId="0" xfId="0" applyNumberFormat="1" applyFont="1" applyFill="1" applyAlignment="1">
      <alignment horizontal="left"/>
    </xf>
    <xf numFmtId="0" fontId="5" fillId="2" borderId="0" xfId="0" applyNumberFormat="1" applyFont="1" applyFill="1" applyAlignment="1">
      <alignment horizontal="left" wrapText="1"/>
    </xf>
    <xf numFmtId="166" fontId="13" fillId="2" borderId="0" xfId="0" applyNumberFormat="1" applyFont="1" applyFill="1" applyAlignment="1"/>
    <xf numFmtId="166" fontId="5" fillId="2" borderId="0" xfId="0" applyNumberFormat="1" applyFont="1" applyFill="1" applyAlignment="1"/>
    <xf numFmtId="0" fontId="5" fillId="2" borderId="0" xfId="0" applyNumberFormat="1" applyFont="1" applyFill="1" applyBorder="1" applyAlignment="1">
      <alignment vertical="top" wrapText="1"/>
    </xf>
    <xf numFmtId="0" fontId="5" fillId="2" borderId="0" xfId="0" applyNumberFormat="1" applyFont="1" applyFill="1" applyBorder="1" applyAlignment="1">
      <alignment horizontal="left" vertical="top"/>
    </xf>
    <xf numFmtId="0" fontId="1" fillId="2" borderId="0" xfId="0" applyNumberFormat="1" applyFont="1" applyFill="1" applyBorder="1" applyAlignment="1"/>
    <xf numFmtId="0" fontId="6" fillId="2" borderId="0" xfId="0" applyNumberFormat="1" applyFont="1" applyFill="1" applyBorder="1" applyAlignment="1"/>
    <xf numFmtId="0" fontId="0" fillId="0" borderId="0" xfId="0" applyBorder="1" applyAlignment="1"/>
    <xf numFmtId="0" fontId="5" fillId="2" borderId="0" xfId="0" applyFont="1" applyFill="1" applyAlignment="1"/>
    <xf numFmtId="49" fontId="13" fillId="2" borderId="0" xfId="0" applyNumberFormat="1" applyFont="1" applyFill="1" applyAlignment="1">
      <alignment horizontal="right"/>
    </xf>
    <xf numFmtId="0" fontId="0" fillId="2" borderId="0" xfId="0" applyFill="1" applyAlignment="1"/>
    <xf numFmtId="0" fontId="0" fillId="2" borderId="0" xfId="0" applyFill="1" applyBorder="1" applyAlignment="1"/>
    <xf numFmtId="0" fontId="37" fillId="2" borderId="0" xfId="0" applyNumberFormat="1" applyFont="1" applyFill="1" applyAlignment="1"/>
    <xf numFmtId="0" fontId="38" fillId="2" borderId="0" xfId="0" applyNumberFormat="1" applyFont="1" applyFill="1" applyAlignment="1"/>
    <xf numFmtId="0" fontId="5" fillId="2" borderId="11" xfId="0" applyNumberFormat="1" applyFont="1" applyFill="1" applyBorder="1" applyAlignment="1"/>
    <xf numFmtId="0" fontId="5" fillId="2" borderId="12" xfId="0" applyNumberFormat="1" applyFont="1" applyFill="1" applyBorder="1" applyAlignment="1"/>
    <xf numFmtId="0" fontId="5" fillId="2" borderId="13" xfId="0" applyNumberFormat="1" applyFont="1" applyFill="1" applyBorder="1" applyAlignment="1"/>
    <xf numFmtId="0" fontId="5" fillId="2" borderId="14" xfId="0" applyNumberFormat="1" applyFont="1" applyFill="1" applyBorder="1" applyAlignment="1"/>
    <xf numFmtId="0" fontId="5" fillId="2" borderId="0" xfId="0" applyFont="1" applyFill="1" applyBorder="1" applyAlignment="1"/>
    <xf numFmtId="0" fontId="5" fillId="2" borderId="0" xfId="0" applyNumberFormat="1" applyFont="1" applyFill="1" applyBorder="1" applyAlignment="1">
      <alignment horizontal="right"/>
    </xf>
    <xf numFmtId="0" fontId="5" fillId="2" borderId="13" xfId="0" applyNumberFormat="1" applyFont="1" applyFill="1" applyBorder="1" applyAlignment="1">
      <alignment horizontal="right"/>
    </xf>
    <xf numFmtId="0" fontId="13" fillId="2" borderId="0" xfId="0" applyNumberFormat="1" applyFont="1" applyFill="1" applyBorder="1" applyAlignment="1" applyProtection="1">
      <protection locked="0"/>
    </xf>
    <xf numFmtId="0" fontId="13" fillId="2" borderId="13" xfId="0" applyNumberFormat="1" applyFont="1" applyFill="1" applyBorder="1" applyAlignment="1" applyProtection="1">
      <protection locked="0"/>
    </xf>
    <xf numFmtId="0" fontId="24" fillId="2" borderId="15" xfId="0" applyNumberFormat="1" applyFont="1" applyFill="1" applyBorder="1" applyAlignment="1"/>
    <xf numFmtId="0" fontId="5" fillId="2" borderId="16" xfId="0" applyNumberFormat="1" applyFont="1" applyFill="1" applyBorder="1" applyAlignment="1"/>
    <xf numFmtId="0" fontId="39" fillId="2" borderId="14" xfId="0" applyNumberFormat="1" applyFont="1" applyFill="1" applyBorder="1" applyAlignment="1"/>
    <xf numFmtId="0" fontId="13" fillId="2" borderId="14" xfId="0" applyNumberFormat="1" applyFont="1" applyFill="1" applyBorder="1" applyAlignment="1"/>
    <xf numFmtId="0" fontId="37" fillId="2" borderId="0" xfId="0" applyNumberFormat="1" applyFont="1" applyFill="1" applyBorder="1" applyAlignment="1">
      <alignment horizontal="right"/>
    </xf>
    <xf numFmtId="0" fontId="13" fillId="2" borderId="14" xfId="0" applyNumberFormat="1" applyFont="1" applyFill="1" applyBorder="1" applyAlignment="1">
      <alignment horizontal="left"/>
    </xf>
    <xf numFmtId="0" fontId="9" fillId="2" borderId="14" xfId="0" applyNumberFormat="1" applyFont="1" applyFill="1" applyBorder="1" applyAlignment="1"/>
    <xf numFmtId="0" fontId="3" fillId="2" borderId="14" xfId="0" applyNumberFormat="1" applyFont="1" applyFill="1" applyBorder="1" applyAlignment="1"/>
    <xf numFmtId="0" fontId="9" fillId="2" borderId="17" xfId="0" applyNumberFormat="1" applyFont="1" applyFill="1" applyBorder="1" applyAlignment="1"/>
    <xf numFmtId="0" fontId="5" fillId="2" borderId="15" xfId="0" applyNumberFormat="1" applyFont="1" applyFill="1" applyBorder="1" applyAlignment="1"/>
    <xf numFmtId="0" fontId="13" fillId="2" borderId="15" xfId="0" applyNumberFormat="1" applyFont="1" applyFill="1" applyBorder="1" applyAlignment="1"/>
    <xf numFmtId="0" fontId="39" fillId="2" borderId="0" xfId="0" applyNumberFormat="1" applyFont="1" applyFill="1" applyBorder="1" applyAlignment="1"/>
    <xf numFmtId="0" fontId="13" fillId="2" borderId="13" xfId="0" applyNumberFormat="1" applyFont="1" applyFill="1" applyBorder="1" applyAlignment="1"/>
    <xf numFmtId="0" fontId="13" fillId="2" borderId="14" xfId="0" applyNumberFormat="1" applyFont="1" applyFill="1" applyBorder="1" applyAlignment="1">
      <alignment horizontal="left" wrapText="1"/>
    </xf>
    <xf numFmtId="0" fontId="13" fillId="2" borderId="13" xfId="0" applyNumberFormat="1" applyFont="1" applyFill="1" applyBorder="1" applyAlignment="1">
      <alignment horizontal="right"/>
    </xf>
    <xf numFmtId="0" fontId="3" fillId="2" borderId="0" xfId="0" applyNumberFormat="1" applyFont="1" applyFill="1" applyBorder="1" applyAlignment="1"/>
    <xf numFmtId="0" fontId="40" fillId="2" borderId="11" xfId="0" applyNumberFormat="1" applyFont="1" applyFill="1" applyBorder="1" applyAlignment="1"/>
    <xf numFmtId="0" fontId="13" fillId="2" borderId="0" xfId="0" applyNumberFormat="1" applyFont="1" applyFill="1" applyAlignment="1">
      <alignment horizontal="center"/>
    </xf>
    <xf numFmtId="0" fontId="39" fillId="2" borderId="0" xfId="0" applyNumberFormat="1" applyFont="1" applyFill="1" applyAlignment="1">
      <alignment horizontal="left"/>
    </xf>
    <xf numFmtId="49" fontId="13" fillId="2" borderId="4" xfId="0" applyNumberFormat="1" applyFont="1" applyFill="1" applyBorder="1" applyAlignment="1" applyProtection="1">
      <alignment horizontal="center"/>
      <protection locked="0"/>
    </xf>
    <xf numFmtId="49" fontId="13" fillId="2" borderId="0" xfId="0" applyNumberFormat="1" applyFont="1" applyFill="1" applyAlignment="1">
      <alignment horizontal="centerContinuous"/>
    </xf>
    <xf numFmtId="0" fontId="13" fillId="2" borderId="4" xfId="0" applyNumberFormat="1" applyFont="1" applyFill="1" applyBorder="1" applyAlignment="1" applyProtection="1">
      <alignment horizontal="center"/>
      <protection locked="0"/>
    </xf>
    <xf numFmtId="164" fontId="13" fillId="2" borderId="1" xfId="0" applyNumberFormat="1" applyFont="1" applyFill="1" applyBorder="1" applyAlignment="1">
      <alignment horizontal="right"/>
    </xf>
    <xf numFmtId="164" fontId="13" fillId="2" borderId="2" xfId="0" applyNumberFormat="1" applyFont="1" applyFill="1" applyBorder="1" applyAlignment="1">
      <alignment horizontal="right"/>
    </xf>
    <xf numFmtId="164" fontId="13" fillId="2" borderId="3" xfId="0" applyNumberFormat="1" applyFont="1" applyFill="1" applyBorder="1" applyAlignment="1">
      <alignment horizontal="right"/>
    </xf>
    <xf numFmtId="0" fontId="0" fillId="2" borderId="0" xfId="0" applyFill="1" applyBorder="1"/>
    <xf numFmtId="0" fontId="5" fillId="2" borderId="16" xfId="0" applyNumberFormat="1" applyFont="1" applyFill="1" applyBorder="1" applyAlignment="1">
      <alignment horizontal="left" wrapText="1"/>
    </xf>
    <xf numFmtId="0" fontId="5" fillId="2" borderId="11" xfId="0" applyNumberFormat="1" applyFont="1" applyFill="1" applyBorder="1" applyAlignment="1">
      <alignment horizontal="left" wrapText="1"/>
    </xf>
    <xf numFmtId="0" fontId="5" fillId="2" borderId="12" xfId="0" applyNumberFormat="1" applyFont="1" applyFill="1" applyBorder="1" applyAlignment="1">
      <alignment horizontal="left" wrapText="1"/>
    </xf>
    <xf numFmtId="0" fontId="10" fillId="2" borderId="13" xfId="0" applyNumberFormat="1" applyFont="1" applyFill="1" applyBorder="1" applyAlignment="1"/>
    <xf numFmtId="0" fontId="9" fillId="2" borderId="14" xfId="0" applyNumberFormat="1" applyFont="1" applyFill="1" applyBorder="1" applyAlignment="1">
      <alignment horizontal="left"/>
    </xf>
    <xf numFmtId="0" fontId="12" fillId="2" borderId="0" xfId="0" applyNumberFormat="1" applyFont="1" applyFill="1" applyBorder="1" applyAlignment="1">
      <alignment horizontal="centerContinuous"/>
    </xf>
    <xf numFmtId="0" fontId="12" fillId="2" borderId="0" xfId="0" applyNumberFormat="1" applyFont="1" applyFill="1" applyBorder="1" applyAlignment="1">
      <alignment horizontal="right"/>
    </xf>
    <xf numFmtId="0" fontId="12" fillId="2" borderId="14" xfId="0" applyNumberFormat="1" applyFont="1" applyFill="1" applyBorder="1" applyAlignment="1">
      <alignment horizontal="right" wrapText="1"/>
    </xf>
    <xf numFmtId="0" fontId="12" fillId="2" borderId="14" xfId="0" applyNumberFormat="1" applyFont="1" applyFill="1" applyBorder="1" applyAlignment="1">
      <alignment horizontal="right"/>
    </xf>
    <xf numFmtId="0" fontId="0" fillId="2" borderId="13" xfId="0" applyFill="1" applyBorder="1"/>
    <xf numFmtId="0" fontId="10" fillId="2" borderId="14" xfId="0" applyNumberFormat="1" applyFont="1" applyFill="1" applyBorder="1" applyAlignment="1"/>
    <xf numFmtId="0" fontId="0" fillId="2" borderId="14" xfId="0" applyFill="1" applyBorder="1"/>
    <xf numFmtId="164" fontId="13" fillId="2" borderId="13" xfId="0" applyNumberFormat="1" applyFont="1" applyFill="1" applyBorder="1" applyAlignment="1">
      <alignment horizontal="right"/>
    </xf>
    <xf numFmtId="0" fontId="9" fillId="2" borderId="14" xfId="0" applyNumberFormat="1" applyFont="1" applyFill="1" applyBorder="1" applyAlignment="1">
      <alignment horizontal="left" vertical="top"/>
    </xf>
    <xf numFmtId="0" fontId="10" fillId="2" borderId="17" xfId="0" applyNumberFormat="1" applyFont="1" applyFill="1" applyBorder="1" applyAlignment="1"/>
    <xf numFmtId="0" fontId="10" fillId="2" borderId="15" xfId="0" applyNumberFormat="1" applyFont="1" applyFill="1" applyBorder="1" applyAlignment="1"/>
    <xf numFmtId="0" fontId="10" fillId="2" borderId="18" xfId="0" applyNumberFormat="1" applyFont="1" applyFill="1" applyBorder="1" applyAlignment="1"/>
    <xf numFmtId="0" fontId="4" fillId="2" borderId="11" xfId="0" applyNumberFormat="1" applyFont="1" applyFill="1" applyBorder="1" applyAlignment="1"/>
    <xf numFmtId="0" fontId="4" fillId="2" borderId="13" xfId="0" applyNumberFormat="1" applyFont="1" applyFill="1" applyBorder="1" applyAlignment="1"/>
    <xf numFmtId="0" fontId="5" fillId="2" borderId="16" xfId="0" applyNumberFormat="1" applyFont="1" applyFill="1" applyBorder="1" applyAlignment="1">
      <alignment wrapText="1"/>
    </xf>
    <xf numFmtId="0" fontId="0" fillId="0" borderId="11" xfId="0" applyBorder="1" applyAlignment="1"/>
    <xf numFmtId="0" fontId="17" fillId="2" borderId="0" xfId="0" applyNumberFormat="1" applyFont="1" applyFill="1" applyBorder="1" applyAlignment="1"/>
    <xf numFmtId="0" fontId="17" fillId="2" borderId="0" xfId="0" applyNumberFormat="1" applyFont="1" applyFill="1" applyBorder="1" applyAlignment="1">
      <alignment horizontal="centerContinuous" wrapText="1"/>
    </xf>
    <xf numFmtId="0" fontId="17" fillId="2" borderId="13" xfId="0" applyNumberFormat="1" applyFont="1" applyFill="1" applyBorder="1" applyAlignment="1">
      <alignment horizontal="centerContinuous" wrapText="1"/>
    </xf>
    <xf numFmtId="0" fontId="12" fillId="2" borderId="13" xfId="0" applyNumberFormat="1" applyFont="1" applyFill="1" applyBorder="1" applyAlignment="1">
      <alignment horizontal="right"/>
    </xf>
    <xf numFmtId="0" fontId="15" fillId="2" borderId="13" xfId="0" applyNumberFormat="1" applyFont="1" applyFill="1" applyBorder="1" applyAlignment="1">
      <alignment horizontal="left"/>
    </xf>
    <xf numFmtId="0" fontId="12" fillId="2" borderId="13" xfId="0" applyNumberFormat="1" applyFont="1" applyFill="1" applyBorder="1" applyAlignment="1">
      <alignment horizontal="centerContinuous"/>
    </xf>
    <xf numFmtId="0" fontId="13" fillId="2" borderId="13" xfId="0" applyNumberFormat="1" applyFont="1" applyFill="1" applyBorder="1" applyAlignment="1">
      <alignment horizontal="right" wrapText="1"/>
    </xf>
    <xf numFmtId="0" fontId="14" fillId="2" borderId="13" xfId="0" applyNumberFormat="1" applyFont="1" applyFill="1" applyBorder="1" applyAlignment="1">
      <alignment horizontal="left"/>
    </xf>
    <xf numFmtId="0" fontId="9" fillId="2" borderId="14" xfId="0" applyNumberFormat="1" applyFont="1" applyFill="1" applyBorder="1" applyAlignment="1">
      <alignment horizontal="left" vertical="top" wrapText="1"/>
    </xf>
    <xf numFmtId="0" fontId="39" fillId="2" borderId="16" xfId="0" applyNumberFormat="1" applyFont="1" applyFill="1" applyBorder="1" applyAlignment="1"/>
    <xf numFmtId="0" fontId="10" fillId="2" borderId="11" xfId="0" applyNumberFormat="1" applyFont="1" applyFill="1" applyBorder="1" applyAlignment="1"/>
    <xf numFmtId="0" fontId="10" fillId="2" borderId="12" xfId="0" applyNumberFormat="1" applyFont="1" applyFill="1" applyBorder="1" applyAlignment="1"/>
    <xf numFmtId="0" fontId="9" fillId="2" borderId="0" xfId="0" applyNumberFormat="1" applyFont="1" applyFill="1" applyBorder="1" applyAlignment="1">
      <alignment horizontal="left"/>
    </xf>
    <xf numFmtId="0" fontId="41" fillId="2" borderId="14" xfId="0" applyNumberFormat="1" applyFont="1" applyFill="1" applyBorder="1" applyAlignment="1"/>
    <xf numFmtId="0" fontId="12" fillId="3" borderId="0" xfId="0" applyNumberFormat="1" applyFont="1" applyFill="1" applyBorder="1" applyAlignment="1">
      <alignment horizontal="center"/>
    </xf>
    <xf numFmtId="0" fontId="22" fillId="2" borderId="16" xfId="0" applyNumberFormat="1" applyFont="1" applyFill="1" applyBorder="1" applyAlignment="1"/>
    <xf numFmtId="0" fontId="22" fillId="2" borderId="11" xfId="0" applyNumberFormat="1" applyFont="1" applyFill="1" applyBorder="1" applyAlignment="1"/>
    <xf numFmtId="0" fontId="31" fillId="2" borderId="11" xfId="0" applyNumberFormat="1" applyFont="1" applyFill="1" applyBorder="1" applyAlignment="1">
      <alignment horizontal="centerContinuous"/>
    </xf>
    <xf numFmtId="0" fontId="31" fillId="2" borderId="11" xfId="0" applyNumberFormat="1" applyFont="1" applyFill="1" applyBorder="1" applyAlignment="1">
      <alignment horizontal="right"/>
    </xf>
    <xf numFmtId="0" fontId="30" fillId="2" borderId="12" xfId="0" applyNumberFormat="1" applyFont="1" applyFill="1" applyBorder="1" applyAlignment="1">
      <alignment horizontal="centerContinuous"/>
    </xf>
    <xf numFmtId="0" fontId="22" fillId="2" borderId="14" xfId="0" applyNumberFormat="1" applyFont="1" applyFill="1" applyBorder="1" applyAlignment="1"/>
    <xf numFmtId="0" fontId="31" fillId="2" borderId="0" xfId="0" applyNumberFormat="1" applyFont="1" applyFill="1" applyBorder="1" applyAlignment="1">
      <alignment horizontal="right"/>
    </xf>
    <xf numFmtId="0" fontId="31" fillId="2" borderId="13" xfId="0" applyNumberFormat="1" applyFont="1" applyFill="1" applyBorder="1" applyAlignment="1">
      <alignment horizontal="right"/>
    </xf>
    <xf numFmtId="0" fontId="30" fillId="2" borderId="14" xfId="0" applyNumberFormat="1" applyFont="1" applyFill="1" applyBorder="1" applyAlignment="1">
      <alignment horizontal="left"/>
    </xf>
    <xf numFmtId="0" fontId="30" fillId="2" borderId="0" xfId="0" applyNumberFormat="1" applyFont="1" applyFill="1" applyBorder="1" applyAlignment="1">
      <alignment horizontal="left"/>
    </xf>
    <xf numFmtId="2" fontId="31" fillId="2" borderId="0" xfId="0" applyNumberFormat="1" applyFont="1" applyFill="1" applyBorder="1" applyAlignment="1">
      <alignment horizontal="right"/>
    </xf>
    <xf numFmtId="2" fontId="31" fillId="2" borderId="13" xfId="0" applyNumberFormat="1" applyFont="1" applyFill="1" applyBorder="1" applyAlignment="1">
      <alignment horizontal="right"/>
    </xf>
    <xf numFmtId="0" fontId="30" fillId="2" borderId="17" xfId="0" applyNumberFormat="1" applyFont="1" applyFill="1" applyBorder="1" applyAlignment="1">
      <alignment horizontal="left"/>
    </xf>
    <xf numFmtId="0" fontId="30" fillId="2" borderId="15" xfId="0" applyNumberFormat="1" applyFont="1" applyFill="1" applyBorder="1" applyAlignment="1">
      <alignment horizontal="left"/>
    </xf>
    <xf numFmtId="2" fontId="31" fillId="2" borderId="15" xfId="0" applyNumberFormat="1" applyFont="1" applyFill="1" applyBorder="1" applyAlignment="1">
      <alignment horizontal="right"/>
    </xf>
    <xf numFmtId="2" fontId="31" fillId="2" borderId="18" xfId="0" applyNumberFormat="1" applyFont="1" applyFill="1" applyBorder="1" applyAlignment="1">
      <alignment horizontal="right"/>
    </xf>
    <xf numFmtId="0" fontId="5" fillId="2" borderId="14" xfId="0" applyNumberFormat="1" applyFont="1" applyFill="1" applyBorder="1" applyAlignment="1" applyProtection="1">
      <protection locked="0"/>
    </xf>
    <xf numFmtId="0" fontId="3" fillId="2" borderId="16" xfId="0" applyNumberFormat="1" applyFont="1" applyFill="1" applyBorder="1" applyAlignment="1"/>
    <xf numFmtId="0" fontId="3" fillId="3" borderId="11" xfId="0" applyNumberFormat="1" applyFont="1" applyFill="1" applyBorder="1" applyAlignment="1"/>
    <xf numFmtId="0" fontId="19" fillId="3" borderId="11" xfId="0" applyNumberFormat="1" applyFont="1" applyFill="1" applyBorder="1" applyAlignment="1">
      <alignment horizontal="centerContinuous" wrapText="1"/>
    </xf>
    <xf numFmtId="0" fontId="18" fillId="3" borderId="11" xfId="0" applyNumberFormat="1" applyFont="1" applyFill="1" applyBorder="1" applyAlignment="1">
      <alignment horizontal="center"/>
    </xf>
    <xf numFmtId="0" fontId="7" fillId="3" borderId="11" xfId="0" applyNumberFormat="1" applyFont="1" applyFill="1" applyBorder="1" applyAlignment="1">
      <alignment horizontal="centerContinuous"/>
    </xf>
    <xf numFmtId="0" fontId="13" fillId="3" borderId="11" xfId="0" applyNumberFormat="1" applyFont="1" applyFill="1" applyBorder="1" applyAlignment="1"/>
    <xf numFmtId="0" fontId="7" fillId="3" borderId="11" xfId="0" applyNumberFormat="1" applyFont="1" applyFill="1" applyBorder="1" applyAlignment="1">
      <alignment horizontal="right" wrapText="1"/>
    </xf>
    <xf numFmtId="0" fontId="7" fillId="3" borderId="11" xfId="0" applyNumberFormat="1" applyFont="1" applyFill="1" applyBorder="1" applyAlignment="1">
      <alignment horizontal="centerContinuous" wrapText="1"/>
    </xf>
    <xf numFmtId="0" fontId="11" fillId="3" borderId="12" xfId="0" applyNumberFormat="1" applyFont="1" applyFill="1" applyBorder="1" applyAlignment="1">
      <alignment horizontal="centerContinuous"/>
    </xf>
    <xf numFmtId="0" fontId="7" fillId="2" borderId="0" xfId="0" applyNumberFormat="1" applyFont="1" applyFill="1" applyBorder="1" applyAlignment="1"/>
    <xf numFmtId="0" fontId="7" fillId="2" borderId="0" xfId="0" applyNumberFormat="1" applyFont="1" applyFill="1" applyBorder="1" applyAlignment="1">
      <alignment horizontal="right"/>
    </xf>
    <xf numFmtId="0" fontId="7" fillId="2" borderId="13" xfId="0" applyNumberFormat="1" applyFont="1" applyFill="1" applyBorder="1" applyAlignment="1">
      <alignment horizontal="right"/>
    </xf>
    <xf numFmtId="0" fontId="7" fillId="2" borderId="13" xfId="0" applyNumberFormat="1" applyFont="1" applyFill="1" applyBorder="1" applyAlignment="1"/>
    <xf numFmtId="0" fontId="5" fillId="2" borderId="0" xfId="0" applyNumberFormat="1" applyFont="1" applyFill="1" applyBorder="1" applyAlignment="1">
      <alignment horizontal="centerContinuous"/>
    </xf>
    <xf numFmtId="0" fontId="5" fillId="2" borderId="13" xfId="0" applyNumberFormat="1" applyFont="1" applyFill="1" applyBorder="1" applyAlignment="1">
      <alignment horizontal="centerContinuous"/>
    </xf>
    <xf numFmtId="2" fontId="5" fillId="2" borderId="0" xfId="0" applyNumberFormat="1" applyFont="1" applyFill="1" applyBorder="1" applyAlignment="1"/>
    <xf numFmtId="2" fontId="5" fillId="2" borderId="13" xfId="0" applyNumberFormat="1" applyFont="1" applyFill="1" applyBorder="1" applyAlignment="1"/>
    <xf numFmtId="2" fontId="13" fillId="2" borderId="0" xfId="0" applyNumberFormat="1" applyFont="1" applyFill="1" applyBorder="1" applyAlignment="1">
      <alignment horizontal="right"/>
    </xf>
    <xf numFmtId="2" fontId="13" fillId="2" borderId="13" xfId="0" applyNumberFormat="1" applyFont="1" applyFill="1" applyBorder="1" applyAlignment="1">
      <alignment horizontal="right"/>
    </xf>
    <xf numFmtId="2" fontId="7" fillId="2" borderId="0" xfId="0" applyNumberFormat="1" applyFont="1" applyFill="1" applyBorder="1" applyAlignment="1">
      <alignment horizontal="right"/>
    </xf>
    <xf numFmtId="0" fontId="3" fillId="2" borderId="14" xfId="0" applyNumberFormat="1" applyFont="1" applyFill="1" applyBorder="1" applyAlignment="1">
      <alignment horizontal="left"/>
    </xf>
    <xf numFmtId="0" fontId="5" fillId="2" borderId="0" xfId="0" applyNumberFormat="1" applyFont="1" applyFill="1" applyBorder="1" applyAlignment="1">
      <alignment horizontal="right" wrapText="1"/>
    </xf>
    <xf numFmtId="0" fontId="5" fillId="2" borderId="13" xfId="0" applyNumberFormat="1" applyFont="1" applyFill="1" applyBorder="1" applyAlignment="1">
      <alignment horizontal="right" wrapText="1"/>
    </xf>
    <xf numFmtId="0" fontId="9" fillId="2" borderId="0" xfId="0" applyNumberFormat="1" applyFont="1" applyFill="1" applyBorder="1" applyAlignment="1"/>
    <xf numFmtId="0" fontId="3" fillId="2" borderId="11" xfId="0" applyNumberFormat="1" applyFont="1" applyFill="1" applyBorder="1" applyAlignment="1"/>
    <xf numFmtId="0" fontId="3" fillId="2" borderId="12" xfId="0" applyNumberFormat="1" applyFont="1" applyFill="1" applyBorder="1" applyAlignment="1"/>
    <xf numFmtId="0" fontId="9" fillId="2" borderId="13" xfId="0" applyNumberFormat="1" applyFont="1" applyFill="1" applyBorder="1" applyAlignment="1"/>
    <xf numFmtId="0" fontId="13" fillId="2" borderId="17" xfId="0" applyNumberFormat="1" applyFont="1" applyFill="1" applyBorder="1" applyAlignment="1"/>
    <xf numFmtId="0" fontId="38" fillId="2" borderId="11" xfId="0" applyNumberFormat="1" applyFont="1" applyFill="1" applyBorder="1" applyAlignment="1"/>
    <xf numFmtId="0" fontId="39" fillId="2" borderId="11" xfId="0" applyNumberFormat="1" applyFont="1" applyFill="1" applyBorder="1" applyAlignment="1"/>
    <xf numFmtId="164" fontId="13" fillId="2" borderId="15" xfId="0" applyNumberFormat="1" applyFont="1" applyFill="1" applyBorder="1" applyAlignment="1">
      <alignment horizontal="right"/>
    </xf>
    <xf numFmtId="164" fontId="13" fillId="2" borderId="18" xfId="0" applyNumberFormat="1" applyFont="1" applyFill="1" applyBorder="1" applyAlignment="1">
      <alignment horizontal="right"/>
    </xf>
    <xf numFmtId="0" fontId="37" fillId="2" borderId="19" xfId="0" applyNumberFormat="1" applyFont="1" applyFill="1" applyBorder="1" applyAlignment="1"/>
    <xf numFmtId="0" fontId="37" fillId="2" borderId="20" xfId="0" applyNumberFormat="1" applyFont="1" applyFill="1" applyBorder="1" applyAlignment="1"/>
    <xf numFmtId="166" fontId="13" fillId="2" borderId="0" xfId="0" applyNumberFormat="1" applyFont="1" applyFill="1" applyBorder="1" applyAlignment="1"/>
    <xf numFmtId="166" fontId="13" fillId="2" borderId="0" xfId="0" applyNumberFormat="1" applyFont="1" applyFill="1" applyBorder="1" applyAlignment="1">
      <alignment horizontal="right"/>
    </xf>
    <xf numFmtId="166" fontId="5" fillId="2" borderId="0" xfId="0" applyNumberFormat="1" applyFont="1" applyFill="1" applyBorder="1" applyAlignment="1"/>
    <xf numFmtId="166" fontId="5" fillId="2" borderId="0" xfId="0" applyNumberFormat="1" applyFont="1" applyFill="1" applyBorder="1" applyAlignment="1">
      <alignment horizontal="right"/>
    </xf>
    <xf numFmtId="166" fontId="5" fillId="2" borderId="0" xfId="0" applyNumberFormat="1" applyFont="1" applyFill="1" applyAlignment="1">
      <alignment horizontal="right"/>
    </xf>
    <xf numFmtId="0" fontId="13" fillId="2" borderId="4" xfId="0" applyNumberFormat="1" applyFont="1" applyFill="1" applyBorder="1" applyAlignment="1" applyProtection="1">
      <alignment horizontal="center" vertical="center"/>
      <protection locked="0"/>
    </xf>
    <xf numFmtId="17" fontId="3" fillId="2" borderId="0" xfId="0" applyNumberFormat="1" applyFont="1" applyFill="1" applyAlignment="1"/>
    <xf numFmtId="0" fontId="10" fillId="2" borderId="20" xfId="0" applyNumberFormat="1" applyFont="1" applyFill="1" applyBorder="1" applyAlignment="1"/>
    <xf numFmtId="166" fontId="22" fillId="2" borderId="0" xfId="0" applyNumberFormat="1" applyFont="1" applyFill="1" applyAlignment="1">
      <alignment horizontal="centerContinuous"/>
    </xf>
    <xf numFmtId="176" fontId="13" fillId="2" borderId="0" xfId="0" applyNumberFormat="1" applyFont="1" applyFill="1" applyAlignment="1" applyProtection="1"/>
    <xf numFmtId="0" fontId="26" fillId="2" borderId="0" xfId="0" applyNumberFormat="1" applyFont="1" applyFill="1" applyAlignment="1">
      <alignment vertical="top"/>
    </xf>
    <xf numFmtId="0" fontId="24" fillId="2" borderId="0" xfId="0" applyNumberFormat="1" applyFont="1" applyFill="1" applyAlignment="1">
      <alignment horizontal="right"/>
    </xf>
    <xf numFmtId="0" fontId="5" fillId="2" borderId="0" xfId="0" applyNumberFormat="1" applyFont="1" applyFill="1" applyAlignment="1">
      <alignment horizontal="right"/>
    </xf>
    <xf numFmtId="0" fontId="5" fillId="2" borderId="15" xfId="0" applyNumberFormat="1" applyFont="1" applyFill="1" applyBorder="1" applyAlignment="1">
      <alignment horizontal="right"/>
    </xf>
    <xf numFmtId="0" fontId="13" fillId="2" borderId="0" xfId="0" applyNumberFormat="1" applyFont="1" applyFill="1" applyBorder="1" applyAlignment="1">
      <alignment horizontal="left" indent="3"/>
    </xf>
    <xf numFmtId="0" fontId="35" fillId="2" borderId="0" xfId="0" applyNumberFormat="1" applyFont="1" applyFill="1" applyAlignment="1"/>
    <xf numFmtId="175" fontId="14" fillId="2" borderId="0" xfId="0" applyNumberFormat="1" applyFont="1" applyFill="1" applyBorder="1" applyAlignment="1">
      <alignment horizontal="left"/>
    </xf>
    <xf numFmtId="0" fontId="9" fillId="2" borderId="0" xfId="0" applyNumberFormat="1" applyFont="1" applyFill="1" applyBorder="1" applyAlignment="1">
      <alignment horizontal="left" wrapText="1"/>
    </xf>
    <xf numFmtId="0" fontId="22" fillId="2" borderId="0" xfId="0" applyNumberFormat="1" applyFont="1" applyFill="1" applyBorder="1" applyAlignment="1" applyProtection="1"/>
    <xf numFmtId="2" fontId="13" fillId="2" borderId="0" xfId="0" applyNumberFormat="1" applyFont="1" applyFill="1" applyBorder="1" applyAlignment="1" applyProtection="1">
      <protection locked="0"/>
    </xf>
    <xf numFmtId="2" fontId="13" fillId="2" borderId="13" xfId="0" applyNumberFormat="1" applyFont="1" applyFill="1" applyBorder="1" applyAlignment="1" applyProtection="1">
      <protection locked="0"/>
    </xf>
    <xf numFmtId="2" fontId="13" fillId="2" borderId="0" xfId="0" applyNumberFormat="1" applyFont="1" applyFill="1" applyBorder="1" applyAlignment="1"/>
    <xf numFmtId="2" fontId="5" fillId="2" borderId="0" xfId="0" applyNumberFormat="1" applyFont="1" applyFill="1" applyBorder="1" applyAlignment="1">
      <alignment horizontal="right" wrapText="1"/>
    </xf>
    <xf numFmtId="2" fontId="5" fillId="2" borderId="13" xfId="0" applyNumberFormat="1" applyFont="1" applyFill="1" applyBorder="1" applyAlignment="1">
      <alignment horizontal="right" wrapText="1"/>
    </xf>
    <xf numFmtId="2" fontId="13" fillId="2" borderId="13" xfId="0" applyNumberFormat="1" applyFont="1" applyFill="1" applyBorder="1" applyAlignment="1"/>
    <xf numFmtId="175" fontId="31" fillId="2" borderId="13" xfId="0" applyNumberFormat="1" applyFont="1" applyFill="1" applyBorder="1" applyAlignment="1">
      <alignment horizontal="right"/>
    </xf>
    <xf numFmtId="0" fontId="26" fillId="2" borderId="0" xfId="0" applyNumberFormat="1" applyFont="1" applyFill="1" applyAlignment="1">
      <alignment horizontal="right"/>
    </xf>
    <xf numFmtId="164" fontId="21" fillId="2" borderId="0" xfId="0" applyNumberFormat="1" applyFont="1" applyFill="1" applyBorder="1" applyAlignment="1"/>
    <xf numFmtId="0" fontId="13" fillId="2" borderId="18" xfId="0" applyNumberFormat="1" applyFont="1" applyFill="1" applyBorder="1" applyAlignment="1"/>
    <xf numFmtId="0" fontId="5" fillId="2" borderId="0" xfId="0" applyNumberFormat="1" applyFont="1" applyFill="1" applyAlignment="1">
      <alignment horizontal="left" indent="3"/>
    </xf>
    <xf numFmtId="0" fontId="5" fillId="2" borderId="15" xfId="0" applyNumberFormat="1" applyFont="1" applyFill="1" applyBorder="1" applyAlignment="1">
      <alignment horizontal="left" indent="3"/>
    </xf>
    <xf numFmtId="0" fontId="5" fillId="2" borderId="0" xfId="0" applyNumberFormat="1" applyFont="1" applyFill="1" applyBorder="1" applyAlignment="1">
      <alignment horizontal="left" indent="3"/>
    </xf>
    <xf numFmtId="0" fontId="37" fillId="2" borderId="0" xfId="0" applyNumberFormat="1" applyFont="1" applyFill="1" applyBorder="1" applyAlignment="1">
      <alignment horizontal="left" indent="3"/>
    </xf>
    <xf numFmtId="0" fontId="13" fillId="2" borderId="13" xfId="0" applyNumberFormat="1" applyFont="1" applyFill="1" applyBorder="1" applyAlignment="1">
      <alignment horizontal="left" indent="3"/>
    </xf>
    <xf numFmtId="0" fontId="0" fillId="2" borderId="0" xfId="0" applyFill="1" applyBorder="1" applyAlignment="1">
      <alignment horizontal="left" vertical="top" indent="3"/>
    </xf>
    <xf numFmtId="0" fontId="13" fillId="2" borderId="12" xfId="0" applyNumberFormat="1" applyFont="1" applyFill="1" applyBorder="1" applyAlignment="1">
      <alignment horizontal="left" indent="3"/>
    </xf>
    <xf numFmtId="0" fontId="37" fillId="2" borderId="13" xfId="0" applyNumberFormat="1" applyFont="1" applyFill="1" applyBorder="1" applyAlignment="1">
      <alignment horizontal="left" indent="3"/>
    </xf>
    <xf numFmtId="0" fontId="5" fillId="2" borderId="13" xfId="0" applyNumberFormat="1" applyFont="1" applyFill="1" applyBorder="1" applyAlignment="1">
      <alignment horizontal="left" indent="3"/>
    </xf>
    <xf numFmtId="0" fontId="5" fillId="2" borderId="0" xfId="0" applyNumberFormat="1" applyFont="1" applyFill="1" applyBorder="1" applyAlignment="1">
      <alignment horizontal="left" vertical="top" wrapText="1" indent="3"/>
    </xf>
    <xf numFmtId="0" fontId="9" fillId="2" borderId="0" xfId="0" applyNumberFormat="1" applyFont="1" applyFill="1" applyAlignment="1">
      <alignment vertical="top"/>
    </xf>
    <xf numFmtId="0" fontId="5" fillId="0" borderId="0" xfId="0" applyFont="1" applyBorder="1"/>
    <xf numFmtId="0" fontId="5" fillId="0" borderId="13" xfId="0" applyFont="1" applyBorder="1"/>
    <xf numFmtId="0" fontId="24" fillId="2" borderId="17" xfId="0" applyNumberFormat="1" applyFont="1" applyFill="1" applyBorder="1" applyAlignment="1"/>
    <xf numFmtId="0" fontId="3" fillId="2" borderId="0" xfId="0" applyNumberFormat="1" applyFont="1" applyFill="1" applyAlignment="1">
      <alignment wrapText="1"/>
    </xf>
    <xf numFmtId="0" fontId="34" fillId="5" borderId="0" xfId="0" applyFont="1" applyFill="1" applyBorder="1" applyAlignment="1">
      <alignment horizontal="left"/>
    </xf>
    <xf numFmtId="0" fontId="35" fillId="0" borderId="15" xfId="0" applyFont="1" applyBorder="1" applyAlignment="1">
      <alignment vertical="center"/>
    </xf>
    <xf numFmtId="0" fontId="34" fillId="2" borderId="15" xfId="0" applyFont="1" applyFill="1" applyBorder="1" applyAlignment="1">
      <alignment horizontal="left"/>
    </xf>
    <xf numFmtId="0" fontId="36" fillId="2" borderId="0" xfId="0" applyNumberFormat="1" applyFont="1" applyFill="1" applyAlignment="1"/>
    <xf numFmtId="0" fontId="1" fillId="2" borderId="0" xfId="0" applyNumberFormat="1" applyFont="1" applyFill="1" applyAlignment="1"/>
    <xf numFmtId="0" fontId="24" fillId="2" borderId="0" xfId="0" applyNumberFormat="1" applyFont="1" applyFill="1" applyAlignment="1"/>
    <xf numFmtId="0" fontId="5" fillId="0" borderId="0" xfId="0" applyFont="1" applyBorder="1" applyAlignment="1"/>
    <xf numFmtId="0" fontId="23" fillId="2" borderId="0" xfId="0" applyNumberFormat="1" applyFont="1" applyFill="1" applyAlignment="1">
      <alignment wrapText="1"/>
    </xf>
    <xf numFmtId="0" fontId="16" fillId="2" borderId="0" xfId="0" applyNumberFormat="1" applyFont="1" applyFill="1" applyAlignment="1"/>
    <xf numFmtId="0" fontId="23" fillId="2" borderId="0" xfId="0" applyNumberFormat="1" applyFont="1" applyFill="1" applyAlignment="1"/>
    <xf numFmtId="0" fontId="44" fillId="2" borderId="0" xfId="1" applyNumberFormat="1" applyFont="1" applyFill="1" applyAlignment="1" applyProtection="1">
      <alignment wrapText="1"/>
    </xf>
    <xf numFmtId="0" fontId="44" fillId="0" borderId="0" xfId="1" applyFont="1" applyBorder="1" applyAlignment="1" applyProtection="1">
      <alignment wrapText="1"/>
    </xf>
    <xf numFmtId="0" fontId="44" fillId="2" borderId="0" xfId="1" applyNumberFormat="1" applyFont="1" applyFill="1" applyAlignment="1" applyProtection="1"/>
    <xf numFmtId="0" fontId="46" fillId="5" borderId="0" xfId="0" applyFont="1" applyFill="1" applyBorder="1" applyAlignment="1">
      <alignment horizontal="left" vertical="center"/>
    </xf>
    <xf numFmtId="0" fontId="35" fillId="0" borderId="0" xfId="0" applyFont="1" applyBorder="1" applyAlignment="1">
      <alignment vertical="center"/>
    </xf>
    <xf numFmtId="0" fontId="4" fillId="2" borderId="15" xfId="0" applyNumberFormat="1" applyFont="1" applyFill="1" applyBorder="1" applyAlignment="1"/>
    <xf numFmtId="0" fontId="0" fillId="0" borderId="0" xfId="0" applyAlignment="1"/>
    <xf numFmtId="0" fontId="1" fillId="2" borderId="0" xfId="0" applyNumberFormat="1" applyFont="1" applyFill="1" applyBorder="1" applyAlignment="1">
      <alignment horizontal="left" indent="2"/>
    </xf>
    <xf numFmtId="0" fontId="5" fillId="2" borderId="0" xfId="0" applyNumberFormat="1" applyFont="1" applyFill="1" applyBorder="1" applyAlignment="1">
      <alignment horizontal="left" vertical="top" indent="2"/>
    </xf>
    <xf numFmtId="0" fontId="5" fillId="2" borderId="0" xfId="0" applyNumberFormat="1" applyFont="1" applyFill="1" applyAlignment="1">
      <alignment horizontal="left" vertical="top" indent="2"/>
    </xf>
    <xf numFmtId="0" fontId="5" fillId="2" borderId="0" xfId="0" applyNumberFormat="1" applyFont="1" applyFill="1" applyAlignment="1">
      <alignment horizontal="left" vertical="top" wrapText="1" indent="2"/>
    </xf>
    <xf numFmtId="0" fontId="34" fillId="0" borderId="0" xfId="0" applyFont="1" applyFill="1" applyBorder="1" applyAlignment="1">
      <alignment horizontal="left"/>
    </xf>
    <xf numFmtId="0" fontId="35" fillId="0" borderId="0" xfId="0" applyFont="1" applyFill="1" applyBorder="1" applyAlignment="1">
      <alignment horizontal="left"/>
    </xf>
    <xf numFmtId="0" fontId="34" fillId="0" borderId="15" xfId="0" applyFont="1" applyFill="1" applyBorder="1" applyAlignment="1">
      <alignment horizontal="left"/>
    </xf>
    <xf numFmtId="49" fontId="36" fillId="0" borderId="0" xfId="0" applyNumberFormat="1" applyFont="1" applyFill="1" applyBorder="1" applyAlignment="1">
      <alignment horizontal="left"/>
    </xf>
    <xf numFmtId="0" fontId="44" fillId="0" borderId="0" xfId="1" applyFont="1" applyBorder="1" applyAlignment="1" applyProtection="1"/>
    <xf numFmtId="0" fontId="44" fillId="0" borderId="0" xfId="1" applyFont="1" applyAlignment="1" applyProtection="1"/>
    <xf numFmtId="164" fontId="5" fillId="0" borderId="5" xfId="0" applyNumberFormat="1" applyFont="1" applyBorder="1" applyAlignment="1" applyProtection="1">
      <alignment horizontal="right"/>
      <protection locked="0"/>
    </xf>
    <xf numFmtId="164" fontId="39" fillId="2" borderId="0" xfId="0" applyNumberFormat="1" applyFont="1" applyFill="1" applyBorder="1" applyAlignment="1"/>
    <xf numFmtId="0" fontId="50" fillId="2" borderId="0" xfId="0" applyNumberFormat="1" applyFont="1" applyFill="1" applyBorder="1" applyAlignment="1"/>
    <xf numFmtId="0" fontId="50" fillId="2" borderId="13" xfId="0" applyNumberFormat="1" applyFont="1" applyFill="1" applyBorder="1" applyAlignment="1"/>
    <xf numFmtId="0" fontId="50" fillId="2" borderId="0" xfId="0" applyNumberFormat="1" applyFont="1" applyFill="1" applyAlignment="1"/>
    <xf numFmtId="0" fontId="50" fillId="0" borderId="0" xfId="0" applyFont="1" applyBorder="1"/>
    <xf numFmtId="0" fontId="50" fillId="0" borderId="0" xfId="0" applyFont="1"/>
    <xf numFmtId="0" fontId="50" fillId="6" borderId="0" xfId="0" applyFont="1" applyFill="1"/>
    <xf numFmtId="166" fontId="50" fillId="7" borderId="0" xfId="0" applyNumberFormat="1" applyFont="1" applyFill="1" applyBorder="1"/>
    <xf numFmtId="0" fontId="40" fillId="2" borderId="16" xfId="0" applyNumberFormat="1" applyFont="1" applyFill="1" applyBorder="1" applyAlignment="1"/>
    <xf numFmtId="0" fontId="5" fillId="0" borderId="15" xfId="0" applyFont="1" applyBorder="1"/>
    <xf numFmtId="0" fontId="5" fillId="0" borderId="18" xfId="0" applyFont="1" applyBorder="1"/>
    <xf numFmtId="0" fontId="5" fillId="2" borderId="12" xfId="0" applyNumberFormat="1" applyFont="1" applyFill="1" applyBorder="1" applyAlignment="1">
      <alignment horizontal="left" indent="3"/>
    </xf>
    <xf numFmtId="0" fontId="13" fillId="2" borderId="18" xfId="0" applyNumberFormat="1" applyFont="1" applyFill="1" applyBorder="1" applyAlignment="1">
      <alignment horizontal="left" indent="3"/>
    </xf>
    <xf numFmtId="0" fontId="9" fillId="2" borderId="15" xfId="0" applyNumberFormat="1" applyFont="1" applyFill="1" applyBorder="1" applyAlignment="1"/>
    <xf numFmtId="164" fontId="1" fillId="2" borderId="0" xfId="0" applyNumberFormat="1" applyFont="1" applyFill="1" applyAlignment="1"/>
    <xf numFmtId="0" fontId="41" fillId="2" borderId="16" xfId="0" applyNumberFormat="1" applyFont="1" applyFill="1" applyBorder="1" applyAlignment="1"/>
    <xf numFmtId="166" fontId="8" fillId="7" borderId="0" xfId="0" applyNumberFormat="1" applyFont="1" applyFill="1" applyBorder="1"/>
    <xf numFmtId="0" fontId="8" fillId="7" borderId="0" xfId="0" applyFont="1" applyFill="1" applyBorder="1"/>
    <xf numFmtId="0" fontId="8" fillId="0" borderId="0" xfId="0" applyNumberFormat="1" applyFont="1"/>
    <xf numFmtId="0" fontId="8" fillId="6" borderId="0" xfId="0" applyNumberFormat="1" applyFont="1" applyFill="1"/>
    <xf numFmtId="0" fontId="5" fillId="2" borderId="18" xfId="0" applyNumberFormat="1" applyFont="1" applyFill="1" applyBorder="1" applyAlignment="1"/>
    <xf numFmtId="0" fontId="1" fillId="2" borderId="14" xfId="0" applyNumberFormat="1" applyFont="1" applyFill="1" applyBorder="1" applyAlignment="1" applyProtection="1">
      <alignment horizontal="left"/>
      <protection locked="0"/>
    </xf>
    <xf numFmtId="0" fontId="14" fillId="2" borderId="0" xfId="0" applyFont="1" applyFill="1" applyBorder="1" applyAlignment="1">
      <alignment horizontal="left" wrapText="1"/>
    </xf>
    <xf numFmtId="0" fontId="54" fillId="2" borderId="0" xfId="0" applyNumberFormat="1" applyFont="1" applyFill="1" applyAlignment="1">
      <alignment horizontal="right"/>
    </xf>
    <xf numFmtId="0" fontId="54" fillId="2" borderId="15" xfId="0" applyNumberFormat="1" applyFont="1" applyFill="1" applyBorder="1" applyAlignment="1">
      <alignment horizontal="right"/>
    </xf>
    <xf numFmtId="0" fontId="8" fillId="2" borderId="0" xfId="0" applyNumberFormat="1" applyFont="1" applyFill="1" applyAlignment="1">
      <alignment horizontal="right"/>
    </xf>
    <xf numFmtId="0" fontId="8" fillId="2" borderId="15" xfId="0" applyNumberFormat="1" applyFont="1" applyFill="1" applyBorder="1" applyAlignment="1">
      <alignment horizontal="right"/>
    </xf>
    <xf numFmtId="0" fontId="8" fillId="2" borderId="15" xfId="0" applyNumberFormat="1" applyFont="1" applyFill="1" applyBorder="1" applyAlignment="1"/>
    <xf numFmtId="0" fontId="1" fillId="2" borderId="14" xfId="0" applyNumberFormat="1" applyFont="1" applyFill="1" applyBorder="1" applyAlignment="1" applyProtection="1">
      <protection locked="0"/>
    </xf>
    <xf numFmtId="0" fontId="5" fillId="0" borderId="0" xfId="2"/>
    <xf numFmtId="0" fontId="5" fillId="0" borderId="15" xfId="2" applyBorder="1"/>
    <xf numFmtId="0" fontId="8" fillId="0" borderId="0" xfId="2" applyFont="1"/>
    <xf numFmtId="0" fontId="8" fillId="0" borderId="15" xfId="2" applyFont="1" applyBorder="1"/>
    <xf numFmtId="0" fontId="1" fillId="2" borderId="16" xfId="0" applyNumberFormat="1" applyFont="1" applyFill="1" applyBorder="1" applyAlignment="1"/>
    <xf numFmtId="0" fontId="1" fillId="2" borderId="0" xfId="0" applyNumberFormat="1" applyFont="1" applyFill="1" applyAlignment="1">
      <alignment horizontal="left"/>
    </xf>
    <xf numFmtId="0" fontId="1" fillId="3" borderId="11" xfId="0" applyNumberFormat="1" applyFont="1" applyFill="1" applyBorder="1" applyAlignment="1"/>
    <xf numFmtId="0" fontId="2" fillId="3" borderId="11" xfId="0" applyNumberFormat="1" applyFont="1" applyFill="1" applyBorder="1" applyAlignment="1">
      <alignment horizontal="centerContinuous"/>
    </xf>
    <xf numFmtId="0" fontId="2" fillId="3" borderId="11" xfId="0" applyNumberFormat="1" applyFont="1" applyFill="1" applyBorder="1" applyAlignment="1">
      <alignment horizontal="right" wrapText="1"/>
    </xf>
    <xf numFmtId="0" fontId="2" fillId="3" borderId="11" xfId="0" applyNumberFormat="1" applyFont="1" applyFill="1" applyBorder="1" applyAlignment="1">
      <alignment horizontal="centerContinuous" wrapText="1"/>
    </xf>
    <xf numFmtId="0" fontId="1" fillId="2" borderId="14" xfId="0" applyNumberFormat="1" applyFont="1" applyFill="1" applyBorder="1" applyAlignment="1"/>
    <xf numFmtId="0" fontId="2" fillId="2" borderId="0" xfId="0" applyNumberFormat="1" applyFont="1" applyFill="1" applyBorder="1" applyAlignment="1"/>
    <xf numFmtId="0" fontId="2" fillId="2" borderId="0" xfId="0" applyNumberFormat="1" applyFont="1" applyFill="1" applyBorder="1" applyAlignment="1">
      <alignment horizontal="right"/>
    </xf>
    <xf numFmtId="0" fontId="2" fillId="2" borderId="13" xfId="0" applyNumberFormat="1" applyFont="1" applyFill="1" applyBorder="1" applyAlignment="1">
      <alignment horizontal="right"/>
    </xf>
    <xf numFmtId="0" fontId="5" fillId="2" borderId="0" xfId="0" applyNumberFormat="1" applyFont="1" applyFill="1" applyBorder="1" applyAlignment="1" applyProtection="1">
      <protection locked="0"/>
    </xf>
    <xf numFmtId="0" fontId="5" fillId="2" borderId="0" xfId="0" applyNumberFormat="1" applyFont="1" applyFill="1" applyBorder="1" applyAlignment="1">
      <alignment horizontal="left"/>
    </xf>
    <xf numFmtId="0" fontId="1" fillId="2" borderId="0" xfId="0" applyNumberFormat="1" applyFont="1" applyFill="1" applyBorder="1" applyAlignment="1">
      <alignment horizontal="left" wrapText="1"/>
    </xf>
    <xf numFmtId="0" fontId="24" fillId="2" borderId="0" xfId="0" applyNumberFormat="1" applyFont="1" applyFill="1" applyBorder="1" applyAlignment="1">
      <alignment horizontal="left" wrapText="1"/>
    </xf>
    <xf numFmtId="0" fontId="13" fillId="2" borderId="0" xfId="0" applyFont="1" applyFill="1" applyBorder="1" applyAlignment="1"/>
    <xf numFmtId="0" fontId="55" fillId="2" borderId="14" xfId="0" applyNumberFormat="1" applyFont="1" applyFill="1" applyBorder="1" applyAlignment="1"/>
    <xf numFmtId="0" fontId="37" fillId="2" borderId="14" xfId="0" applyNumberFormat="1" applyFont="1" applyFill="1" applyBorder="1" applyAlignment="1"/>
    <xf numFmtId="0" fontId="5" fillId="2" borderId="13" xfId="0" applyFont="1" applyFill="1" applyBorder="1" applyAlignment="1"/>
    <xf numFmtId="0" fontId="13" fillId="2" borderId="0" xfId="0" applyFont="1" applyFill="1" applyBorder="1" applyAlignment="1">
      <alignment horizontal="right"/>
    </xf>
    <xf numFmtId="0" fontId="13" fillId="2" borderId="13" xfId="0" applyFont="1" applyFill="1" applyBorder="1" applyAlignment="1">
      <alignment horizontal="right"/>
    </xf>
    <xf numFmtId="0" fontId="5" fillId="2" borderId="0" xfId="0" applyFont="1" applyFill="1" applyBorder="1" applyAlignment="1">
      <alignment horizontal="right" wrapText="1"/>
    </xf>
    <xf numFmtId="0" fontId="5" fillId="2" borderId="13" xfId="0" applyFont="1" applyFill="1" applyBorder="1" applyAlignment="1">
      <alignment horizontal="right" wrapText="1"/>
    </xf>
    <xf numFmtId="0" fontId="34" fillId="2" borderId="0" xfId="0" applyNumberFormat="1" applyFont="1" applyFill="1" applyAlignment="1">
      <alignment wrapText="1"/>
    </xf>
    <xf numFmtId="0" fontId="56" fillId="2" borderId="0" xfId="0" applyNumberFormat="1" applyFont="1" applyFill="1" applyBorder="1" applyAlignment="1"/>
    <xf numFmtId="0" fontId="56" fillId="2" borderId="0" xfId="0" applyNumberFormat="1" applyFont="1" applyFill="1" applyBorder="1" applyAlignment="1">
      <alignment horizontal="left"/>
    </xf>
    <xf numFmtId="0" fontId="5" fillId="2" borderId="0" xfId="0" applyNumberFormat="1" applyFont="1" applyFill="1" applyAlignment="1">
      <alignment vertical="center" wrapText="1"/>
    </xf>
    <xf numFmtId="0" fontId="5" fillId="2" borderId="0" xfId="0" applyNumberFormat="1" applyFont="1" applyFill="1" applyBorder="1" applyAlignment="1">
      <alignment vertical="center" wrapText="1"/>
    </xf>
    <xf numFmtId="0" fontId="56" fillId="2" borderId="0" xfId="0" applyNumberFormat="1" applyFont="1" applyFill="1" applyBorder="1" applyAlignment="1">
      <alignment vertical="center"/>
    </xf>
    <xf numFmtId="0" fontId="1" fillId="2" borderId="0" xfId="0" applyNumberFormat="1" applyFont="1" applyFill="1" applyBorder="1" applyAlignment="1">
      <alignment vertical="center"/>
    </xf>
    <xf numFmtId="0" fontId="4" fillId="2" borderId="0" xfId="0" applyNumberFormat="1" applyFont="1" applyFill="1" applyAlignment="1">
      <alignment vertical="center"/>
    </xf>
    <xf numFmtId="0" fontId="5" fillId="2" borderId="0" xfId="0" applyNumberFormat="1" applyFont="1" applyFill="1" applyBorder="1" applyAlignment="1">
      <alignment vertical="center"/>
    </xf>
    <xf numFmtId="0" fontId="5" fillId="2" borderId="0" xfId="0" applyNumberFormat="1" applyFont="1" applyFill="1" applyAlignment="1">
      <alignment vertical="center"/>
    </xf>
    <xf numFmtId="0" fontId="37" fillId="2" borderId="0" xfId="0" applyNumberFormat="1" applyFont="1" applyFill="1" applyBorder="1" applyAlignment="1"/>
    <xf numFmtId="0" fontId="0" fillId="0" borderId="20" xfId="0" applyBorder="1" applyAlignment="1"/>
    <xf numFmtId="0" fontId="5" fillId="2" borderId="20" xfId="0" applyNumberFormat="1" applyFont="1" applyFill="1" applyBorder="1" applyAlignment="1">
      <alignment horizontal="left" wrapText="1"/>
    </xf>
    <xf numFmtId="0" fontId="5" fillId="2" borderId="20" xfId="0" applyNumberFormat="1" applyFont="1" applyFill="1" applyBorder="1" applyAlignment="1"/>
    <xf numFmtId="0" fontId="4" fillId="2" borderId="20" xfId="0" applyNumberFormat="1" applyFont="1" applyFill="1" applyBorder="1" applyAlignment="1"/>
    <xf numFmtId="0" fontId="36" fillId="0" borderId="0" xfId="0" applyFont="1" applyBorder="1" applyAlignment="1"/>
    <xf numFmtId="0" fontId="10" fillId="2" borderId="0" xfId="0" applyNumberFormat="1" applyFont="1" applyFill="1" applyBorder="1" applyAlignment="1" applyProtection="1"/>
    <xf numFmtId="0" fontId="0" fillId="2" borderId="0" xfId="0" applyFill="1" applyProtection="1"/>
    <xf numFmtId="0" fontId="0" fillId="2" borderId="0" xfId="0" applyFill="1" applyBorder="1" applyProtection="1"/>
    <xf numFmtId="0" fontId="1" fillId="2" borderId="0" xfId="0" applyFont="1" applyFill="1" applyAlignment="1" applyProtection="1">
      <alignment vertical="top"/>
    </xf>
    <xf numFmtId="0" fontId="13" fillId="2" borderId="0" xfId="0" applyNumberFormat="1" applyFont="1" applyFill="1" applyAlignment="1" applyProtection="1">
      <alignment horizontal="left" indent="1"/>
    </xf>
    <xf numFmtId="0" fontId="13" fillId="2" borderId="0" xfId="0" applyNumberFormat="1" applyFont="1" applyFill="1" applyAlignment="1" applyProtection="1">
      <alignment horizontal="left" indent="2"/>
    </xf>
    <xf numFmtId="0" fontId="13" fillId="2" borderId="0" xfId="0" applyNumberFormat="1" applyFont="1" applyFill="1" applyAlignment="1" applyProtection="1">
      <alignment horizontal="left" indent="3"/>
    </xf>
    <xf numFmtId="0" fontId="13" fillId="2" borderId="0" xfId="0" applyNumberFormat="1" applyFont="1" applyFill="1" applyAlignment="1" applyProtection="1">
      <alignment horizontal="left" wrapText="1" indent="2"/>
    </xf>
    <xf numFmtId="0" fontId="13" fillId="2" borderId="0" xfId="0" applyNumberFormat="1" applyFont="1" applyFill="1" applyAlignment="1" applyProtection="1">
      <alignment horizontal="left" indent="4"/>
    </xf>
    <xf numFmtId="0" fontId="12" fillId="2" borderId="0" xfId="0" applyNumberFormat="1" applyFont="1" applyFill="1" applyAlignment="1" applyProtection="1">
      <alignment horizontal="left"/>
    </xf>
    <xf numFmtId="0" fontId="35" fillId="0" borderId="15" xfId="0" applyFont="1" applyBorder="1" applyAlignment="1" applyProtection="1">
      <alignment vertical="center"/>
    </xf>
    <xf numFmtId="0" fontId="8" fillId="6" borderId="15" xfId="0" applyNumberFormat="1" applyFont="1" applyFill="1" applyBorder="1"/>
    <xf numFmtId="0" fontId="13" fillId="2" borderId="15" xfId="0" applyNumberFormat="1" applyFont="1" applyFill="1" applyBorder="1" applyAlignment="1">
      <alignment horizontal="left" indent="3"/>
    </xf>
    <xf numFmtId="0" fontId="50" fillId="6" borderId="0" xfId="0" applyFont="1" applyFill="1" applyBorder="1"/>
    <xf numFmtId="0" fontId="8" fillId="6" borderId="0" xfId="0" applyNumberFormat="1" applyFont="1" applyFill="1" applyBorder="1"/>
    <xf numFmtId="0" fontId="54" fillId="2" borderId="0" xfId="0" applyNumberFormat="1" applyFont="1" applyFill="1" applyBorder="1" applyAlignment="1">
      <alignment horizontal="right"/>
    </xf>
    <xf numFmtId="0" fontId="8" fillId="2" borderId="0" xfId="0" applyNumberFormat="1" applyFont="1" applyFill="1" applyBorder="1" applyAlignment="1">
      <alignment horizontal="right"/>
    </xf>
    <xf numFmtId="0" fontId="8" fillId="2" borderId="0" xfId="0" applyNumberFormat="1" applyFont="1" applyFill="1" applyBorder="1" applyAlignment="1"/>
    <xf numFmtId="166" fontId="5" fillId="0" borderId="0" xfId="0" applyNumberFormat="1" applyFont="1"/>
    <xf numFmtId="0" fontId="50" fillId="0" borderId="0" xfId="0" applyNumberFormat="1" applyFont="1" applyBorder="1"/>
    <xf numFmtId="164" fontId="39" fillId="2" borderId="11" xfId="0" applyNumberFormat="1" applyFont="1" applyFill="1" applyBorder="1" applyAlignment="1"/>
    <xf numFmtId="0" fontId="50" fillId="2" borderId="11" xfId="0" applyNumberFormat="1" applyFont="1" applyFill="1" applyBorder="1" applyAlignment="1"/>
    <xf numFmtId="0" fontId="50" fillId="2" borderId="12" xfId="0" applyNumberFormat="1" applyFont="1" applyFill="1" applyBorder="1" applyAlignment="1"/>
    <xf numFmtId="0" fontId="8" fillId="0" borderId="0" xfId="2" applyFont="1" applyBorder="1"/>
    <xf numFmtId="0" fontId="5" fillId="0" borderId="0" xfId="2" applyBorder="1"/>
    <xf numFmtId="0" fontId="60" fillId="2" borderId="16" xfId="0" applyNumberFormat="1" applyFont="1" applyFill="1" applyBorder="1" applyAlignment="1" applyProtection="1">
      <protection locked="0"/>
    </xf>
    <xf numFmtId="166" fontId="5" fillId="0" borderId="0" xfId="0" applyNumberFormat="1" applyFont="1" applyBorder="1"/>
    <xf numFmtId="17" fontId="5" fillId="2" borderId="0" xfId="0" applyNumberFormat="1" applyFont="1" applyFill="1" applyAlignment="1"/>
    <xf numFmtId="17" fontId="13" fillId="2" borderId="14" xfId="0" applyNumberFormat="1" applyFont="1" applyFill="1" applyBorder="1" applyAlignment="1">
      <alignment horizontal="left"/>
    </xf>
    <xf numFmtId="17" fontId="13" fillId="2" borderId="0" xfId="0" applyNumberFormat="1" applyFont="1" applyFill="1" applyBorder="1" applyAlignment="1">
      <alignment horizontal="left"/>
    </xf>
    <xf numFmtId="17" fontId="9" fillId="2" borderId="14" xfId="0" applyNumberFormat="1" applyFont="1" applyFill="1" applyBorder="1" applyAlignment="1">
      <alignment horizontal="left"/>
    </xf>
    <xf numFmtId="0" fontId="9" fillId="2" borderId="14" xfId="0" quotePrefix="1" applyNumberFormat="1" applyFont="1" applyFill="1" applyBorder="1" applyAlignment="1"/>
    <xf numFmtId="17" fontId="5" fillId="2" borderId="0" xfId="0" quotePrefix="1" applyNumberFormat="1" applyFont="1" applyFill="1" applyAlignment="1"/>
    <xf numFmtId="0" fontId="5" fillId="2" borderId="0" xfId="0" quotePrefix="1" applyNumberFormat="1" applyFont="1" applyFill="1" applyAlignment="1"/>
    <xf numFmtId="17" fontId="5" fillId="2" borderId="14" xfId="0" quotePrefix="1" applyNumberFormat="1" applyFont="1" applyFill="1" applyBorder="1" applyAlignment="1">
      <alignment horizontal="left"/>
    </xf>
    <xf numFmtId="0" fontId="40" fillId="2" borderId="14" xfId="0" applyNumberFormat="1" applyFont="1" applyFill="1" applyBorder="1" applyAlignment="1"/>
    <xf numFmtId="0" fontId="40" fillId="2" borderId="0" xfId="0" applyNumberFormat="1" applyFont="1" applyFill="1" applyBorder="1" applyAlignment="1"/>
    <xf numFmtId="0" fontId="34" fillId="2" borderId="0" xfId="0" applyNumberFormat="1" applyFont="1" applyFill="1" applyAlignment="1"/>
    <xf numFmtId="17" fontId="5" fillId="2" borderId="0" xfId="0" quotePrefix="1" applyNumberFormat="1" applyFont="1" applyFill="1" applyBorder="1" applyAlignment="1">
      <alignment horizontal="left"/>
    </xf>
    <xf numFmtId="17" fontId="5" fillId="2" borderId="0" xfId="0" applyNumberFormat="1" applyFont="1" applyFill="1" applyAlignment="1">
      <alignment horizontal="left"/>
    </xf>
    <xf numFmtId="17" fontId="9" fillId="2" borderId="14" xfId="0" quotePrefix="1" applyNumberFormat="1" applyFont="1" applyFill="1" applyBorder="1" applyAlignment="1">
      <alignment horizontal="left"/>
    </xf>
    <xf numFmtId="0" fontId="13" fillId="2" borderId="0" xfId="0" applyNumberFormat="1" applyFont="1" applyFill="1" applyBorder="1" applyAlignment="1">
      <alignment horizontal="left" indent="1"/>
    </xf>
    <xf numFmtId="0" fontId="42" fillId="2" borderId="0" xfId="0" applyFont="1" applyFill="1" applyBorder="1" applyAlignment="1" applyProtection="1"/>
    <xf numFmtId="0" fontId="13" fillId="2" borderId="21" xfId="0" applyNumberFormat="1" applyFont="1" applyFill="1" applyBorder="1" applyAlignment="1" applyProtection="1">
      <alignment wrapText="1"/>
    </xf>
    <xf numFmtId="0" fontId="5" fillId="0" borderId="0" xfId="0" applyNumberFormat="1" applyFont="1" applyFill="1" applyAlignment="1"/>
    <xf numFmtId="0" fontId="61" fillId="0" borderId="0" xfId="0" applyNumberFormat="1" applyFont="1" applyFill="1" applyAlignment="1"/>
    <xf numFmtId="166" fontId="69" fillId="7" borderId="0" xfId="0" applyNumberFormat="1" applyFont="1" applyFill="1" applyBorder="1"/>
    <xf numFmtId="0" fontId="23" fillId="8" borderId="0" xfId="0" applyFont="1" applyFill="1" applyAlignment="1">
      <alignment horizontal="left"/>
    </xf>
    <xf numFmtId="0" fontId="65" fillId="2" borderId="0" xfId="0" applyNumberFormat="1" applyFont="1" applyFill="1" applyAlignment="1"/>
    <xf numFmtId="0" fontId="65" fillId="2" borderId="0" xfId="0" applyNumberFormat="1" applyFont="1" applyFill="1" applyAlignment="1">
      <alignment horizontal="left" wrapText="1"/>
    </xf>
    <xf numFmtId="0" fontId="65" fillId="2" borderId="0" xfId="0" applyNumberFormat="1" applyFont="1" applyFill="1" applyAlignment="1">
      <alignment horizontal="left"/>
    </xf>
    <xf numFmtId="0" fontId="63" fillId="2" borderId="0" xfId="0" applyNumberFormat="1" applyFont="1" applyFill="1" applyAlignment="1">
      <alignment horizontal="left" wrapText="1"/>
    </xf>
    <xf numFmtId="0" fontId="63" fillId="2" borderId="0" xfId="0" applyNumberFormat="1" applyFont="1" applyFill="1" applyAlignment="1"/>
    <xf numFmtId="0" fontId="65" fillId="2" borderId="0" xfId="0" applyNumberFormat="1" applyFont="1" applyFill="1" applyBorder="1" applyAlignment="1">
      <alignment horizontal="left" wrapText="1"/>
    </xf>
    <xf numFmtId="0" fontId="65" fillId="2" borderId="0" xfId="0" applyNumberFormat="1" applyFont="1" applyFill="1" applyBorder="1" applyAlignment="1"/>
    <xf numFmtId="0" fontId="65" fillId="2" borderId="0" xfId="0" applyNumberFormat="1" applyFont="1" applyFill="1" applyBorder="1" applyAlignment="1">
      <alignment horizontal="left"/>
    </xf>
    <xf numFmtId="0" fontId="63" fillId="2" borderId="0" xfId="0" applyNumberFormat="1" applyFont="1" applyFill="1" applyBorder="1" applyAlignment="1">
      <alignment horizontal="left" wrapText="1"/>
    </xf>
    <xf numFmtId="0" fontId="34" fillId="5" borderId="15" xfId="0" applyFont="1" applyFill="1" applyBorder="1" applyAlignment="1">
      <alignment horizontal="left"/>
    </xf>
    <xf numFmtId="0" fontId="46" fillId="5" borderId="15" xfId="0" applyFont="1" applyFill="1" applyBorder="1" applyAlignment="1">
      <alignment horizontal="left" vertical="center"/>
    </xf>
    <xf numFmtId="0" fontId="0" fillId="0" borderId="0" xfId="0" applyBorder="1" applyAlignment="1">
      <alignment vertical="center"/>
    </xf>
    <xf numFmtId="0" fontId="0" fillId="0" borderId="0" xfId="0" applyAlignment="1" applyProtection="1"/>
    <xf numFmtId="0" fontId="0" fillId="2" borderId="0" xfId="0" applyFill="1" applyBorder="1" applyAlignment="1" applyProtection="1"/>
    <xf numFmtId="0" fontId="0" fillId="0" borderId="0" xfId="0" applyBorder="1"/>
    <xf numFmtId="17" fontId="0" fillId="0" borderId="0" xfId="0" applyNumberFormat="1"/>
    <xf numFmtId="0" fontId="13" fillId="8" borderId="0" xfId="0" applyNumberFormat="1" applyFont="1" applyFill="1" applyAlignment="1">
      <alignment horizontal="left"/>
    </xf>
    <xf numFmtId="0" fontId="64" fillId="8" borderId="0" xfId="0" applyFont="1" applyFill="1" applyAlignment="1">
      <alignment horizontal="left"/>
    </xf>
    <xf numFmtId="0" fontId="13" fillId="2" borderId="0" xfId="0" applyNumberFormat="1" applyFont="1" applyFill="1" applyBorder="1" applyAlignment="1">
      <alignment horizontal="left" indent="2"/>
    </xf>
    <xf numFmtId="0" fontId="13" fillId="2" borderId="0" xfId="0" applyNumberFormat="1" applyFont="1" applyFill="1" applyBorder="1" applyAlignment="1">
      <alignment horizontal="left" wrapText="1" indent="2"/>
    </xf>
    <xf numFmtId="0" fontId="13" fillId="2" borderId="0" xfId="0" applyNumberFormat="1" applyFont="1" applyFill="1" applyBorder="1" applyAlignment="1">
      <alignment horizontal="left" indent="4"/>
    </xf>
    <xf numFmtId="166" fontId="50" fillId="0" borderId="0" xfId="0" applyNumberFormat="1" applyFont="1" applyBorder="1"/>
    <xf numFmtId="0" fontId="41" fillId="2" borderId="0" xfId="0" applyNumberFormat="1" applyFont="1" applyFill="1" applyBorder="1" applyAlignment="1"/>
    <xf numFmtId="166" fontId="8" fillId="0" borderId="0" xfId="0" applyNumberFormat="1" applyFont="1" applyBorder="1"/>
    <xf numFmtId="0" fontId="60" fillId="2" borderId="0" xfId="0" applyNumberFormat="1" applyFont="1" applyFill="1" applyBorder="1" applyAlignment="1"/>
    <xf numFmtId="0" fontId="61" fillId="2" borderId="0" xfId="0" applyNumberFormat="1" applyFont="1" applyFill="1" applyBorder="1" applyAlignment="1"/>
    <xf numFmtId="166" fontId="61" fillId="2" borderId="0" xfId="0" applyNumberFormat="1" applyFont="1" applyFill="1" applyBorder="1" applyAlignment="1"/>
    <xf numFmtId="0" fontId="0" fillId="0" borderId="0" xfId="0" applyNumberFormat="1" applyBorder="1"/>
    <xf numFmtId="17" fontId="5" fillId="0" borderId="0" xfId="0" applyNumberFormat="1" applyFont="1" applyFill="1" applyAlignment="1"/>
    <xf numFmtId="0" fontId="26" fillId="2" borderId="0" xfId="0" applyNumberFormat="1" applyFont="1" applyFill="1" applyAlignment="1" applyProtection="1"/>
    <xf numFmtId="0" fontId="26" fillId="2" borderId="0" xfId="0" applyNumberFormat="1" applyFont="1" applyFill="1" applyBorder="1" applyAlignment="1" applyProtection="1"/>
    <xf numFmtId="0" fontId="26" fillId="2" borderId="0" xfId="0" applyNumberFormat="1" applyFont="1" applyFill="1" applyBorder="1" applyAlignment="1" applyProtection="1">
      <alignment vertical="top"/>
    </xf>
    <xf numFmtId="0" fontId="0" fillId="2" borderId="0" xfId="0" applyFill="1" applyBorder="1" applyAlignment="1" applyProtection="1">
      <alignment horizontal="left" wrapText="1"/>
    </xf>
    <xf numFmtId="0" fontId="35" fillId="2" borderId="0" xfId="0" applyFont="1" applyFill="1" applyBorder="1" applyAlignment="1" applyProtection="1">
      <alignment horizontal="left" wrapText="1"/>
    </xf>
    <xf numFmtId="0" fontId="37" fillId="2" borderId="20" xfId="0" applyNumberFormat="1" applyFont="1" applyFill="1" applyBorder="1" applyAlignment="1" applyProtection="1"/>
    <xf numFmtId="0" fontId="26" fillId="2" borderId="20" xfId="0" applyNumberFormat="1" applyFont="1" applyFill="1" applyBorder="1" applyAlignment="1" applyProtection="1"/>
    <xf numFmtId="0" fontId="13" fillId="2" borderId="0" xfId="0" applyNumberFormat="1" applyFont="1" applyFill="1" applyAlignment="1" applyProtection="1"/>
    <xf numFmtId="0" fontId="13" fillId="2" borderId="0" xfId="0" applyNumberFormat="1" applyFont="1" applyFill="1" applyBorder="1" applyAlignment="1" applyProtection="1"/>
    <xf numFmtId="0" fontId="13" fillId="5" borderId="15" xfId="0" applyNumberFormat="1" applyFont="1" applyFill="1" applyBorder="1" applyAlignment="1" applyProtection="1"/>
    <xf numFmtId="0" fontId="49" fillId="5" borderId="15" xfId="0" applyNumberFormat="1" applyFont="1" applyFill="1" applyBorder="1" applyAlignment="1" applyProtection="1">
      <alignment vertical="center"/>
    </xf>
    <xf numFmtId="0" fontId="26" fillId="5" borderId="15" xfId="0" applyNumberFormat="1" applyFont="1" applyFill="1" applyBorder="1" applyAlignment="1" applyProtection="1"/>
    <xf numFmtId="0" fontId="48" fillId="2" borderId="0" xfId="0" applyNumberFormat="1" applyFont="1" applyFill="1" applyAlignment="1" applyProtection="1"/>
    <xf numFmtId="0" fontId="13" fillId="2" borderId="15" xfId="0" applyNumberFormat="1" applyFont="1" applyFill="1" applyBorder="1" applyAlignment="1" applyProtection="1"/>
    <xf numFmtId="0" fontId="26" fillId="2" borderId="15" xfId="0" applyNumberFormat="1" applyFont="1" applyFill="1" applyBorder="1" applyAlignment="1" applyProtection="1"/>
    <xf numFmtId="0" fontId="36" fillId="2" borderId="0" xfId="0" applyFont="1" applyFill="1" applyBorder="1" applyAlignment="1" applyProtection="1">
      <alignment horizontal="left"/>
    </xf>
    <xf numFmtId="49" fontId="36" fillId="2" borderId="0" xfId="0" applyNumberFormat="1" applyFont="1" applyFill="1" applyBorder="1" applyAlignment="1" applyProtection="1">
      <alignment horizontal="left"/>
    </xf>
    <xf numFmtId="0" fontId="34" fillId="2" borderId="0" xfId="0" applyFont="1" applyFill="1" applyBorder="1" applyAlignment="1" applyProtection="1">
      <alignment horizontal="left"/>
    </xf>
    <xf numFmtId="0" fontId="35" fillId="2" borderId="0" xfId="0" applyFont="1" applyFill="1" applyBorder="1" applyAlignment="1" applyProtection="1">
      <alignment horizontal="left"/>
    </xf>
    <xf numFmtId="0" fontId="44" fillId="2" borderId="0" xfId="1" applyNumberFormat="1" applyFont="1" applyFill="1" applyBorder="1" applyAlignment="1" applyProtection="1">
      <alignment horizontal="center"/>
    </xf>
    <xf numFmtId="0" fontId="0" fillId="0" borderId="0" xfId="0" applyBorder="1" applyAlignment="1" applyProtection="1">
      <alignment horizontal="left"/>
    </xf>
    <xf numFmtId="0" fontId="0" fillId="0" borderId="15" xfId="0" applyBorder="1" applyAlignment="1" applyProtection="1">
      <alignment horizontal="center"/>
    </xf>
    <xf numFmtId="0" fontId="12" fillId="2" borderId="0" xfId="0" applyNumberFormat="1" applyFont="1" applyFill="1" applyAlignment="1" applyProtection="1">
      <alignment horizontal="centerContinuous" wrapText="1"/>
    </xf>
    <xf numFmtId="0" fontId="26" fillId="2" borderId="0" xfId="0" applyNumberFormat="1" applyFont="1" applyFill="1" applyBorder="1" applyAlignment="1" applyProtection="1">
      <alignment horizontal="centerContinuous"/>
    </xf>
    <xf numFmtId="0" fontId="13" fillId="2" borderId="0" xfId="0" applyNumberFormat="1" applyFont="1" applyFill="1" applyBorder="1" applyAlignment="1" applyProtection="1">
      <alignment horizontal="centerContinuous"/>
    </xf>
    <xf numFmtId="0" fontId="39" fillId="2" borderId="15" xfId="0" applyNumberFormat="1" applyFont="1" applyFill="1" applyBorder="1" applyAlignment="1" applyProtection="1">
      <alignment horizontal="left"/>
    </xf>
    <xf numFmtId="0" fontId="39" fillId="2" borderId="15" xfId="0" applyNumberFormat="1" applyFont="1" applyFill="1" applyBorder="1" applyAlignment="1" applyProtection="1">
      <alignment horizontal="center"/>
    </xf>
    <xf numFmtId="0" fontId="0" fillId="2" borderId="15" xfId="0" applyFill="1" applyBorder="1" applyProtection="1"/>
    <xf numFmtId="0" fontId="0" fillId="0" borderId="0" xfId="0" applyBorder="1" applyAlignment="1" applyProtection="1">
      <alignment horizontal="center"/>
    </xf>
    <xf numFmtId="0" fontId="9" fillId="2" borderId="0" xfId="0" applyNumberFormat="1" applyFont="1" applyFill="1" applyBorder="1" applyAlignment="1" applyProtection="1">
      <alignment horizontal="centerContinuous"/>
    </xf>
    <xf numFmtId="0" fontId="13" fillId="2" borderId="0" xfId="0" applyNumberFormat="1" applyFont="1" applyFill="1" applyBorder="1" applyAlignment="1" applyProtection="1">
      <alignment horizontal="right"/>
    </xf>
    <xf numFmtId="0" fontId="13" fillId="2" borderId="0" xfId="0" applyNumberFormat="1" applyFont="1" applyFill="1" applyBorder="1" applyAlignment="1" applyProtection="1">
      <alignment horizontal="right" wrapText="1"/>
    </xf>
    <xf numFmtId="0" fontId="13" fillId="2" borderId="0" xfId="0" applyNumberFormat="1" applyFont="1" applyFill="1" applyAlignment="1" applyProtection="1">
      <alignment horizontal="center"/>
    </xf>
    <xf numFmtId="0" fontId="13" fillId="2" borderId="0" xfId="0" applyNumberFormat="1" applyFont="1" applyFill="1" applyAlignment="1" applyProtection="1">
      <alignment horizontal="right"/>
    </xf>
    <xf numFmtId="0" fontId="26" fillId="2" borderId="0" xfId="0" applyNumberFormat="1" applyFont="1" applyFill="1" applyBorder="1" applyAlignment="1" applyProtection="1">
      <alignment horizontal="center" vertical="center"/>
    </xf>
    <xf numFmtId="0" fontId="13" fillId="2" borderId="0" xfId="0" applyNumberFormat="1" applyFont="1" applyFill="1" applyAlignment="1" applyProtection="1">
      <alignment horizontal="center" vertical="center"/>
    </xf>
    <xf numFmtId="0" fontId="67" fillId="8" borderId="0" xfId="0" applyFont="1" applyFill="1" applyAlignment="1" applyProtection="1">
      <alignment horizontal="left"/>
    </xf>
    <xf numFmtId="0" fontId="13" fillId="2" borderId="22" xfId="0" applyNumberFormat="1" applyFont="1" applyFill="1" applyBorder="1" applyAlignment="1" applyProtection="1">
      <alignment vertical="center"/>
    </xf>
    <xf numFmtId="0" fontId="13" fillId="2" borderId="0" xfId="0" applyNumberFormat="1" applyFont="1" applyFill="1" applyBorder="1" applyAlignment="1" applyProtection="1">
      <alignment vertical="center"/>
    </xf>
    <xf numFmtId="0" fontId="13" fillId="2" borderId="0" xfId="0" applyNumberFormat="1" applyFont="1" applyFill="1" applyAlignment="1" applyProtection="1">
      <alignment vertical="center"/>
    </xf>
    <xf numFmtId="0" fontId="26" fillId="2" borderId="0" xfId="0" applyNumberFormat="1" applyFont="1" applyFill="1" applyAlignment="1" applyProtection="1">
      <alignment horizontal="right" vertical="center"/>
    </xf>
    <xf numFmtId="0" fontId="13" fillId="2" borderId="0" xfId="0" applyNumberFormat="1" applyFont="1" applyFill="1" applyAlignment="1" applyProtection="1">
      <alignment horizontal="right" vertical="center"/>
    </xf>
    <xf numFmtId="164" fontId="13" fillId="2" borderId="0" xfId="0" applyNumberFormat="1" applyFont="1" applyFill="1" applyBorder="1" applyAlignment="1" applyProtection="1">
      <alignment horizontal="right"/>
    </xf>
    <xf numFmtId="0" fontId="14" fillId="2" borderId="0" xfId="0" applyNumberFormat="1" applyFont="1" applyFill="1" applyBorder="1" applyAlignment="1" applyProtection="1">
      <alignment horizontal="left"/>
    </xf>
    <xf numFmtId="0" fontId="14" fillId="2" borderId="0" xfId="0" applyNumberFormat="1" applyFont="1" applyFill="1" applyAlignment="1" applyProtection="1">
      <alignment horizontal="left"/>
    </xf>
    <xf numFmtId="164" fontId="13" fillId="2" borderId="0" xfId="0" applyNumberFormat="1" applyFont="1" applyFill="1" applyBorder="1" applyAlignment="1" applyProtection="1"/>
    <xf numFmtId="0" fontId="13" fillId="2" borderId="0" xfId="0" applyNumberFormat="1" applyFont="1" applyFill="1" applyBorder="1" applyAlignment="1" applyProtection="1">
      <alignment horizontal="left"/>
    </xf>
    <xf numFmtId="0" fontId="26" fillId="2" borderId="0" xfId="0" applyNumberFormat="1" applyFont="1" applyFill="1" applyBorder="1" applyAlignment="1" applyProtection="1">
      <alignment horizontal="left"/>
    </xf>
    <xf numFmtId="164" fontId="13" fillId="2" borderId="0" xfId="0" applyNumberFormat="1" applyFont="1" applyFill="1" applyAlignment="1" applyProtection="1"/>
    <xf numFmtId="0" fontId="8" fillId="2" borderId="0" xfId="0" applyNumberFormat="1" applyFont="1" applyFill="1" applyAlignment="1" applyProtection="1"/>
    <xf numFmtId="0" fontId="20" fillId="2" borderId="0" xfId="0" applyNumberFormat="1" applyFont="1" applyFill="1" applyAlignment="1" applyProtection="1">
      <alignment horizontal="left"/>
    </xf>
    <xf numFmtId="164" fontId="5" fillId="2" borderId="0" xfId="0" applyNumberFormat="1" applyFont="1" applyFill="1" applyAlignment="1" applyProtection="1"/>
    <xf numFmtId="0" fontId="13" fillId="2" borderId="0" xfId="0" applyNumberFormat="1" applyFont="1" applyFill="1" applyAlignment="1" applyProtection="1">
      <alignment horizontal="left"/>
    </xf>
    <xf numFmtId="164" fontId="13" fillId="2" borderId="0" xfId="0" applyNumberFormat="1" applyFont="1" applyFill="1" applyAlignment="1" applyProtection="1">
      <alignment horizontal="right"/>
    </xf>
    <xf numFmtId="164" fontId="9" fillId="2" borderId="0" xfId="0" applyNumberFormat="1" applyFont="1" applyFill="1" applyAlignment="1" applyProtection="1">
      <alignment horizontal="left"/>
    </xf>
    <xf numFmtId="0" fontId="26" fillId="2" borderId="0" xfId="0" applyNumberFormat="1" applyFont="1" applyFill="1" applyAlignment="1" applyProtection="1">
      <alignment horizontal="centerContinuous" wrapText="1"/>
    </xf>
    <xf numFmtId="0" fontId="26" fillId="2" borderId="0" xfId="0" applyNumberFormat="1" applyFont="1" applyFill="1" applyBorder="1" applyAlignment="1" applyProtection="1">
      <alignment horizontal="right" wrapText="1"/>
    </xf>
    <xf numFmtId="0" fontId="35" fillId="0" borderId="0" xfId="0" applyFont="1" applyBorder="1" applyAlignment="1" applyProtection="1"/>
    <xf numFmtId="0" fontId="11" fillId="2" borderId="0" xfId="0" applyNumberFormat="1" applyFont="1" applyFill="1" applyAlignment="1" applyProtection="1">
      <alignment horizontal="centerContinuous"/>
    </xf>
    <xf numFmtId="0" fontId="13" fillId="2" borderId="23" xfId="0" applyNumberFormat="1" applyFont="1" applyFill="1" applyBorder="1" applyAlignment="1" applyProtection="1">
      <alignment horizontal="center" vertical="center"/>
    </xf>
    <xf numFmtId="0" fontId="23" fillId="8" borderId="0" xfId="0" applyFont="1" applyFill="1" applyAlignment="1" applyProtection="1">
      <alignment horizontal="left"/>
    </xf>
    <xf numFmtId="17" fontId="9" fillId="2" borderId="0" xfId="0" applyNumberFormat="1" applyFont="1" applyFill="1" applyBorder="1" applyAlignment="1" applyProtection="1">
      <alignment horizontal="centerContinuous" vertical="center"/>
    </xf>
    <xf numFmtId="0" fontId="13" fillId="2" borderId="0" xfId="0" applyNumberFormat="1" applyFont="1" applyFill="1" applyAlignment="1" applyProtection="1">
      <alignment horizontal="centerContinuous" vertical="center"/>
    </xf>
    <xf numFmtId="0" fontId="0" fillId="2" borderId="24" xfId="0" applyFill="1" applyBorder="1" applyAlignment="1" applyProtection="1">
      <alignment horizontal="center" vertical="center"/>
    </xf>
    <xf numFmtId="0" fontId="10" fillId="8" borderId="0" xfId="0" applyNumberFormat="1" applyFont="1" applyFill="1" applyBorder="1" applyAlignment="1"/>
    <xf numFmtId="0" fontId="36" fillId="8" borderId="0" xfId="0" applyNumberFormat="1" applyFont="1" applyFill="1" applyAlignment="1"/>
    <xf numFmtId="0" fontId="1" fillId="8" borderId="0" xfId="0" applyNumberFormat="1" applyFont="1" applyFill="1" applyAlignment="1"/>
    <xf numFmtId="0" fontId="0" fillId="0" borderId="0" xfId="0" applyBorder="1" applyAlignment="1" applyProtection="1"/>
    <xf numFmtId="0" fontId="13" fillId="2" borderId="0" xfId="0" applyNumberFormat="1" applyFont="1" applyFill="1" applyAlignment="1" applyProtection="1">
      <alignment horizontal="left" wrapText="1"/>
    </xf>
    <xf numFmtId="0" fontId="25" fillId="2" borderId="0" xfId="1" applyNumberFormat="1" applyFont="1" applyFill="1" applyBorder="1" applyAlignment="1" applyProtection="1"/>
    <xf numFmtId="0" fontId="25" fillId="0" borderId="0" xfId="1" applyFont="1" applyAlignment="1" applyProtection="1"/>
    <xf numFmtId="0" fontId="25" fillId="2" borderId="0" xfId="1" applyNumberFormat="1" applyFont="1" applyFill="1" applyAlignment="1" applyProtection="1">
      <alignment horizontal="left"/>
    </xf>
    <xf numFmtId="0" fontId="43" fillId="0" borderId="0" xfId="0" applyFont="1" applyAlignment="1" applyProtection="1"/>
    <xf numFmtId="0" fontId="9" fillId="2" borderId="0" xfId="0" applyNumberFormat="1" applyFont="1" applyFill="1" applyAlignment="1" applyProtection="1">
      <alignment horizontal="left" wrapText="1"/>
    </xf>
    <xf numFmtId="0" fontId="0" fillId="0" borderId="0" xfId="0" applyBorder="1" applyAlignment="1" applyProtection="1">
      <alignment wrapText="1"/>
    </xf>
    <xf numFmtId="0" fontId="24" fillId="8" borderId="0" xfId="1" applyNumberFormat="1" applyFont="1" applyFill="1" applyAlignment="1" applyProtection="1">
      <alignment wrapText="1"/>
    </xf>
    <xf numFmtId="0" fontId="47" fillId="0" borderId="0" xfId="1" applyFont="1" applyBorder="1" applyAlignment="1" applyProtection="1">
      <alignment wrapText="1"/>
    </xf>
    <xf numFmtId="0" fontId="37" fillId="2" borderId="0" xfId="1" applyNumberFormat="1" applyFont="1" applyFill="1" applyAlignment="1" applyProtection="1">
      <alignment wrapText="1"/>
    </xf>
    <xf numFmtId="0" fontId="47" fillId="0" borderId="0" xfId="1" applyFont="1" applyAlignment="1" applyProtection="1">
      <alignment wrapText="1"/>
    </xf>
    <xf numFmtId="0" fontId="45" fillId="0" borderId="0" xfId="1" applyFont="1" applyAlignment="1" applyProtection="1">
      <alignment wrapText="1"/>
    </xf>
    <xf numFmtId="0" fontId="0" fillId="0" borderId="0" xfId="0" applyAlignment="1">
      <alignment wrapText="1"/>
    </xf>
    <xf numFmtId="0" fontId="24" fillId="0" borderId="0" xfId="1" applyFont="1" applyBorder="1" applyAlignment="1" applyProtection="1">
      <alignment wrapText="1"/>
    </xf>
    <xf numFmtId="0" fontId="62" fillId="0" borderId="0" xfId="1" applyFont="1" applyBorder="1" applyAlignment="1" applyProtection="1">
      <alignment wrapText="1"/>
    </xf>
    <xf numFmtId="0" fontId="34" fillId="2" borderId="0" xfId="1" applyNumberFormat="1" applyFont="1" applyFill="1" applyAlignment="1" applyProtection="1">
      <alignment wrapText="1"/>
    </xf>
    <xf numFmtId="0" fontId="0" fillId="0" borderId="0" xfId="0" applyBorder="1" applyAlignment="1">
      <alignment wrapText="1"/>
    </xf>
    <xf numFmtId="0" fontId="23" fillId="0" borderId="0" xfId="0" applyFont="1" applyAlignment="1">
      <alignment wrapText="1"/>
    </xf>
    <xf numFmtId="0" fontId="52" fillId="8" borderId="0" xfId="1" applyFont="1" applyFill="1" applyBorder="1" applyAlignment="1" applyProtection="1">
      <alignment wrapText="1"/>
    </xf>
    <xf numFmtId="0" fontId="25" fillId="0" borderId="0" xfId="1" applyBorder="1" applyAlignment="1" applyProtection="1">
      <alignment wrapText="1"/>
    </xf>
    <xf numFmtId="0" fontId="35" fillId="8" borderId="0" xfId="2" applyFont="1" applyFill="1" applyAlignment="1">
      <alignment wrapText="1"/>
    </xf>
    <xf numFmtId="0" fontId="5" fillId="8" borderId="0" xfId="2" applyFill="1" applyAlignment="1">
      <alignment wrapText="1"/>
    </xf>
    <xf numFmtId="0" fontId="35" fillId="8" borderId="0" xfId="0" applyFont="1" applyFill="1" applyAlignment="1">
      <alignment wrapText="1"/>
    </xf>
    <xf numFmtId="0" fontId="47" fillId="8" borderId="0" xfId="1" applyNumberFormat="1" applyFont="1" applyFill="1" applyAlignment="1" applyProtection="1">
      <alignment horizontal="left" wrapText="1"/>
    </xf>
    <xf numFmtId="0" fontId="24" fillId="8" borderId="0" xfId="1" applyNumberFormat="1" applyFont="1" applyFill="1" applyAlignment="1" applyProtection="1">
      <alignment horizontal="left" wrapText="1"/>
    </xf>
    <xf numFmtId="0" fontId="44" fillId="2" borderId="0" xfId="1" applyNumberFormat="1" applyFont="1" applyFill="1" applyAlignment="1" applyProtection="1">
      <alignment wrapText="1"/>
    </xf>
    <xf numFmtId="0" fontId="44" fillId="0" borderId="0" xfId="1" applyFont="1" applyAlignment="1" applyProtection="1">
      <alignment wrapText="1"/>
    </xf>
    <xf numFmtId="0" fontId="45" fillId="2" borderId="0" xfId="1" applyNumberFormat="1" applyFont="1" applyFill="1" applyAlignment="1" applyProtection="1">
      <alignment wrapText="1"/>
    </xf>
    <xf numFmtId="0" fontId="45" fillId="0" borderId="0" xfId="1" applyFont="1" applyBorder="1" applyAlignment="1" applyProtection="1">
      <alignment wrapText="1"/>
    </xf>
    <xf numFmtId="0" fontId="35" fillId="2" borderId="0" xfId="1" applyNumberFormat="1" applyFont="1" applyFill="1" applyAlignment="1" applyProtection="1">
      <alignment wrapText="1"/>
    </xf>
    <xf numFmtId="0" fontId="35" fillId="0" borderId="0" xfId="1" applyFont="1" applyBorder="1" applyAlignment="1" applyProtection="1">
      <alignment wrapText="1"/>
    </xf>
    <xf numFmtId="0" fontId="24" fillId="2" borderId="0" xfId="0" applyNumberFormat="1" applyFont="1" applyFill="1" applyAlignment="1">
      <alignment wrapText="1"/>
    </xf>
    <xf numFmtId="0" fontId="5" fillId="0" borderId="0" xfId="0" applyFont="1" applyBorder="1" applyAlignment="1">
      <alignment wrapText="1"/>
    </xf>
    <xf numFmtId="0" fontId="5" fillId="0" borderId="0" xfId="0" applyFont="1" applyAlignment="1">
      <alignment wrapText="1"/>
    </xf>
    <xf numFmtId="0" fontId="5" fillId="2" borderId="0" xfId="0" applyNumberFormat="1" applyFont="1" applyFill="1" applyAlignment="1">
      <alignment vertical="top" wrapText="1"/>
    </xf>
    <xf numFmtId="0" fontId="5" fillId="2" borderId="0" xfId="0" applyNumberFormat="1" applyFont="1" applyFill="1" applyBorder="1" applyAlignment="1">
      <alignment vertical="center" wrapText="1"/>
    </xf>
    <xf numFmtId="0" fontId="0" fillId="0" borderId="0" xfId="0" applyBorder="1" applyAlignment="1">
      <alignment vertical="center"/>
    </xf>
    <xf numFmtId="0" fontId="5" fillId="2" borderId="0" xfId="0" applyNumberFormat="1" applyFont="1" applyFill="1" applyAlignment="1">
      <alignment vertical="center" wrapText="1"/>
    </xf>
    <xf numFmtId="0" fontId="5" fillId="2" borderId="0" xfId="0" applyNumberFormat="1" applyFont="1" applyFill="1" applyAlignment="1">
      <alignment horizontal="left" vertical="center" wrapText="1" indent="1"/>
    </xf>
    <xf numFmtId="0" fontId="0" fillId="0" borderId="0" xfId="0" applyBorder="1" applyAlignment="1">
      <alignment horizontal="left" indent="1"/>
    </xf>
    <xf numFmtId="0" fontId="5" fillId="2" borderId="0" xfId="0" applyNumberFormat="1" applyFont="1" applyFill="1" applyAlignment="1">
      <alignment horizontal="left" vertical="center" indent="1"/>
    </xf>
    <xf numFmtId="0" fontId="5" fillId="2" borderId="0" xfId="0" applyNumberFormat="1" applyFont="1" applyFill="1" applyAlignment="1">
      <alignment horizontal="left" vertical="top" wrapText="1" indent="1"/>
    </xf>
    <xf numFmtId="0" fontId="35" fillId="2" borderId="0" xfId="0" applyNumberFormat="1" applyFont="1" applyFill="1" applyAlignment="1">
      <alignment vertical="top"/>
    </xf>
    <xf numFmtId="0" fontId="57" fillId="0" borderId="0" xfId="0" applyFont="1" applyBorder="1" applyAlignment="1"/>
    <xf numFmtId="0" fontId="5" fillId="2" borderId="0" xfId="0" applyNumberFormat="1" applyFont="1" applyFill="1" applyBorder="1" applyAlignment="1">
      <alignment horizontal="left" vertical="top" wrapText="1"/>
    </xf>
    <xf numFmtId="0" fontId="0" fillId="0" borderId="0" xfId="0" applyBorder="1" applyAlignment="1">
      <alignment vertical="center" wrapText="1"/>
    </xf>
    <xf numFmtId="0" fontId="5" fillId="2" borderId="0" xfId="0" applyNumberFormat="1" applyFont="1" applyFill="1" applyAlignment="1">
      <alignment horizontal="left" vertical="top" wrapText="1"/>
    </xf>
    <xf numFmtId="0" fontId="5" fillId="2" borderId="0" xfId="0" applyNumberFormat="1" applyFont="1" applyFill="1" applyBorder="1" applyAlignment="1">
      <alignment horizontal="left" vertical="center" indent="1"/>
    </xf>
    <xf numFmtId="0" fontId="5" fillId="2" borderId="0" xfId="0" applyNumberFormat="1" applyFont="1" applyFill="1" applyAlignment="1"/>
    <xf numFmtId="0" fontId="0" fillId="0" borderId="0" xfId="0" applyBorder="1" applyAlignment="1"/>
    <xf numFmtId="0" fontId="5" fillId="2" borderId="0" xfId="0" applyNumberFormat="1" applyFont="1" applyFill="1" applyAlignment="1">
      <alignment horizontal="left" vertical="justify" wrapText="1" indent="1"/>
    </xf>
    <xf numFmtId="0" fontId="56" fillId="2" borderId="0" xfId="0" applyNumberFormat="1" applyFont="1" applyFill="1" applyBorder="1" applyAlignment="1"/>
    <xf numFmtId="0" fontId="0" fillId="0" borderId="0" xfId="0" applyAlignment="1"/>
    <xf numFmtId="0" fontId="5" fillId="2" borderId="0" xfId="0" applyNumberFormat="1" applyFont="1" applyFill="1" applyBorder="1" applyAlignment="1">
      <alignment vertical="top" wrapText="1"/>
    </xf>
    <xf numFmtId="0" fontId="35" fillId="2" borderId="0" xfId="0" applyNumberFormat="1" applyFont="1" applyFill="1" applyBorder="1" applyAlignment="1">
      <alignment horizontal="left" vertical="top" wrapText="1"/>
    </xf>
    <xf numFmtId="0" fontId="5" fillId="2" borderId="0" xfId="0" applyNumberFormat="1" applyFont="1" applyFill="1" applyBorder="1" applyAlignment="1"/>
    <xf numFmtId="0" fontId="5" fillId="2" borderId="0" xfId="0" applyFont="1" applyFill="1" applyBorder="1" applyAlignment="1"/>
    <xf numFmtId="0" fontId="56" fillId="2" borderId="0" xfId="0" applyNumberFormat="1" applyFont="1" applyFill="1" applyBorder="1" applyAlignment="1">
      <alignment vertical="center"/>
    </xf>
    <xf numFmtId="0" fontId="58" fillId="0" borderId="0" xfId="0" applyFont="1" applyBorder="1" applyAlignment="1">
      <alignment vertical="center"/>
    </xf>
    <xf numFmtId="0" fontId="0" fillId="0" borderId="0" xfId="0" applyAlignment="1">
      <alignment vertical="center"/>
    </xf>
    <xf numFmtId="0" fontId="5" fillId="2" borderId="0" xfId="0" applyNumberFormat="1" applyFont="1" applyFill="1" applyAlignment="1">
      <alignment vertical="top"/>
    </xf>
    <xf numFmtId="0" fontId="5" fillId="2" borderId="0" xfId="0" applyNumberFormat="1" applyFont="1" applyFill="1" applyAlignment="1">
      <alignment horizontal="left" vertical="top"/>
    </xf>
    <xf numFmtId="0" fontId="56" fillId="2" borderId="0" xfId="0" applyNumberFormat="1" applyFont="1" applyFill="1" applyBorder="1" applyAlignment="1">
      <alignment horizontal="left" vertical="center" indent="1"/>
    </xf>
    <xf numFmtId="0" fontId="44" fillId="0" borderId="0" xfId="1" applyFont="1" applyBorder="1" applyAlignment="1" applyProtection="1"/>
    <xf numFmtId="0" fontId="0" fillId="0" borderId="0" xfId="0" applyBorder="1" applyAlignment="1" applyProtection="1"/>
    <xf numFmtId="0" fontId="13" fillId="8" borderId="0" xfId="0" applyNumberFormat="1" applyFont="1" applyFill="1" applyAlignment="1">
      <alignment horizontal="left"/>
    </xf>
    <xf numFmtId="0" fontId="9" fillId="2" borderId="0" xfId="0" applyNumberFormat="1" applyFont="1" applyFill="1" applyAlignment="1">
      <alignment horizontal="left" wrapText="1"/>
    </xf>
    <xf numFmtId="0" fontId="9" fillId="2" borderId="0" xfId="0" applyNumberFormat="1" applyFont="1" applyFill="1" applyAlignment="1"/>
    <xf numFmtId="0" fontId="13" fillId="2" borderId="0" xfId="0" applyNumberFormat="1" applyFont="1" applyFill="1" applyBorder="1" applyAlignment="1">
      <alignment horizontal="left" wrapText="1"/>
    </xf>
    <xf numFmtId="0" fontId="0" fillId="2" borderId="0" xfId="0" applyFill="1" applyBorder="1" applyAlignment="1"/>
    <xf numFmtId="0" fontId="37" fillId="2" borderId="0" xfId="0" applyNumberFormat="1" applyFont="1" applyFill="1" applyBorder="1" applyAlignment="1" applyProtection="1">
      <alignment horizontal="left" wrapText="1"/>
    </xf>
    <xf numFmtId="0" fontId="36" fillId="0" borderId="0" xfId="0" applyFont="1" applyBorder="1" applyAlignment="1" applyProtection="1"/>
    <xf numFmtId="0" fontId="37" fillId="2" borderId="0" xfId="0" applyNumberFormat="1" applyFont="1" applyFill="1" applyBorder="1" applyAlignment="1">
      <alignment horizontal="left" wrapText="1"/>
    </xf>
    <xf numFmtId="0" fontId="0" fillId="0" borderId="0" xfId="0" applyAlignment="1" applyProtection="1"/>
    <xf numFmtId="0" fontId="25" fillId="2" borderId="0" xfId="1" applyNumberFormat="1" applyFill="1" applyBorder="1" applyAlignment="1" applyProtection="1">
      <alignment horizontal="center"/>
    </xf>
    <xf numFmtId="0" fontId="63" fillId="2" borderId="0" xfId="0" applyNumberFormat="1" applyFont="1" applyFill="1" applyAlignment="1">
      <alignment wrapText="1"/>
    </xf>
    <xf numFmtId="0" fontId="64" fillId="2" borderId="0" xfId="0" applyFont="1" applyFill="1" applyBorder="1" applyAlignment="1"/>
    <xf numFmtId="0" fontId="63" fillId="2" borderId="0" xfId="0" applyNumberFormat="1" applyFont="1" applyFill="1" applyAlignment="1">
      <alignment horizontal="left" wrapText="1"/>
    </xf>
    <xf numFmtId="0" fontId="64" fillId="2" borderId="0" xfId="0" applyFont="1" applyFill="1" applyAlignment="1"/>
    <xf numFmtId="0" fontId="5" fillId="2" borderId="0" xfId="0" applyNumberFormat="1" applyFont="1" applyFill="1" applyAlignment="1" applyProtection="1">
      <alignment wrapText="1"/>
    </xf>
    <xf numFmtId="170" fontId="13" fillId="3" borderId="8" xfId="0" applyNumberFormat="1" applyFont="1" applyFill="1" applyBorder="1" applyAlignment="1" applyProtection="1">
      <alignment horizontal="center" wrapText="1"/>
      <protection locked="0"/>
    </xf>
    <xf numFmtId="170" fontId="5" fillId="2" borderId="10" xfId="0" applyNumberFormat="1" applyFont="1" applyFill="1" applyBorder="1" applyAlignment="1" applyProtection="1">
      <alignment horizontal="center" wrapText="1"/>
      <protection locked="0"/>
    </xf>
    <xf numFmtId="0" fontId="9" fillId="2" borderId="0" xfId="0" applyNumberFormat="1" applyFont="1" applyFill="1" applyBorder="1" applyAlignment="1">
      <alignment horizontal="left" wrapText="1"/>
    </xf>
    <xf numFmtId="0" fontId="13" fillId="2" borderId="8" xfId="0" applyNumberFormat="1" applyFont="1" applyFill="1" applyBorder="1" applyAlignment="1" applyProtection="1">
      <alignment horizontal="center"/>
      <protection locked="0"/>
    </xf>
    <xf numFmtId="0" fontId="13" fillId="2" borderId="10" xfId="0" applyNumberFormat="1" applyFont="1" applyFill="1" applyBorder="1" applyAlignment="1" applyProtection="1">
      <alignment horizontal="center"/>
      <protection locked="0"/>
    </xf>
    <xf numFmtId="0" fontId="37" fillId="2" borderId="0" xfId="0" applyNumberFormat="1" applyFont="1" applyFill="1" applyBorder="1" applyAlignment="1">
      <alignment wrapText="1"/>
    </xf>
    <xf numFmtId="0" fontId="13" fillId="2" borderId="0" xfId="0" applyNumberFormat="1" applyFont="1" applyFill="1" applyBorder="1" applyAlignment="1">
      <alignment wrapText="1"/>
    </xf>
    <xf numFmtId="0" fontId="13" fillId="2" borderId="0" xfId="0" applyFont="1" applyFill="1" applyBorder="1" applyAlignment="1"/>
    <xf numFmtId="0" fontId="13" fillId="2" borderId="0" xfId="0" applyNumberFormat="1" applyFont="1" applyFill="1" applyBorder="1" applyAlignment="1">
      <alignment horizontal="left" vertical="top" wrapText="1"/>
    </xf>
    <xf numFmtId="0" fontId="39" fillId="2" borderId="25" xfId="0" applyNumberFormat="1" applyFont="1" applyFill="1" applyBorder="1" applyAlignment="1" applyProtection="1">
      <alignment horizontal="center"/>
    </xf>
    <xf numFmtId="0" fontId="0" fillId="0" borderId="25" xfId="0" applyBorder="1" applyAlignment="1" applyProtection="1"/>
    <xf numFmtId="0" fontId="0" fillId="0" borderId="25" xfId="0" applyBorder="1" applyAlignment="1" applyProtection="1">
      <alignment horizontal="center"/>
    </xf>
    <xf numFmtId="0" fontId="51" fillId="2" borderId="0" xfId="0" applyNumberFormat="1" applyFont="1" applyFill="1" applyAlignment="1" applyProtection="1">
      <alignment horizontal="center"/>
    </xf>
    <xf numFmtId="0" fontId="36" fillId="0" borderId="0" xfId="0" applyFont="1" applyBorder="1" applyAlignment="1" applyProtection="1">
      <alignment horizontal="center"/>
    </xf>
    <xf numFmtId="0" fontId="13" fillId="2" borderId="26" xfId="0" applyNumberFormat="1" applyFont="1" applyFill="1" applyBorder="1" applyAlignment="1" applyProtection="1">
      <alignment horizontal="center" wrapText="1"/>
    </xf>
    <xf numFmtId="0" fontId="0" fillId="0" borderId="0" xfId="0" applyBorder="1" applyAlignment="1" applyProtection="1">
      <alignment horizontal="center"/>
    </xf>
    <xf numFmtId="0" fontId="13" fillId="2" borderId="11" xfId="0" applyNumberFormat="1" applyFont="1" applyFill="1" applyBorder="1" applyAlignment="1" applyProtection="1">
      <alignment horizontal="center" wrapText="1"/>
    </xf>
    <xf numFmtId="0" fontId="0" fillId="2" borderId="0" xfId="0" applyFill="1" applyBorder="1" applyAlignment="1" applyProtection="1">
      <alignment horizontal="center" wrapText="1"/>
    </xf>
    <xf numFmtId="0" fontId="37" fillId="2" borderId="0" xfId="0" applyNumberFormat="1" applyFont="1" applyFill="1" applyBorder="1" applyAlignment="1" applyProtection="1">
      <alignment vertical="center"/>
    </xf>
    <xf numFmtId="0" fontId="1" fillId="2" borderId="0" xfId="0" applyFont="1" applyFill="1" applyBorder="1" applyAlignment="1" applyProtection="1">
      <alignment vertical="center"/>
    </xf>
    <xf numFmtId="0" fontId="9" fillId="2" borderId="15" xfId="0" applyNumberFormat="1" applyFont="1" applyFill="1" applyBorder="1" applyAlignment="1" applyProtection="1">
      <alignment horizontal="center"/>
    </xf>
    <xf numFmtId="0" fontId="0" fillId="0" borderId="15" xfId="0" applyBorder="1" applyAlignment="1" applyProtection="1">
      <alignment horizontal="center"/>
    </xf>
    <xf numFmtId="0" fontId="26" fillId="2" borderId="0" xfId="0" applyNumberFormat="1" applyFont="1" applyFill="1" applyBorder="1" applyAlignment="1" applyProtection="1">
      <alignment horizontal="left" wrapText="1"/>
    </xf>
    <xf numFmtId="0" fontId="0" fillId="2" borderId="0" xfId="0" applyFill="1" applyBorder="1" applyAlignment="1" applyProtection="1"/>
    <xf numFmtId="0" fontId="0" fillId="0" borderId="0" xfId="0" applyAlignment="1" applyProtection="1">
      <alignment wrapText="1"/>
    </xf>
    <xf numFmtId="0" fontId="9" fillId="2" borderId="0" xfId="0" applyNumberFormat="1" applyFont="1" applyFill="1" applyBorder="1" applyAlignment="1" applyProtection="1">
      <alignment horizontal="left" wrapText="1"/>
    </xf>
    <xf numFmtId="0" fontId="26" fillId="2" borderId="0" xfId="0" applyNumberFormat="1" applyFont="1" applyFill="1" applyBorder="1" applyAlignment="1" applyProtection="1">
      <alignment horizontal="left" vertical="top" wrapText="1"/>
    </xf>
    <xf numFmtId="0" fontId="57" fillId="2" borderId="0" xfId="0" applyFont="1" applyFill="1" applyBorder="1" applyAlignment="1" applyProtection="1"/>
    <xf numFmtId="0" fontId="13" fillId="2" borderId="0" xfId="0" applyNumberFormat="1" applyFont="1" applyFill="1" applyBorder="1" applyAlignment="1" applyProtection="1">
      <alignment horizontal="left" wrapText="1"/>
    </xf>
    <xf numFmtId="0" fontId="5" fillId="2" borderId="0" xfId="0" applyFont="1" applyFill="1" applyBorder="1" applyAlignment="1" applyProtection="1"/>
    <xf numFmtId="0" fontId="9" fillId="2" borderId="25" xfId="0" applyNumberFormat="1" applyFont="1" applyFill="1" applyBorder="1" applyAlignment="1" applyProtection="1">
      <alignment horizontal="center"/>
    </xf>
    <xf numFmtId="0" fontId="0" fillId="0" borderId="0" xfId="0" applyBorder="1"/>
    <xf numFmtId="0" fontId="13" fillId="2" borderId="9" xfId="0" applyNumberFormat="1" applyFont="1" applyFill="1" applyBorder="1" applyAlignment="1" applyProtection="1">
      <alignment horizontal="center"/>
      <protection locked="0"/>
    </xf>
    <xf numFmtId="0" fontId="0" fillId="0" borderId="10" xfId="0" applyBorder="1" applyAlignment="1"/>
    <xf numFmtId="0" fontId="26" fillId="2" borderId="0" xfId="0" applyNumberFormat="1" applyFont="1" applyFill="1" applyAlignment="1">
      <alignment vertical="top" wrapText="1"/>
    </xf>
    <xf numFmtId="0" fontId="0" fillId="0" borderId="0" xfId="0" applyAlignment="1">
      <alignment vertical="top"/>
    </xf>
    <xf numFmtId="0" fontId="5" fillId="2" borderId="17" xfId="0" applyNumberFormat="1" applyFont="1" applyFill="1" applyBorder="1" applyAlignment="1">
      <alignment horizontal="left" vertical="top" wrapText="1"/>
    </xf>
    <xf numFmtId="0" fontId="0" fillId="0" borderId="15" xfId="0" applyBorder="1" applyAlignment="1">
      <alignment vertical="top"/>
    </xf>
    <xf numFmtId="0" fontId="0" fillId="0" borderId="18" xfId="0" applyBorder="1" applyAlignment="1">
      <alignment vertical="top"/>
    </xf>
    <xf numFmtId="0" fontId="53" fillId="2" borderId="0" xfId="0" applyNumberFormat="1" applyFont="1" applyFill="1" applyAlignment="1"/>
    <xf numFmtId="0" fontId="59" fillId="0" borderId="0" xfId="0" applyFont="1" applyAlignment="1"/>
    <xf numFmtId="0" fontId="0" fillId="2" borderId="15" xfId="0" applyFill="1" applyBorder="1" applyAlignment="1">
      <alignment vertical="top"/>
    </xf>
    <xf numFmtId="0" fontId="0" fillId="2" borderId="18" xfId="0" applyFill="1" applyBorder="1" applyAlignment="1">
      <alignment vertical="top"/>
    </xf>
    <xf numFmtId="0" fontId="5" fillId="2" borderId="14" xfId="0" applyNumberFormat="1" applyFont="1" applyFill="1" applyBorder="1" applyAlignment="1">
      <alignment horizontal="left" vertical="top" wrapText="1"/>
    </xf>
    <xf numFmtId="0" fontId="0" fillId="0" borderId="0" xfId="0" applyBorder="1" applyAlignment="1">
      <alignment vertical="top"/>
    </xf>
    <xf numFmtId="0" fontId="0" fillId="0" borderId="13" xfId="0" applyBorder="1" applyAlignment="1">
      <alignment vertical="top"/>
    </xf>
  </cellXfs>
  <cellStyles count="3">
    <cellStyle name="Hyperlink" xfId="1" builtinId="8"/>
    <cellStyle name="Normal" xfId="0" builtinId="0"/>
    <cellStyle name="Normal_Family level model"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314325</xdr:colOff>
      <xdr:row>0</xdr:row>
      <xdr:rowOff>66675</xdr:rowOff>
    </xdr:from>
    <xdr:to>
      <xdr:col>1</xdr:col>
      <xdr:colOff>361950</xdr:colOff>
      <xdr:row>0</xdr:row>
      <xdr:rowOff>704850</xdr:rowOff>
    </xdr:to>
    <xdr:pic>
      <xdr:nvPicPr>
        <xdr:cNvPr id="3203" name="Picture 5">
          <a:extLst>
            <a:ext uri="{FF2B5EF4-FFF2-40B4-BE49-F238E27FC236}">
              <a16:creationId xmlns:a16="http://schemas.microsoft.com/office/drawing/2014/main" id="{BC269514-D9BF-4A79-BFEF-9D454C268F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325" y="66675"/>
          <a:ext cx="714375" cy="6381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314325</xdr:colOff>
      <xdr:row>0</xdr:row>
      <xdr:rowOff>66675</xdr:rowOff>
    </xdr:from>
    <xdr:to>
      <xdr:col>1</xdr:col>
      <xdr:colOff>361950</xdr:colOff>
      <xdr:row>0</xdr:row>
      <xdr:rowOff>704850</xdr:rowOff>
    </xdr:to>
    <xdr:pic>
      <xdr:nvPicPr>
        <xdr:cNvPr id="7297" name="Picture 5">
          <a:extLst>
            <a:ext uri="{FF2B5EF4-FFF2-40B4-BE49-F238E27FC236}">
              <a16:creationId xmlns:a16="http://schemas.microsoft.com/office/drawing/2014/main" id="{8609B637-6DA6-4818-AABC-8D089AD1D3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325" y="66675"/>
          <a:ext cx="714375" cy="6381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314325</xdr:colOff>
      <xdr:row>0</xdr:row>
      <xdr:rowOff>66675</xdr:rowOff>
    </xdr:from>
    <xdr:to>
      <xdr:col>0</xdr:col>
      <xdr:colOff>1028700</xdr:colOff>
      <xdr:row>0</xdr:row>
      <xdr:rowOff>704850</xdr:rowOff>
    </xdr:to>
    <xdr:pic>
      <xdr:nvPicPr>
        <xdr:cNvPr id="1288" name="Picture 103">
          <a:extLst>
            <a:ext uri="{FF2B5EF4-FFF2-40B4-BE49-F238E27FC236}">
              <a16:creationId xmlns:a16="http://schemas.microsoft.com/office/drawing/2014/main" id="{A5CAE181-3364-47B2-BCF2-ECA1BD3F21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325" y="66675"/>
          <a:ext cx="714375" cy="6381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314325</xdr:colOff>
      <xdr:row>0</xdr:row>
      <xdr:rowOff>66675</xdr:rowOff>
    </xdr:from>
    <xdr:to>
      <xdr:col>0</xdr:col>
      <xdr:colOff>1028700</xdr:colOff>
      <xdr:row>0</xdr:row>
      <xdr:rowOff>704850</xdr:rowOff>
    </xdr:to>
    <xdr:pic>
      <xdr:nvPicPr>
        <xdr:cNvPr id="6335" name="Picture 37">
          <a:extLst>
            <a:ext uri="{FF2B5EF4-FFF2-40B4-BE49-F238E27FC236}">
              <a16:creationId xmlns:a16="http://schemas.microsoft.com/office/drawing/2014/main" id="{1D24A4BA-08BD-4351-9D05-71E4176924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325" y="66675"/>
          <a:ext cx="714375" cy="6381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314325</xdr:colOff>
      <xdr:row>0</xdr:row>
      <xdr:rowOff>66675</xdr:rowOff>
    </xdr:from>
    <xdr:to>
      <xdr:col>0</xdr:col>
      <xdr:colOff>1028700</xdr:colOff>
      <xdr:row>0</xdr:row>
      <xdr:rowOff>704850</xdr:rowOff>
    </xdr:to>
    <xdr:pic>
      <xdr:nvPicPr>
        <xdr:cNvPr id="5313" name="Picture 44">
          <a:extLst>
            <a:ext uri="{FF2B5EF4-FFF2-40B4-BE49-F238E27FC236}">
              <a16:creationId xmlns:a16="http://schemas.microsoft.com/office/drawing/2014/main" id="{23D9C520-6B15-44F2-B6C5-59162E853B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325" y="66675"/>
          <a:ext cx="714375" cy="6381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314325</xdr:colOff>
      <xdr:row>0</xdr:row>
      <xdr:rowOff>66675</xdr:rowOff>
    </xdr:from>
    <xdr:to>
      <xdr:col>0</xdr:col>
      <xdr:colOff>1028700</xdr:colOff>
      <xdr:row>0</xdr:row>
      <xdr:rowOff>704850</xdr:rowOff>
    </xdr:to>
    <xdr:pic>
      <xdr:nvPicPr>
        <xdr:cNvPr id="4286" name="Picture 25">
          <a:extLst>
            <a:ext uri="{FF2B5EF4-FFF2-40B4-BE49-F238E27FC236}">
              <a16:creationId xmlns:a16="http://schemas.microsoft.com/office/drawing/2014/main" id="{E41AED85-B038-4E9B-BE36-74B8F41555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325" y="66675"/>
          <a:ext cx="714375" cy="6381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314325</xdr:colOff>
      <xdr:row>0</xdr:row>
      <xdr:rowOff>66675</xdr:rowOff>
    </xdr:from>
    <xdr:to>
      <xdr:col>0</xdr:col>
      <xdr:colOff>1028700</xdr:colOff>
      <xdr:row>0</xdr:row>
      <xdr:rowOff>704850</xdr:rowOff>
    </xdr:to>
    <xdr:pic>
      <xdr:nvPicPr>
        <xdr:cNvPr id="9350" name="Picture 1">
          <a:extLst>
            <a:ext uri="{FF2B5EF4-FFF2-40B4-BE49-F238E27FC236}">
              <a16:creationId xmlns:a16="http://schemas.microsoft.com/office/drawing/2014/main" id="{48AB9E44-E657-4C2D-9008-9E5B8C61EB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325" y="66675"/>
          <a:ext cx="714375" cy="6381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314325</xdr:colOff>
      <xdr:row>0</xdr:row>
      <xdr:rowOff>66675</xdr:rowOff>
    </xdr:from>
    <xdr:to>
      <xdr:col>0</xdr:col>
      <xdr:colOff>1028700</xdr:colOff>
      <xdr:row>0</xdr:row>
      <xdr:rowOff>704850</xdr:rowOff>
    </xdr:to>
    <xdr:pic>
      <xdr:nvPicPr>
        <xdr:cNvPr id="10367" name="Picture 1">
          <a:extLst>
            <a:ext uri="{FF2B5EF4-FFF2-40B4-BE49-F238E27FC236}">
              <a16:creationId xmlns:a16="http://schemas.microsoft.com/office/drawing/2014/main" id="{4FF36480-46E3-4409-80C4-4D5452AD56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325" y="66675"/>
          <a:ext cx="714375" cy="6381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abs.gov.au/AUSSTATS/abs@.nsf/allprimarymainfeatures/860B39070BE13F52CA2576410018BE6A?opendocument" TargetMode="External"/><Relationship Id="rId13" Type="http://schemas.openxmlformats.org/officeDocument/2006/relationships/drawing" Target="../drawings/drawing1.xml"/><Relationship Id="rId3" Type="http://schemas.openxmlformats.org/officeDocument/2006/relationships/hyperlink" Target="http://www.abs.gov.au/" TargetMode="External"/><Relationship Id="rId7" Type="http://schemas.openxmlformats.org/officeDocument/2006/relationships/hyperlink" Target="http://www.abs.gov.au/AUSSTATS/abs@.nsf/ProductsbyCatalogue/23AD4E1333DCC7F1CA2574C60012F830?OpenDocument" TargetMode="External"/><Relationship Id="rId12" Type="http://schemas.openxmlformats.org/officeDocument/2006/relationships/printerSettings" Target="../printerSettings/printerSettings1.bin"/><Relationship Id="rId2" Type="http://schemas.openxmlformats.org/officeDocument/2006/relationships/hyperlink" Target="http://www.abs.gov.au/AUSSTATS/abs@.nsf/ProductsbyCatalogue/872540054D84403ACA2570AC007712A9?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hyperlink" Target="http://www.abs.gov.au/AUSSTATS/abs@.nsf/0/5B1B1C2F5909DFF2CA2568B9001C80EC?OpenDocument" TargetMode="External"/><Relationship Id="rId11" Type="http://schemas.openxmlformats.org/officeDocument/2006/relationships/hyperlink" Target="http://www.abs.gov.au/AUSSTATS/abs@.nsf/mf/6202.0" TargetMode="External"/><Relationship Id="rId5" Type="http://schemas.openxmlformats.org/officeDocument/2006/relationships/hyperlink" Target="http://www.abs.gov.au/AUSSTATS/abs@.nsf/ProductsbyCatalogue/872540054D84403ACA2570AC007712A9?OpenDocument" TargetMode="External"/><Relationship Id="rId10" Type="http://schemas.openxmlformats.org/officeDocument/2006/relationships/hyperlink" Target="http://www.abs.gov.au/AUSSTATS/abs@.nsf/allprimarymainfeatures/CEE28AAEB8771E7BCA257B7A00184062?opendocument" TargetMode="External"/><Relationship Id="rId4" Type="http://schemas.openxmlformats.org/officeDocument/2006/relationships/hyperlink" Target="http://www.abs.gov.au/AUSSTATS/abs@.nsf/Lookup/6292.0Main+Features12007?OpenDocument" TargetMode="External"/><Relationship Id="rId9" Type="http://schemas.openxmlformats.org/officeDocument/2006/relationships/hyperlink" Target="http://www.abs.gov.au/ausstats/abs@.nsf/mf/6269.0"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AUSSTATS/abs@.nsf/ProductsbyCatalogue/872540054D84403ACA2570AC007712A9?OpenDocument"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AUSSTATS/abs@.nsf/ProductsbyCatalogue/872540054D84403ACA2570AC007712A9?OpenDocument"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AUSSTATS/abs@.nsf/ProductsbyCatalogue/872540054D84403ACA2570AC007712A9?OpenDocument"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AUSSTATS/abs@.nsf/ProductsbyCatalogue/872540054D84403ACA2570AC007712A9?OpenDocument"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AUSSTATS/abs@.nsf/ProductsbyCatalogue/872540054D84403ACA2570AC007712A9?OpenDocument"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AUSSTATS/abs@.nsf/ProductsbyCatalogue/872540054D84403ACA2570AC007712A9?OpenDocument"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AUSSTATS/abs@.nsf/ProductsbyCatalogue/872540054D84403ACA2570AC007712A9?OpenDocument"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65"/>
  <sheetViews>
    <sheetView tabSelected="1" zoomScaleNormal="100" workbookViewId="0">
      <selection activeCell="A4" sqref="A4"/>
    </sheetView>
  </sheetViews>
  <sheetFormatPr defaultColWidth="8.6640625" defaultRowHeight="15" x14ac:dyDescent="0.2"/>
  <cols>
    <col min="1" max="2" width="7.77734375" style="1" customWidth="1"/>
    <col min="3" max="3" width="5.77734375" style="1" customWidth="1"/>
    <col min="4" max="4" width="104.77734375" style="1" customWidth="1"/>
    <col min="5" max="16384" width="8.6640625" style="1"/>
  </cols>
  <sheetData>
    <row r="1" spans="1:4" s="439" customFormat="1" ht="60" customHeight="1" x14ac:dyDescent="0.2">
      <c r="C1" s="440" t="s">
        <v>286</v>
      </c>
    </row>
    <row r="2" spans="1:4" s="20" customFormat="1" ht="20.100000000000001" customHeight="1" x14ac:dyDescent="0.25">
      <c r="A2" s="21" t="s">
        <v>266</v>
      </c>
    </row>
    <row r="3" spans="1:4" s="285" customFormat="1" ht="20.100000000000001" customHeight="1" x14ac:dyDescent="0.2">
      <c r="A3" s="392" t="s">
        <v>472</v>
      </c>
    </row>
    <row r="4" spans="1:4" s="20" customFormat="1" ht="15" customHeight="1" x14ac:dyDescent="0.2">
      <c r="A4" s="297"/>
    </row>
    <row r="5" spans="1:4" s="23" customFormat="1" ht="20.100000000000001" customHeight="1" x14ac:dyDescent="0.25">
      <c r="B5" s="286" t="s">
        <v>269</v>
      </c>
    </row>
    <row r="6" spans="1:4" s="23" customFormat="1" ht="15" customHeight="1" x14ac:dyDescent="0.2"/>
    <row r="7" spans="1:4" s="23" customFormat="1" ht="15" customHeight="1" x14ac:dyDescent="0.2">
      <c r="B7" s="552" t="s">
        <v>270</v>
      </c>
      <c r="C7" s="553"/>
      <c r="D7" s="290" t="s">
        <v>272</v>
      </c>
    </row>
    <row r="8" spans="1:4" s="23" customFormat="1" ht="15" customHeight="1" x14ac:dyDescent="0.2">
      <c r="B8" s="554" t="s">
        <v>86</v>
      </c>
      <c r="C8" s="555"/>
      <c r="D8" s="290" t="s">
        <v>273</v>
      </c>
    </row>
    <row r="9" spans="1:4" s="23" customFormat="1" ht="15" customHeight="1" x14ac:dyDescent="0.2">
      <c r="B9" s="552" t="s">
        <v>87</v>
      </c>
      <c r="C9" s="553"/>
      <c r="D9" s="290" t="s">
        <v>274</v>
      </c>
    </row>
    <row r="10" spans="1:4" s="23" customFormat="1" ht="15" customHeight="1" x14ac:dyDescent="0.2">
      <c r="B10" s="295" t="s">
        <v>89</v>
      </c>
      <c r="D10" s="290" t="s">
        <v>275</v>
      </c>
    </row>
    <row r="11" spans="1:4" s="23" customFormat="1" ht="15" customHeight="1" x14ac:dyDescent="0.2">
      <c r="B11" s="552" t="s">
        <v>88</v>
      </c>
      <c r="C11" s="553"/>
      <c r="D11" s="290" t="s">
        <v>17</v>
      </c>
    </row>
    <row r="12" spans="1:4" s="23" customFormat="1" ht="15" customHeight="1" x14ac:dyDescent="0.2">
      <c r="B12" s="295" t="s">
        <v>271</v>
      </c>
      <c r="D12" s="366" t="s">
        <v>352</v>
      </c>
    </row>
    <row r="13" spans="1:4" s="23" customFormat="1" ht="15" customHeight="1" x14ac:dyDescent="0.2">
      <c r="B13" s="295" t="s">
        <v>345</v>
      </c>
      <c r="D13" s="290" t="s">
        <v>0</v>
      </c>
    </row>
    <row r="14" spans="1:4" s="23" customFormat="1" ht="15" customHeight="1" x14ac:dyDescent="0.2">
      <c r="B14" s="309" t="s">
        <v>1</v>
      </c>
      <c r="D14" s="366" t="s">
        <v>18</v>
      </c>
    </row>
    <row r="15" spans="1:4" s="23" customFormat="1" ht="15" customHeight="1" x14ac:dyDescent="0.2">
      <c r="B15" s="554" t="s">
        <v>288</v>
      </c>
      <c r="C15" s="555"/>
      <c r="D15" s="290" t="s">
        <v>289</v>
      </c>
    </row>
    <row r="16" spans="1:4" s="23" customFormat="1" ht="15" customHeight="1" x14ac:dyDescent="0.2">
      <c r="B16" s="293"/>
      <c r="C16" s="294"/>
      <c r="D16" s="290"/>
    </row>
    <row r="17" spans="1:7" s="23" customFormat="1" ht="20.100000000000001" customHeight="1" x14ac:dyDescent="0.25">
      <c r="B17" s="286" t="s">
        <v>270</v>
      </c>
    </row>
    <row r="18" spans="1:7" s="23" customFormat="1" ht="15" customHeight="1" x14ac:dyDescent="0.25">
      <c r="B18" s="286"/>
    </row>
    <row r="19" spans="1:7" s="23" customFormat="1" ht="15" customHeight="1" x14ac:dyDescent="0.2">
      <c r="B19" s="287" t="s">
        <v>237</v>
      </c>
    </row>
    <row r="20" spans="1:7" s="23" customFormat="1" ht="39.950000000000003" customHeight="1" x14ac:dyDescent="0.2">
      <c r="B20" s="558" t="s">
        <v>276</v>
      </c>
      <c r="C20" s="559"/>
      <c r="D20" s="559"/>
    </row>
    <row r="21" spans="1:7" s="23" customFormat="1" ht="30" customHeight="1" x14ac:dyDescent="0.2">
      <c r="B21" s="558" t="s">
        <v>277</v>
      </c>
      <c r="C21" s="559"/>
      <c r="D21" s="560"/>
    </row>
    <row r="22" spans="1:7" s="23" customFormat="1" ht="45" customHeight="1" x14ac:dyDescent="0.2">
      <c r="B22" s="558" t="s">
        <v>278</v>
      </c>
      <c r="C22" s="559"/>
      <c r="D22" s="559"/>
    </row>
    <row r="23" spans="1:7" s="23" customFormat="1" ht="15" customHeight="1" x14ac:dyDescent="0.25">
      <c r="B23" s="286"/>
    </row>
    <row r="24" spans="1:7" s="23" customFormat="1" ht="15" customHeight="1" x14ac:dyDescent="0.2">
      <c r="B24" s="287" t="s">
        <v>306</v>
      </c>
    </row>
    <row r="25" spans="1:7" s="23" customFormat="1" ht="30" customHeight="1" x14ac:dyDescent="0.2">
      <c r="B25" s="534" t="s">
        <v>66</v>
      </c>
      <c r="C25" s="535"/>
      <c r="D25" s="535"/>
    </row>
    <row r="26" spans="1:7" s="23" customFormat="1" ht="31.5" customHeight="1" x14ac:dyDescent="0.2">
      <c r="B26" s="536" t="s">
        <v>26</v>
      </c>
      <c r="C26" s="537"/>
      <c r="D26" s="537"/>
    </row>
    <row r="27" spans="1:7" s="23" customFormat="1" ht="45" customHeight="1" x14ac:dyDescent="0.2">
      <c r="B27" s="540" t="s">
        <v>27</v>
      </c>
      <c r="C27" s="541"/>
      <c r="D27" s="541"/>
    </row>
    <row r="28" spans="1:7" s="23" customFormat="1" ht="42" customHeight="1" x14ac:dyDescent="0.2">
      <c r="B28" s="534" t="s">
        <v>38</v>
      </c>
      <c r="C28" s="546"/>
      <c r="D28" s="546"/>
    </row>
    <row r="29" spans="1:7" s="23" customFormat="1" ht="33" customHeight="1" x14ac:dyDescent="0.2">
      <c r="B29" s="556" t="s">
        <v>351</v>
      </c>
      <c r="C29" s="557"/>
      <c r="D29" s="557"/>
    </row>
    <row r="30" spans="1:7" s="23" customFormat="1" ht="41.25" customHeight="1" x14ac:dyDescent="0.2">
      <c r="A30" s="523"/>
      <c r="B30" s="550" t="s">
        <v>474</v>
      </c>
      <c r="C30" s="550"/>
      <c r="D30" s="550"/>
      <c r="E30" s="551"/>
      <c r="F30" s="551"/>
      <c r="G30" s="551"/>
    </row>
    <row r="31" spans="1:7" s="23" customFormat="1" ht="30" customHeight="1" x14ac:dyDescent="0.2">
      <c r="A31" s="523"/>
      <c r="B31" s="549" t="s">
        <v>353</v>
      </c>
      <c r="C31" s="549"/>
      <c r="D31" s="549"/>
      <c r="E31" s="523"/>
      <c r="F31" s="523"/>
      <c r="G31" s="523"/>
    </row>
    <row r="32" spans="1:7" s="23" customFormat="1" ht="41.25" customHeight="1" x14ac:dyDescent="0.2">
      <c r="A32" s="523"/>
      <c r="B32" s="547" t="s">
        <v>475</v>
      </c>
      <c r="C32" s="548"/>
      <c r="D32" s="548"/>
      <c r="E32" s="523"/>
      <c r="F32" s="523"/>
      <c r="G32" s="523"/>
    </row>
    <row r="33" spans="1:7" s="23" customFormat="1" ht="15.75" customHeight="1" x14ac:dyDescent="0.2">
      <c r="A33" s="523"/>
      <c r="B33" s="549" t="s">
        <v>486</v>
      </c>
      <c r="C33" s="549"/>
      <c r="D33" s="549"/>
      <c r="E33" s="523"/>
      <c r="F33" s="523"/>
      <c r="G33" s="523"/>
    </row>
    <row r="34" spans="1:7" s="23" customFormat="1" ht="30" customHeight="1" x14ac:dyDescent="0.2">
      <c r="A34" s="523"/>
      <c r="B34" s="534" t="s">
        <v>476</v>
      </c>
      <c r="C34" s="545"/>
      <c r="D34" s="545"/>
      <c r="E34" s="523"/>
      <c r="F34" s="523"/>
      <c r="G34" s="523"/>
    </row>
    <row r="35" spans="1:7" s="23" customFormat="1" ht="15" customHeight="1" x14ac:dyDescent="0.25">
      <c r="A35" s="523"/>
      <c r="B35" s="524"/>
      <c r="C35" s="523"/>
      <c r="D35" s="523"/>
      <c r="E35" s="523"/>
      <c r="F35" s="523"/>
      <c r="G35" s="523"/>
    </row>
    <row r="36" spans="1:7" s="23" customFormat="1" ht="15" customHeight="1" x14ac:dyDescent="0.2">
      <c r="A36" s="523"/>
      <c r="B36" s="525" t="s">
        <v>90</v>
      </c>
      <c r="C36" s="523"/>
      <c r="D36" s="523"/>
      <c r="E36" s="523"/>
      <c r="F36" s="523"/>
      <c r="G36" s="523"/>
    </row>
    <row r="37" spans="1:7" s="23" customFormat="1" ht="15" customHeight="1" x14ac:dyDescent="0.2">
      <c r="B37" s="288" t="s">
        <v>477</v>
      </c>
    </row>
    <row r="38" spans="1:7" s="23" customFormat="1" ht="15" customHeight="1" x14ac:dyDescent="0.2">
      <c r="B38" s="288" t="s">
        <v>478</v>
      </c>
    </row>
    <row r="39" spans="1:7" s="23" customFormat="1" ht="15" customHeight="1" x14ac:dyDescent="0.25">
      <c r="B39" s="286"/>
    </row>
    <row r="40" spans="1:7" s="23" customFormat="1" ht="15" customHeight="1" x14ac:dyDescent="0.2">
      <c r="B40" s="287" t="s">
        <v>91</v>
      </c>
    </row>
    <row r="41" spans="1:7" s="23" customFormat="1" ht="15" customHeight="1" x14ac:dyDescent="0.2">
      <c r="B41" s="288" t="s">
        <v>479</v>
      </c>
    </row>
    <row r="42" spans="1:7" s="23" customFormat="1" ht="15" customHeight="1" x14ac:dyDescent="0.2">
      <c r="B42" s="288" t="s">
        <v>480</v>
      </c>
    </row>
    <row r="43" spans="1:7" ht="15" customHeight="1" x14ac:dyDescent="0.2">
      <c r="B43" s="288" t="s">
        <v>481</v>
      </c>
      <c r="C43" s="23"/>
      <c r="D43" s="23"/>
    </row>
    <row r="44" spans="1:7" ht="15" customHeight="1" x14ac:dyDescent="0.2">
      <c r="B44" s="15" t="s">
        <v>279</v>
      </c>
      <c r="D44" s="15" t="s">
        <v>282</v>
      </c>
    </row>
    <row r="45" spans="1:7" ht="15" customHeight="1" x14ac:dyDescent="0.2">
      <c r="B45" s="15" t="s">
        <v>280</v>
      </c>
      <c r="D45" s="289" t="s">
        <v>283</v>
      </c>
    </row>
    <row r="46" spans="1:7" ht="15" customHeight="1" x14ac:dyDescent="0.2">
      <c r="B46" s="15" t="s">
        <v>68</v>
      </c>
      <c r="D46" s="15" t="s">
        <v>284</v>
      </c>
    </row>
    <row r="47" spans="1:7" ht="15" customHeight="1" x14ac:dyDescent="0.2">
      <c r="B47" s="15" t="s">
        <v>281</v>
      </c>
      <c r="D47" s="15" t="s">
        <v>285</v>
      </c>
    </row>
    <row r="48" spans="1:7" ht="15" customHeight="1" x14ac:dyDescent="0.2">
      <c r="B48" s="15" t="s">
        <v>67</v>
      </c>
      <c r="D48" s="15" t="s">
        <v>70</v>
      </c>
    </row>
    <row r="49" spans="2:4" ht="15" customHeight="1" x14ac:dyDescent="0.2">
      <c r="B49" s="15" t="s">
        <v>69</v>
      </c>
      <c r="D49" s="15" t="s">
        <v>19</v>
      </c>
    </row>
    <row r="50" spans="2:4" ht="15" customHeight="1" x14ac:dyDescent="0.2">
      <c r="D50" s="2"/>
    </row>
    <row r="51" spans="2:4" ht="15" customHeight="1" x14ac:dyDescent="0.2">
      <c r="B51" s="287" t="s">
        <v>92</v>
      </c>
      <c r="D51" s="282"/>
    </row>
    <row r="52" spans="2:4" ht="15" customHeight="1" x14ac:dyDescent="0.2">
      <c r="B52" s="288" t="s">
        <v>482</v>
      </c>
      <c r="D52" s="282"/>
    </row>
    <row r="53" spans="2:4" ht="15" customHeight="1" x14ac:dyDescent="0.2">
      <c r="B53" s="288" t="s">
        <v>483</v>
      </c>
      <c r="D53" s="282"/>
    </row>
    <row r="54" spans="2:4" ht="15" customHeight="1" x14ac:dyDescent="0.2">
      <c r="B54" s="288" t="s">
        <v>484</v>
      </c>
      <c r="D54" s="282"/>
    </row>
    <row r="55" spans="2:4" ht="15" customHeight="1" x14ac:dyDescent="0.2">
      <c r="B55" s="15" t="s">
        <v>295</v>
      </c>
      <c r="D55" s="282"/>
    </row>
    <row r="56" spans="2:4" ht="15" customHeight="1" x14ac:dyDescent="0.2">
      <c r="D56" s="282"/>
    </row>
    <row r="57" spans="2:4" ht="15" customHeight="1" x14ac:dyDescent="0.2">
      <c r="B57" s="287" t="s">
        <v>93</v>
      </c>
      <c r="D57" s="282"/>
    </row>
    <row r="58" spans="2:4" x14ac:dyDescent="0.2">
      <c r="B58" s="288" t="s">
        <v>485</v>
      </c>
      <c r="D58" s="282"/>
    </row>
    <row r="59" spans="2:4" ht="20.100000000000001" customHeight="1" x14ac:dyDescent="0.2">
      <c r="B59" s="23"/>
      <c r="C59" s="23"/>
      <c r="D59" s="23"/>
    </row>
    <row r="60" spans="2:4" ht="15" customHeight="1" x14ac:dyDescent="0.25">
      <c r="B60" s="291" t="s">
        <v>288</v>
      </c>
      <c r="D60" s="282"/>
    </row>
    <row r="61" spans="2:4" ht="15" customHeight="1" x14ac:dyDescent="0.2">
      <c r="B61" s="542" t="s">
        <v>297</v>
      </c>
      <c r="C61" s="544"/>
      <c r="D61" s="544"/>
    </row>
    <row r="62" spans="2:4" x14ac:dyDescent="0.2">
      <c r="B62" s="542" t="s">
        <v>296</v>
      </c>
      <c r="C62" s="543"/>
      <c r="D62" s="543"/>
    </row>
    <row r="63" spans="2:4" x14ac:dyDescent="0.2">
      <c r="B63" s="419" t="s">
        <v>346</v>
      </c>
      <c r="D63" s="14"/>
    </row>
    <row r="64" spans="2:4" ht="15" customHeight="1" x14ac:dyDescent="0.2">
      <c r="B64" s="292"/>
      <c r="D64" s="14"/>
    </row>
    <row r="65" spans="2:4" x14ac:dyDescent="0.2">
      <c r="B65" s="538" t="s">
        <v>473</v>
      </c>
      <c r="C65" s="539"/>
      <c r="D65" s="539"/>
    </row>
  </sheetData>
  <sheetProtection sheet="1"/>
  <mergeCells count="22">
    <mergeCell ref="B20:D20"/>
    <mergeCell ref="B21:D21"/>
    <mergeCell ref="B30:D30"/>
    <mergeCell ref="B31:D31"/>
    <mergeCell ref="E30:G30"/>
    <mergeCell ref="B7:C7"/>
    <mergeCell ref="B8:C8"/>
    <mergeCell ref="B9:C9"/>
    <mergeCell ref="B11:C11"/>
    <mergeCell ref="B29:D29"/>
    <mergeCell ref="B15:C15"/>
    <mergeCell ref="B22:D22"/>
    <mergeCell ref="B25:D25"/>
    <mergeCell ref="B26:D26"/>
    <mergeCell ref="B65:D65"/>
    <mergeCell ref="B27:D27"/>
    <mergeCell ref="B62:D62"/>
    <mergeCell ref="B61:D61"/>
    <mergeCell ref="B34:D34"/>
    <mergeCell ref="B28:D28"/>
    <mergeCell ref="B32:D32"/>
    <mergeCell ref="B33:D33"/>
  </mergeCells>
  <phoneticPr fontId="23" type="noConversion"/>
  <hyperlinks>
    <hyperlink ref="B65" r:id="rId1" display="© Commonwealth of Australia &lt;&lt;yyyy&gt;&gt;"/>
    <hyperlink ref="B7:C7" location="'Explanatory Notes'!B17" display="Explanatory Notes"/>
    <hyperlink ref="B8:C8" location="'Step by step'!A4" display="Step by step"/>
    <hyperlink ref="B9:C9" location="'Level or Rate'!A1" display="Level or Rate"/>
    <hyperlink ref="B10" location="'Mthly moves'!A1" display="Mthly moves"/>
    <hyperlink ref="B11:C11" location="'Averages etc'!A1" display="Averages etc"/>
    <hyperlink ref="B12" location="'Region levels'!A1" display="Region level"/>
    <hyperlink ref="B15:C15" location="'Explanatory Notes'!B58" display="More information"/>
    <hyperlink ref="B61" r:id="rId2" display="Labour Force Survey Standard Errors, 2005"/>
    <hyperlink ref="B62" r:id="rId3" display="More information available from the ABS website "/>
    <hyperlink ref="B25:D25" r:id="rId4" display="4. In June 2007, the ABS introduced an improved method of estimation for the LFS, known as composite estimation. For information on the new method refer to the information paper Forthcoming Changes to Labour Force Statistics, Australia, 2007 (cat. no. 629"/>
    <hyperlink ref="B34:D34" r:id="rId5" display="6. Although the ABS has not revised the information paper Labour Force Survey Standard Errors, 2005 (cat. No. 6298.0) since the changes in June and November 2007, it still contains relevant information on how to use the revised SE models. "/>
    <hyperlink ref="B13" location="'Family level'!A1" display="Family level"/>
    <hyperlink ref="B14" location="'Children etc'!A1" display="Children etc"/>
    <hyperlink ref="B28:D28" r:id="rId6" display="6. The May 2009 release enabled the calculation of approximate SEs for the revised Labour Force Dissemination Regions. These regions were backcast to November 2007 and revised to align with Australian Standard Geographical Classification (ASGC) (cat. no. "/>
    <hyperlink ref="B27:D27" r:id="rId7" display="5. The September 2008 release provided two new worksheets: &quot;Family level&quot;, &quot;Children etc&quot;. The worksheets, which are based on the SE models, may be used to approximate the SEs of the new family estimates produced from the LFS. For information on the new e"/>
    <hyperlink ref="B26:D26" r:id="rId8" display="5. Those SE models were modified to reflect the new LFS sample design implemented over the period November 2007 to June 2008 and the reduced LFS sample implemented in July 2008. For information on the sample reduction refer to the information paper Labour"/>
    <hyperlink ref="B30:D30" r:id="rId9" display="9. This release includes SE models for the introduction of the new 2011 Census based LFS sample, including both the transition period between the old and new sample from May to August 2013, as well as the period from September 2013 onwards when the new sa"/>
    <hyperlink ref="B29:D29" r:id="rId10" display="8. The October 2009 release includes SE models that have been modified to reflect the reversal of the sample reduction detailed in paragraph 5. For information on the sample re-instatement refer to Information Paper: Labour Force Survey Sample Design, Nov"/>
    <hyperlink ref="B32:D32" r:id="rId11" display="11. This release includes SE models for the introduction of ASGS-based regional LFS data, as well as updates to national and state Levels and Monthly moves to reflect the changes to benchmarking strata as a result of the ASGS introduction, expansion of ag"/>
  </hyperlinks>
  <pageMargins left="0.51181102362204722" right="0.51181102362204722" top="0.51181102362204722" bottom="0.51181102362204722" header="0" footer="0"/>
  <pageSetup paperSize="9" scale="47" orientation="landscape" verticalDpi="1200" r:id="rId12"/>
  <headerFooter alignWithMargins="0"/>
  <drawing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K217"/>
  <sheetViews>
    <sheetView showGridLines="0" topLeftCell="A124" zoomScale="85" zoomScaleNormal="85" workbookViewId="0"/>
  </sheetViews>
  <sheetFormatPr defaultColWidth="9.6640625" defaultRowHeight="12.75" x14ac:dyDescent="0.2"/>
  <cols>
    <col min="1" max="1" width="17.77734375" style="15" customWidth="1"/>
    <col min="2" max="8" width="6.77734375" style="15" customWidth="1"/>
    <col min="9" max="9" width="3.21875" style="15" customWidth="1"/>
    <col min="10" max="16384" width="9.6640625" style="15"/>
  </cols>
  <sheetData>
    <row r="1" spans="1:11" x14ac:dyDescent="0.2">
      <c r="A1" s="287" t="s">
        <v>85</v>
      </c>
    </row>
    <row r="2" spans="1:11" x14ac:dyDescent="0.2">
      <c r="A2" s="287"/>
    </row>
    <row r="3" spans="1:11" ht="12.95" customHeight="1" x14ac:dyDescent="0.2">
      <c r="A3" s="5" t="s">
        <v>177</v>
      </c>
    </row>
    <row r="4" spans="1:11" ht="12" customHeight="1" x14ac:dyDescent="0.2">
      <c r="A4" s="15" t="s">
        <v>83</v>
      </c>
    </row>
    <row r="5" spans="1:11" ht="14.1" customHeight="1" x14ac:dyDescent="0.2">
      <c r="A5" s="5" t="s">
        <v>84</v>
      </c>
      <c r="H5" s="254"/>
    </row>
    <row r="6" spans="1:11" ht="14.1" customHeight="1" x14ac:dyDescent="0.2">
      <c r="A6" s="116"/>
    </row>
    <row r="7" spans="1:11" ht="15" customHeight="1" x14ac:dyDescent="0.2">
      <c r="A7" s="344" t="s">
        <v>331</v>
      </c>
      <c r="B7" s="117"/>
      <c r="C7" s="117"/>
      <c r="D7" s="117"/>
      <c r="E7" s="117"/>
      <c r="F7" s="117"/>
      <c r="G7" s="117"/>
      <c r="H7" s="118"/>
    </row>
    <row r="8" spans="1:11" ht="15" customHeight="1" x14ac:dyDescent="0.2">
      <c r="A8" s="129"/>
      <c r="B8" s="86" t="s">
        <v>159</v>
      </c>
      <c r="C8" s="86" t="s">
        <v>160</v>
      </c>
      <c r="D8" s="86" t="s">
        <v>161</v>
      </c>
      <c r="E8" s="86" t="s">
        <v>162</v>
      </c>
      <c r="F8" s="86" t="s">
        <v>163</v>
      </c>
      <c r="G8" s="86" t="s">
        <v>164</v>
      </c>
      <c r="H8" s="140" t="s">
        <v>165</v>
      </c>
    </row>
    <row r="9" spans="1:11" ht="15" customHeight="1" x14ac:dyDescent="0.2">
      <c r="A9" s="139" t="s">
        <v>100</v>
      </c>
      <c r="B9" s="124">
        <f ca="1">IF('Family level'!$C$10&gt;=38200,IF('Family level'!$C$10&lt;39387,B21,IF(AND('Family level'!$C$10&gt;=39387,'Family level'!$C$10&lt;39630),OFFSET(B129,-12*(YEAR('Family level'!$C$10)*12+MONTH('Family level'!$C$10)-24095),0),IF(AND('Family level'!$C$10&gt;=39630,'Family level'!$C$10&lt;40148),B33,B141))),0)</f>
        <v>0</v>
      </c>
      <c r="C9" s="124">
        <f ca="1">IF('Family level'!$C$10&gt;=38200,IF('Family level'!$C$10&lt;39387,C21,IF(AND('Family level'!$C$10&gt;=39387,'Family level'!$C$10&lt;39630),OFFSET(C129,-12*(YEAR('Family level'!$C$10)*12+MONTH('Family level'!$C$10)-24095),0),IF(AND('Family level'!$C$10&gt;=39630,'Family level'!$C$10&lt;40148),C33,C141))),0)</f>
        <v>0</v>
      </c>
      <c r="D9" s="124">
        <f ca="1">IF('Family level'!$C$10&gt;=38200,IF('Family level'!$C$10&lt;39387,D21,IF(AND('Family level'!$C$10&gt;=39387,'Family level'!$C$10&lt;39630),OFFSET(D129,-12*(YEAR('Family level'!$C$10)*12+MONTH('Family level'!$C$10)-24095),0),IF(AND('Family level'!$C$10&gt;=39630,'Family level'!$C$10&lt;40148),D33,D141))),0)</f>
        <v>0</v>
      </c>
      <c r="E9" s="124">
        <f ca="1">IF('Family level'!$C$10&gt;=38200,IF('Family level'!$C$10&lt;39387,E21,IF(AND('Family level'!$C$10&gt;=39387,'Family level'!$C$10&lt;39630),OFFSET(E129,-12*(YEAR('Family level'!$C$10)*12+MONTH('Family level'!$C$10)-24095),0),IF(AND('Family level'!$C$10&gt;=39630,'Family level'!$C$10&lt;40148),E33,E141))),0)</f>
        <v>0</v>
      </c>
      <c r="F9" s="124">
        <f ca="1">IF('Family level'!$C$10&gt;=38200,IF('Family level'!$C$10&lt;39387,F21,IF(AND('Family level'!$C$10&gt;=39387,'Family level'!$C$10&lt;39630),OFFSET(F129,-12*(YEAR('Family level'!$C$10)*12+MONTH('Family level'!$C$10)-24095),0),IF(AND('Family level'!$C$10&gt;=39630,'Family level'!$C$10&lt;40148),F33,F141))),0)</f>
        <v>0</v>
      </c>
      <c r="G9" s="124">
        <f ca="1">IF('Family level'!$C$10&gt;=38200,IF('Family level'!$C$10&lt;39387,G21,IF(AND('Family level'!$C$10&gt;=39387,'Family level'!$C$10&lt;39630),OFFSET(G129,-12*(YEAR('Family level'!$C$10)*12+MONTH('Family level'!$C$10)-24095),0),IF(AND('Family level'!$C$10&gt;=39630,'Family level'!$C$10&lt;40148),G33,G141))),0)</f>
        <v>0</v>
      </c>
      <c r="H9" s="125">
        <f ca="1">IF('Family level'!$C$10&gt;=38200,IF('Family level'!$C$10&lt;39387,H21,IF(AND('Family level'!$C$10&gt;=39387,'Family level'!$C$10&lt;39630),OFFSET(H129,-12*(YEAR('Family level'!$C$10)*12+MONTH('Family level'!$C$10)-24095),0),IF(AND('Family level'!$C$10&gt;=39630,'Family level'!$C$10&lt;40148),H33,H141))),0)</f>
        <v>0</v>
      </c>
    </row>
    <row r="10" spans="1:11" ht="15" customHeight="1" x14ac:dyDescent="0.2">
      <c r="A10" s="139" t="s">
        <v>101</v>
      </c>
      <c r="B10" s="124">
        <f ca="1">IF('Family level'!$C$10&gt;=38200,IF('Family level'!$C$10&lt;39387,B22,IF(AND('Family level'!$C$10&gt;=39387,'Family level'!$C$10&lt;39630),OFFSET(B130,-12*(YEAR('Family level'!$C$10)*12+MONTH('Family level'!$C$10)-24095),0),IF(AND('Family level'!$C$10&gt;=39630,'Family level'!$C$10&lt;40148),B34,B142))),0)</f>
        <v>0</v>
      </c>
      <c r="C10" s="124">
        <f ca="1">IF('Family level'!$C$10&gt;=38200,IF('Family level'!$C$10&lt;39387,C22,IF(AND('Family level'!$C$10&gt;=39387,'Family level'!$C$10&lt;39630),OFFSET(C130,-12*(YEAR('Family level'!$C$10)*12+MONTH('Family level'!$C$10)-24095),0),IF(AND('Family level'!$C$10&gt;=39630,'Family level'!$C$10&lt;40148),C34,C142))),0)</f>
        <v>0</v>
      </c>
      <c r="D10" s="124">
        <f ca="1">IF('Family level'!$C$10&gt;=38200,IF('Family level'!$C$10&lt;39387,D22,IF(AND('Family level'!$C$10&gt;=39387,'Family level'!$C$10&lt;39630),OFFSET(D130,-12*(YEAR('Family level'!$C$10)*12+MONTH('Family level'!$C$10)-24095),0),IF(AND('Family level'!$C$10&gt;=39630,'Family level'!$C$10&lt;40148),D34,D142))),0)</f>
        <v>0</v>
      </c>
      <c r="E10" s="124">
        <f ca="1">IF('Family level'!$C$10&gt;=38200,IF('Family level'!$C$10&lt;39387,E22,IF(AND('Family level'!$C$10&gt;=39387,'Family level'!$C$10&lt;39630),OFFSET(E130,-12*(YEAR('Family level'!$C$10)*12+MONTH('Family level'!$C$10)-24095),0),IF(AND('Family level'!$C$10&gt;=39630,'Family level'!$C$10&lt;40148),E34,E142))),0)</f>
        <v>0</v>
      </c>
      <c r="F10" s="124">
        <f ca="1">IF('Family level'!$C$10&gt;=38200,IF('Family level'!$C$10&lt;39387,F22,IF(AND('Family level'!$C$10&gt;=39387,'Family level'!$C$10&lt;39630),OFFSET(F130,-12*(YEAR('Family level'!$C$10)*12+MONTH('Family level'!$C$10)-24095),0),IF(AND('Family level'!$C$10&gt;=39630,'Family level'!$C$10&lt;40148),F34,F142))),0)</f>
        <v>0</v>
      </c>
      <c r="G10" s="124">
        <f ca="1">IF('Family level'!$C$10&gt;=38200,IF('Family level'!$C$10&lt;39387,G22,IF(AND('Family level'!$C$10&gt;=39387,'Family level'!$C$10&lt;39630),OFFSET(G130,-12*(YEAR('Family level'!$C$10)*12+MONTH('Family level'!$C$10)-24095),0),IF(AND('Family level'!$C$10&gt;=39630,'Family level'!$C$10&lt;40148),G34,G142))),0)</f>
        <v>0</v>
      </c>
      <c r="H10" s="125">
        <f ca="1">IF('Family level'!$C$10&gt;=38200,IF('Family level'!$C$10&lt;39387,H22,IF(AND('Family level'!$C$10&gt;=39387,'Family level'!$C$10&lt;39630),OFFSET(H130,-12*(YEAR('Family level'!$C$10)*12+MONTH('Family level'!$C$10)-24095),0),IF(AND('Family level'!$C$10&gt;=39630,'Family level'!$C$10&lt;40148),H34,H142))),0)</f>
        <v>0</v>
      </c>
    </row>
    <row r="11" spans="1:11" ht="15" customHeight="1" x14ac:dyDescent="0.2">
      <c r="A11" s="139" t="s">
        <v>102</v>
      </c>
      <c r="B11" s="124">
        <f ca="1">IF('Family level'!$C$10&gt;=38200,IF('Family level'!$C$10&lt;39387,B23,IF(AND('Family level'!$C$10&gt;=39387,'Family level'!$C$10&lt;39630),OFFSET(B131,-12*(YEAR('Family level'!$C$10)*12+MONTH('Family level'!$C$10)-24095),0),IF(AND('Family level'!$C$10&gt;=39630,'Family level'!$C$10&lt;40148),B35,B143))),0)</f>
        <v>0</v>
      </c>
      <c r="C11" s="124">
        <f ca="1">IF('Family level'!$C$10&gt;=38200,IF('Family level'!$C$10&lt;39387,C23,IF(AND('Family level'!$C$10&gt;=39387,'Family level'!$C$10&lt;39630),OFFSET(C131,-12*(YEAR('Family level'!$C$10)*12+MONTH('Family level'!$C$10)-24095),0),IF(AND('Family level'!$C$10&gt;=39630,'Family level'!$C$10&lt;40148),C35,C143))),0)</f>
        <v>0</v>
      </c>
      <c r="D11" s="124">
        <f ca="1">IF('Family level'!$C$10&gt;=38200,IF('Family level'!$C$10&lt;39387,D23,IF(AND('Family level'!$C$10&gt;=39387,'Family level'!$C$10&lt;39630),OFFSET(D131,-12*(YEAR('Family level'!$C$10)*12+MONTH('Family level'!$C$10)-24095),0),IF(AND('Family level'!$C$10&gt;=39630,'Family level'!$C$10&lt;40148),D35,D143))),0)</f>
        <v>0</v>
      </c>
      <c r="E11" s="124">
        <f ca="1">IF('Family level'!$C$10&gt;=38200,IF('Family level'!$C$10&lt;39387,E23,IF(AND('Family level'!$C$10&gt;=39387,'Family level'!$C$10&lt;39630),OFFSET(E131,-12*(YEAR('Family level'!$C$10)*12+MONTH('Family level'!$C$10)-24095),0),IF(AND('Family level'!$C$10&gt;=39630,'Family level'!$C$10&lt;40148),E35,E143))),0)</f>
        <v>0</v>
      </c>
      <c r="F11" s="124">
        <f ca="1">IF('Family level'!$C$10&gt;=38200,IF('Family level'!$C$10&lt;39387,F23,IF(AND('Family level'!$C$10&gt;=39387,'Family level'!$C$10&lt;39630),OFFSET(F131,-12*(YEAR('Family level'!$C$10)*12+MONTH('Family level'!$C$10)-24095),0),IF(AND('Family level'!$C$10&gt;=39630,'Family level'!$C$10&lt;40148),F35,F143))),0)</f>
        <v>0</v>
      </c>
      <c r="G11" s="124">
        <f ca="1">IF('Family level'!$C$10&gt;=38200,IF('Family level'!$C$10&lt;39387,G23,IF(AND('Family level'!$C$10&gt;=39387,'Family level'!$C$10&lt;39630),OFFSET(G131,-12*(YEAR('Family level'!$C$10)*12+MONTH('Family level'!$C$10)-24095),0),IF(AND('Family level'!$C$10&gt;=39630,'Family level'!$C$10&lt;40148),G35,G143))),0)</f>
        <v>0</v>
      </c>
      <c r="H11" s="125">
        <f ca="1">IF('Family level'!$C$10&gt;=38200,IF('Family level'!$C$10&lt;39387,H23,IF(AND('Family level'!$C$10&gt;=39387,'Family level'!$C$10&lt;39630),OFFSET(H131,-12*(YEAR('Family level'!$C$10)*12+MONTH('Family level'!$C$10)-24095),0),IF(AND('Family level'!$C$10&gt;=39630,'Family level'!$C$10&lt;40148),H35,H143))),0)</f>
        <v>0</v>
      </c>
    </row>
    <row r="12" spans="1:11" ht="15" customHeight="1" x14ac:dyDescent="0.2">
      <c r="A12" s="139" t="s">
        <v>103</v>
      </c>
      <c r="B12" s="124">
        <f ca="1">IF('Family level'!$C$10&gt;=38200,IF('Family level'!$C$10&lt;39387,B24,IF(AND('Family level'!$C$10&gt;=39387,'Family level'!$C$10&lt;39630),OFFSET(B132,-12*(YEAR('Family level'!$C$10)*12+MONTH('Family level'!$C$10)-24095),0),IF(AND('Family level'!$C$10&gt;=39630,'Family level'!$C$10&lt;40148),B36,B144))),0)</f>
        <v>0</v>
      </c>
      <c r="C12" s="124">
        <f ca="1">IF('Family level'!$C$10&gt;=38200,IF('Family level'!$C$10&lt;39387,C24,IF(AND('Family level'!$C$10&gt;=39387,'Family level'!$C$10&lt;39630),OFFSET(C132,-12*(YEAR('Family level'!$C$10)*12+MONTH('Family level'!$C$10)-24095),0),IF(AND('Family level'!$C$10&gt;=39630,'Family level'!$C$10&lt;40148),C36,C144))),0)</f>
        <v>0</v>
      </c>
      <c r="D12" s="124">
        <f ca="1">IF('Family level'!$C$10&gt;=38200,IF('Family level'!$C$10&lt;39387,D24,IF(AND('Family level'!$C$10&gt;=39387,'Family level'!$C$10&lt;39630),OFFSET(D132,-12*(YEAR('Family level'!$C$10)*12+MONTH('Family level'!$C$10)-24095),0),IF(AND('Family level'!$C$10&gt;=39630,'Family level'!$C$10&lt;40148),D36,D144))),0)</f>
        <v>0</v>
      </c>
      <c r="E12" s="124">
        <f ca="1">IF('Family level'!$C$10&gt;=38200,IF('Family level'!$C$10&lt;39387,E24,IF(AND('Family level'!$C$10&gt;=39387,'Family level'!$C$10&lt;39630),OFFSET(E132,-12*(YEAR('Family level'!$C$10)*12+MONTH('Family level'!$C$10)-24095),0),IF(AND('Family level'!$C$10&gt;=39630,'Family level'!$C$10&lt;40148),E36,E144))),0)</f>
        <v>0</v>
      </c>
      <c r="F12" s="124">
        <f ca="1">IF('Family level'!$C$10&gt;=38200,IF('Family level'!$C$10&lt;39387,F24,IF(AND('Family level'!$C$10&gt;=39387,'Family level'!$C$10&lt;39630),OFFSET(F132,-12*(YEAR('Family level'!$C$10)*12+MONTH('Family level'!$C$10)-24095),0),IF(AND('Family level'!$C$10&gt;=39630,'Family level'!$C$10&lt;40148),F36,F144))),0)</f>
        <v>0</v>
      </c>
      <c r="G12" s="124">
        <f ca="1">IF('Family level'!$C$10&gt;=38200,IF('Family level'!$C$10&lt;39387,G24,IF(AND('Family level'!$C$10&gt;=39387,'Family level'!$C$10&lt;39630),OFFSET(G132,-12*(YEAR('Family level'!$C$10)*12+MONTH('Family level'!$C$10)-24095),0),IF(AND('Family level'!$C$10&gt;=39630,'Family level'!$C$10&lt;40148),G36,G144))),0)</f>
        <v>0</v>
      </c>
      <c r="H12" s="125">
        <f ca="1">IF('Family level'!$C$10&gt;=38200,IF('Family level'!$C$10&lt;39387,H24,IF(AND('Family level'!$C$10&gt;=39387,'Family level'!$C$10&lt;39630),OFFSET(H132,-12*(YEAR('Family level'!$C$10)*12+MONTH('Family level'!$C$10)-24095),0),IF(AND('Family level'!$C$10&gt;=39630,'Family level'!$C$10&lt;40148),H36,H144))),0)</f>
        <v>0</v>
      </c>
    </row>
    <row r="13" spans="1:11" ht="15" customHeight="1" x14ac:dyDescent="0.2">
      <c r="A13" s="139" t="s">
        <v>104</v>
      </c>
      <c r="B13" s="124">
        <f ca="1">IF('Family level'!$C$10&gt;=38200,IF('Family level'!$C$10&lt;39387,B25,IF(AND('Family level'!$C$10&gt;=39387,'Family level'!$C$10&lt;39630),OFFSET(B133,-12*(YEAR('Family level'!$C$10)*12+MONTH('Family level'!$C$10)-24095),0),IF(AND('Family level'!$C$10&gt;=39630,'Family level'!$C$10&lt;40148),B37,B145))),0)</f>
        <v>0</v>
      </c>
      <c r="C13" s="124">
        <f ca="1">IF('Family level'!$C$10&gt;=38200,IF('Family level'!$C$10&lt;39387,C25,IF(AND('Family level'!$C$10&gt;=39387,'Family level'!$C$10&lt;39630),OFFSET(C133,-12*(YEAR('Family level'!$C$10)*12+MONTH('Family level'!$C$10)-24095),0),IF(AND('Family level'!$C$10&gt;=39630,'Family level'!$C$10&lt;40148),C37,C145))),0)</f>
        <v>0</v>
      </c>
      <c r="D13" s="124">
        <f ca="1">IF('Family level'!$C$10&gt;=38200,IF('Family level'!$C$10&lt;39387,D25,IF(AND('Family level'!$C$10&gt;=39387,'Family level'!$C$10&lt;39630),OFFSET(D133,-12*(YEAR('Family level'!$C$10)*12+MONTH('Family level'!$C$10)-24095),0),IF(AND('Family level'!$C$10&gt;=39630,'Family level'!$C$10&lt;40148),D37,D145))),0)</f>
        <v>0</v>
      </c>
      <c r="E13" s="124">
        <f ca="1">IF('Family level'!$C$10&gt;=38200,IF('Family level'!$C$10&lt;39387,E25,IF(AND('Family level'!$C$10&gt;=39387,'Family level'!$C$10&lt;39630),OFFSET(E133,-12*(YEAR('Family level'!$C$10)*12+MONTH('Family level'!$C$10)-24095),0),IF(AND('Family level'!$C$10&gt;=39630,'Family level'!$C$10&lt;40148),E37,E145))),0)</f>
        <v>0</v>
      </c>
      <c r="F13" s="124">
        <f ca="1">IF('Family level'!$C$10&gt;=38200,IF('Family level'!$C$10&lt;39387,F25,IF(AND('Family level'!$C$10&gt;=39387,'Family level'!$C$10&lt;39630),OFFSET(F133,-12*(YEAR('Family level'!$C$10)*12+MONTH('Family level'!$C$10)-24095),0),IF(AND('Family level'!$C$10&gt;=39630,'Family level'!$C$10&lt;40148),F37,F145))),0)</f>
        <v>0</v>
      </c>
      <c r="G13" s="124">
        <f ca="1">IF('Family level'!$C$10&gt;=38200,IF('Family level'!$C$10&lt;39387,G25,IF(AND('Family level'!$C$10&gt;=39387,'Family level'!$C$10&lt;39630),OFFSET(G133,-12*(YEAR('Family level'!$C$10)*12+MONTH('Family level'!$C$10)-24095),0),IF(AND('Family level'!$C$10&gt;=39630,'Family level'!$C$10&lt;40148),G37,G145))),0)</f>
        <v>0</v>
      </c>
      <c r="H13" s="125">
        <f ca="1">IF('Family level'!$C$10&gt;=38200,IF('Family level'!$C$10&lt;39387,H25,IF(AND('Family level'!$C$10&gt;=39387,'Family level'!$C$10&lt;39630),OFFSET(H133,-12*(YEAR('Family level'!$C$10)*12+MONTH('Family level'!$C$10)-24095),0),IF(AND('Family level'!$C$10&gt;=39630,'Family level'!$C$10&lt;40148),H37,H145))),0)</f>
        <v>0</v>
      </c>
      <c r="K13" s="5"/>
    </row>
    <row r="14" spans="1:11" ht="15" customHeight="1" x14ac:dyDescent="0.2">
      <c r="A14" s="139" t="s">
        <v>105</v>
      </c>
      <c r="B14" s="124">
        <f ca="1">IF('Family level'!$C$10&gt;=38200,IF('Family level'!$C$10&lt;39387,B26,IF(AND('Family level'!$C$10&gt;=39387,'Family level'!$C$10&lt;39630),OFFSET(B134,-12*(YEAR('Family level'!$C$10)*12+MONTH('Family level'!$C$10)-24095),0),IF(AND('Family level'!$C$10&gt;=39630,'Family level'!$C$10&lt;40148),B38,B146))),0)</f>
        <v>0</v>
      </c>
      <c r="C14" s="124">
        <f ca="1">IF('Family level'!$C$10&gt;=38200,IF('Family level'!$C$10&lt;39387,C26,IF(AND('Family level'!$C$10&gt;=39387,'Family level'!$C$10&lt;39630),OFFSET(C134,-12*(YEAR('Family level'!$C$10)*12+MONTH('Family level'!$C$10)-24095),0),IF(AND('Family level'!$C$10&gt;=39630,'Family level'!$C$10&lt;40148),C38,C146))),0)</f>
        <v>0</v>
      </c>
      <c r="D14" s="124">
        <f ca="1">IF('Family level'!$C$10&gt;=38200,IF('Family level'!$C$10&lt;39387,D26,IF(AND('Family level'!$C$10&gt;=39387,'Family level'!$C$10&lt;39630),OFFSET(D134,-12*(YEAR('Family level'!$C$10)*12+MONTH('Family level'!$C$10)-24095),0),IF(AND('Family level'!$C$10&gt;=39630,'Family level'!$C$10&lt;40148),D38,D146))),0)</f>
        <v>0</v>
      </c>
      <c r="E14" s="124">
        <f ca="1">IF('Family level'!$C$10&gt;=38200,IF('Family level'!$C$10&lt;39387,E26,IF(AND('Family level'!$C$10&gt;=39387,'Family level'!$C$10&lt;39630),OFFSET(E134,-12*(YEAR('Family level'!$C$10)*12+MONTH('Family level'!$C$10)-24095),0),IF(AND('Family level'!$C$10&gt;=39630,'Family level'!$C$10&lt;40148),E38,E146))),0)</f>
        <v>0</v>
      </c>
      <c r="F14" s="124">
        <f ca="1">IF('Family level'!$C$10&gt;=38200,IF('Family level'!$C$10&lt;39387,F26,IF(AND('Family level'!$C$10&gt;=39387,'Family level'!$C$10&lt;39630),OFFSET(F134,-12*(YEAR('Family level'!$C$10)*12+MONTH('Family level'!$C$10)-24095),0),IF(AND('Family level'!$C$10&gt;=39630,'Family level'!$C$10&lt;40148),F38,F146))),0)</f>
        <v>0</v>
      </c>
      <c r="G14" s="124">
        <f ca="1">IF('Family level'!$C$10&gt;=38200,IF('Family level'!$C$10&lt;39387,G26,IF(AND('Family level'!$C$10&gt;=39387,'Family level'!$C$10&lt;39630),OFFSET(G134,-12*(YEAR('Family level'!$C$10)*12+MONTH('Family level'!$C$10)-24095),0),IF(AND('Family level'!$C$10&gt;=39630,'Family level'!$C$10&lt;40148),G38,G146))),0)</f>
        <v>0</v>
      </c>
      <c r="H14" s="125">
        <f ca="1">IF('Family level'!$C$10&gt;=38200,IF('Family level'!$C$10&lt;39387,H26,IF(AND('Family level'!$C$10&gt;=39387,'Family level'!$C$10&lt;39630),OFFSET(H134,-12*(YEAR('Family level'!$C$10)*12+MONTH('Family level'!$C$10)-24095),0),IF(AND('Family level'!$C$10&gt;=39630,'Family level'!$C$10&lt;40148),H38,H146))),0)</f>
        <v>0</v>
      </c>
    </row>
    <row r="15" spans="1:11" ht="15" customHeight="1" x14ac:dyDescent="0.2">
      <c r="A15" s="139" t="s">
        <v>106</v>
      </c>
      <c r="B15" s="124">
        <f ca="1">IF('Family level'!$C$10&gt;=38200,IF('Family level'!$C$10&lt;39387,B27,IF(AND('Family level'!$C$10&gt;=39387,'Family level'!$C$10&lt;39630),OFFSET(B135,-12*(YEAR('Family level'!$C$10)*12+MONTH('Family level'!$C$10)-24095),0),IF(AND('Family level'!$C$10&gt;=39630,'Family level'!$C$10&lt;40148),B39,B147))),0)</f>
        <v>0</v>
      </c>
      <c r="C15" s="124">
        <f ca="1">IF('Family level'!$C$10&gt;=38200,IF('Family level'!$C$10&lt;39387,C27,IF(AND('Family level'!$C$10&gt;=39387,'Family level'!$C$10&lt;39630),OFFSET(C135,-12*(YEAR('Family level'!$C$10)*12+MONTH('Family level'!$C$10)-24095),0),IF(AND('Family level'!$C$10&gt;=39630,'Family level'!$C$10&lt;40148),C39,C147))),0)</f>
        <v>0</v>
      </c>
      <c r="D15" s="124">
        <f ca="1">IF('Family level'!$C$10&gt;=38200,IF('Family level'!$C$10&lt;39387,D27,IF(AND('Family level'!$C$10&gt;=39387,'Family level'!$C$10&lt;39630),OFFSET(D135,-12*(YEAR('Family level'!$C$10)*12+MONTH('Family level'!$C$10)-24095),0),IF(AND('Family level'!$C$10&gt;=39630,'Family level'!$C$10&lt;40148),D39,D147))),0)</f>
        <v>0</v>
      </c>
      <c r="E15" s="124">
        <f ca="1">IF('Family level'!$C$10&gt;=38200,IF('Family level'!$C$10&lt;39387,E27,IF(AND('Family level'!$C$10&gt;=39387,'Family level'!$C$10&lt;39630),OFFSET(E135,-12*(YEAR('Family level'!$C$10)*12+MONTH('Family level'!$C$10)-24095),0),IF(AND('Family level'!$C$10&gt;=39630,'Family level'!$C$10&lt;40148),E39,E147))),0)</f>
        <v>0</v>
      </c>
      <c r="F15" s="124">
        <f ca="1">IF('Family level'!$C$10&gt;=38200,IF('Family level'!$C$10&lt;39387,F27,IF(AND('Family level'!$C$10&gt;=39387,'Family level'!$C$10&lt;39630),OFFSET(F135,-12*(YEAR('Family level'!$C$10)*12+MONTH('Family level'!$C$10)-24095),0),IF(AND('Family level'!$C$10&gt;=39630,'Family level'!$C$10&lt;40148),F39,F147))),0)</f>
        <v>0</v>
      </c>
      <c r="G15" s="124">
        <f ca="1">IF('Family level'!$C$10&gt;=38200,IF('Family level'!$C$10&lt;39387,G27,IF(AND('Family level'!$C$10&gt;=39387,'Family level'!$C$10&lt;39630),OFFSET(G135,-12*(YEAR('Family level'!$C$10)*12+MONTH('Family level'!$C$10)-24095),0),IF(AND('Family level'!$C$10&gt;=39630,'Family level'!$C$10&lt;40148),G39,G147))),0)</f>
        <v>0</v>
      </c>
      <c r="H15" s="125">
        <f ca="1">IF('Family level'!$C$10&gt;=38200,IF('Family level'!$C$10&lt;39387,H27,IF(AND('Family level'!$C$10&gt;=39387,'Family level'!$C$10&lt;39630),OFFSET(H135,-12*(YEAR('Family level'!$C$10)*12+MONTH('Family level'!$C$10)-24095),0),IF(AND('Family level'!$C$10&gt;=39630,'Family level'!$C$10&lt;40148),H39,H147))),0)</f>
        <v>0</v>
      </c>
    </row>
    <row r="16" spans="1:11" ht="15" customHeight="1" x14ac:dyDescent="0.2">
      <c r="A16" s="139" t="s">
        <v>107</v>
      </c>
      <c r="B16" s="124">
        <f ca="1">IF('Family level'!$C$10&gt;=38200,IF('Family level'!$C$10&lt;39387,B28,IF(AND('Family level'!$C$10&gt;=39387,'Family level'!$C$10&lt;39630),OFFSET(B136,-12*(YEAR('Family level'!$C$10)*12+MONTH('Family level'!$C$10)-24095),0),IF(AND('Family level'!$C$10&gt;=39630,'Family level'!$C$10&lt;40148),B40,B148))),0)</f>
        <v>0</v>
      </c>
      <c r="C16" s="124">
        <f ca="1">IF('Family level'!$C$10&gt;=38200,IF('Family level'!$C$10&lt;39387,C28,IF(AND('Family level'!$C$10&gt;=39387,'Family level'!$C$10&lt;39630),OFFSET(C136,-12*(YEAR('Family level'!$C$10)*12+MONTH('Family level'!$C$10)-24095),0),IF(AND('Family level'!$C$10&gt;=39630,'Family level'!$C$10&lt;40148),C40,C148))),0)</f>
        <v>0</v>
      </c>
      <c r="D16" s="124">
        <f ca="1">IF('Family level'!$C$10&gt;=38200,IF('Family level'!$C$10&lt;39387,D28,IF(AND('Family level'!$C$10&gt;=39387,'Family level'!$C$10&lt;39630),OFFSET(D136,-12*(YEAR('Family level'!$C$10)*12+MONTH('Family level'!$C$10)-24095),0),IF(AND('Family level'!$C$10&gt;=39630,'Family level'!$C$10&lt;40148),D40,D148))),0)</f>
        <v>0</v>
      </c>
      <c r="E16" s="124">
        <f ca="1">IF('Family level'!$C$10&gt;=38200,IF('Family level'!$C$10&lt;39387,E28,IF(AND('Family level'!$C$10&gt;=39387,'Family level'!$C$10&lt;39630),OFFSET(E136,-12*(YEAR('Family level'!$C$10)*12+MONTH('Family level'!$C$10)-24095),0),IF(AND('Family level'!$C$10&gt;=39630,'Family level'!$C$10&lt;40148),E40,E148))),0)</f>
        <v>0</v>
      </c>
      <c r="F16" s="124">
        <f ca="1">IF('Family level'!$C$10&gt;=38200,IF('Family level'!$C$10&lt;39387,F28,IF(AND('Family level'!$C$10&gt;=39387,'Family level'!$C$10&lt;39630),OFFSET(F136,-12*(YEAR('Family level'!$C$10)*12+MONTH('Family level'!$C$10)-24095),0),IF(AND('Family level'!$C$10&gt;=39630,'Family level'!$C$10&lt;40148),F40,F148))),0)</f>
        <v>0</v>
      </c>
      <c r="G16" s="124">
        <f ca="1">IF('Family level'!$C$10&gt;=38200,IF('Family level'!$C$10&lt;39387,G28,IF(AND('Family level'!$C$10&gt;=39387,'Family level'!$C$10&lt;39630),OFFSET(G136,-12*(YEAR('Family level'!$C$10)*12+MONTH('Family level'!$C$10)-24095),0),IF(AND('Family level'!$C$10&gt;=39630,'Family level'!$C$10&lt;40148),G40,G148))),0)</f>
        <v>0</v>
      </c>
      <c r="H16" s="125">
        <f ca="1">IF('Family level'!$C$10&gt;=38200,IF('Family level'!$C$10&lt;39387,H28,IF(AND('Family level'!$C$10&gt;=39387,'Family level'!$C$10&lt;39630),OFFSET(H136,-12*(YEAR('Family level'!$C$10)*12+MONTH('Family level'!$C$10)-24095),0),IF(AND('Family level'!$C$10&gt;=39630,'Family level'!$C$10&lt;40148),H40,H148))),0)</f>
        <v>0</v>
      </c>
    </row>
    <row r="17" spans="1:8" ht="15" customHeight="1" x14ac:dyDescent="0.2">
      <c r="A17" s="132" t="s">
        <v>108</v>
      </c>
      <c r="B17" s="124">
        <f ca="1">IF('Family level'!$C$10&gt;=38200,IF('Family level'!$C$10&lt;39387,B29,IF(AND('Family level'!$C$10&gt;=39387,'Family level'!$C$10&lt;39630),OFFSET(B137,-12*(YEAR('Family level'!$C$10)*12+MONTH('Family level'!$C$10)-24095),0),IF(AND('Family level'!$C$10&gt;=39630,'Family level'!$C$10&lt;40148),B41,B149))),0)</f>
        <v>0</v>
      </c>
      <c r="C17" s="124">
        <f ca="1">IF('Family level'!$C$10&gt;=38200,IF('Family level'!$C$10&lt;39387,C29,IF(AND('Family level'!$C$10&gt;=39387,'Family level'!$C$10&lt;39630),OFFSET(C137,-12*(YEAR('Family level'!$C$10)*12+MONTH('Family level'!$C$10)-24095),0),IF(AND('Family level'!$C$10&gt;=39630,'Family level'!$C$10&lt;40148),C41,C149))),0)</f>
        <v>0</v>
      </c>
      <c r="D17" s="124">
        <f ca="1">IF('Family level'!$C$10&gt;=38200,IF('Family level'!$C$10&lt;39387,D29,IF(AND('Family level'!$C$10&gt;=39387,'Family level'!$C$10&lt;39630),OFFSET(D137,-12*(YEAR('Family level'!$C$10)*12+MONTH('Family level'!$C$10)-24095),0),IF(AND('Family level'!$C$10&gt;=39630,'Family level'!$C$10&lt;40148),D41,D149))),0)</f>
        <v>0</v>
      </c>
      <c r="E17" s="124">
        <f ca="1">IF('Family level'!$C$10&gt;=38200,IF('Family level'!$C$10&lt;39387,E29,IF(AND('Family level'!$C$10&gt;=39387,'Family level'!$C$10&lt;39630),OFFSET(E137,-12*(YEAR('Family level'!$C$10)*12+MONTH('Family level'!$C$10)-24095),0),IF(AND('Family level'!$C$10&gt;=39630,'Family level'!$C$10&lt;40148),E41,E149))),0)</f>
        <v>0</v>
      </c>
      <c r="F17" s="124">
        <f ca="1">IF('Family level'!$C$10&gt;=38200,IF('Family level'!$C$10&lt;39387,F29,IF(AND('Family level'!$C$10&gt;=39387,'Family level'!$C$10&lt;39630),OFFSET(F137,-12*(YEAR('Family level'!$C$10)*12+MONTH('Family level'!$C$10)-24095),0),IF(AND('Family level'!$C$10&gt;=39630,'Family level'!$C$10&lt;40148),F41,F149))),0)</f>
        <v>0</v>
      </c>
      <c r="G17" s="124">
        <f ca="1">IF('Family level'!$C$10&gt;=38200,IF('Family level'!$C$10&lt;39387,G29,IF(AND('Family level'!$C$10&gt;=39387,'Family level'!$C$10&lt;39630),OFFSET(G137,-12*(YEAR('Family level'!$C$10)*12+MONTH('Family level'!$C$10)-24095),0),IF(AND('Family level'!$C$10&gt;=39630,'Family level'!$C$10&lt;40148),G41,G149))),0)</f>
        <v>0</v>
      </c>
      <c r="H17" s="125">
        <f ca="1">IF('Family level'!$C$10&gt;=38200,IF('Family level'!$C$10&lt;39387,H29,IF(AND('Family level'!$C$10&gt;=39387,'Family level'!$C$10&lt;39630),OFFSET(H137,-12*(YEAR('Family level'!$C$10)*12+MONTH('Family level'!$C$10)-24095),0),IF(AND('Family level'!$C$10&gt;=39630,'Family level'!$C$10&lt;40148),H41,H149))),0)</f>
        <v>0</v>
      </c>
    </row>
    <row r="18" spans="1:8" ht="15" customHeight="1" x14ac:dyDescent="0.2">
      <c r="A18" s="129"/>
      <c r="B18" s="48"/>
      <c r="C18" s="48"/>
      <c r="D18" s="48"/>
      <c r="E18" s="48"/>
      <c r="F18" s="48"/>
      <c r="G18" s="48"/>
      <c r="H18" s="138"/>
    </row>
    <row r="19" spans="1:8" ht="15" customHeight="1" x14ac:dyDescent="0.2">
      <c r="A19" s="339" t="s">
        <v>325</v>
      </c>
      <c r="B19" s="266"/>
      <c r="C19" s="48"/>
      <c r="D19" s="48"/>
      <c r="E19" s="48"/>
      <c r="F19" s="48"/>
      <c r="G19" s="48"/>
      <c r="H19" s="138"/>
    </row>
    <row r="20" spans="1:8" ht="15" customHeight="1" x14ac:dyDescent="0.2">
      <c r="A20" s="129"/>
      <c r="B20" s="86" t="s">
        <v>159</v>
      </c>
      <c r="C20" s="86" t="s">
        <v>160</v>
      </c>
      <c r="D20" s="86" t="s">
        <v>161</v>
      </c>
      <c r="E20" s="86" t="s">
        <v>162</v>
      </c>
      <c r="F20" s="86" t="s">
        <v>163</v>
      </c>
      <c r="G20" s="86" t="s">
        <v>164</v>
      </c>
      <c r="H20" s="140" t="s">
        <v>165</v>
      </c>
    </row>
    <row r="21" spans="1:8" ht="15" customHeight="1" x14ac:dyDescent="0.2">
      <c r="A21" s="139" t="s">
        <v>100</v>
      </c>
      <c r="B21" s="340">
        <v>3.0501999999999998</v>
      </c>
      <c r="C21" s="340">
        <v>-0.36749999999999999</v>
      </c>
      <c r="D21" s="340">
        <v>-1.9E-2</v>
      </c>
      <c r="E21" s="340">
        <v>-0.34089999999999998</v>
      </c>
      <c r="F21" s="340">
        <v>0</v>
      </c>
      <c r="G21" s="340">
        <v>5.5</v>
      </c>
      <c r="H21" s="280">
        <v>0</v>
      </c>
    </row>
    <row r="22" spans="1:8" ht="15" customHeight="1" x14ac:dyDescent="0.2">
      <c r="A22" s="139" t="s">
        <v>101</v>
      </c>
      <c r="B22" s="340">
        <v>3.0798000000000001</v>
      </c>
      <c r="C22" s="340">
        <v>-0.39069999999999999</v>
      </c>
      <c r="D22" s="340">
        <v>-1.7399999999999999E-2</v>
      </c>
      <c r="E22" s="340">
        <v>-1.1141000000000001</v>
      </c>
      <c r="F22" s="340">
        <v>0</v>
      </c>
      <c r="G22" s="340">
        <v>5.7</v>
      </c>
      <c r="H22" s="280">
        <v>0</v>
      </c>
    </row>
    <row r="23" spans="1:8" ht="15" customHeight="1" x14ac:dyDescent="0.2">
      <c r="A23" s="139" t="s">
        <v>102</v>
      </c>
      <c r="B23" s="340">
        <v>3.0390000000000001</v>
      </c>
      <c r="C23" s="340">
        <v>-0.38650000000000001</v>
      </c>
      <c r="D23" s="340">
        <v>-1.78E-2</v>
      </c>
      <c r="E23" s="340">
        <v>-0.1769</v>
      </c>
      <c r="F23" s="340">
        <v>0</v>
      </c>
      <c r="G23" s="340">
        <v>5</v>
      </c>
      <c r="H23" s="280">
        <v>0</v>
      </c>
    </row>
    <row r="24" spans="1:8" ht="15" customHeight="1" x14ac:dyDescent="0.2">
      <c r="A24" s="139" t="s">
        <v>103</v>
      </c>
      <c r="B24" s="340">
        <v>2.8067000000000002</v>
      </c>
      <c r="C24" s="340">
        <v>-0.29920000000000002</v>
      </c>
      <c r="D24" s="340">
        <v>-3.2800000000000003E-2</v>
      </c>
      <c r="E24" s="340">
        <v>-0.92810000000000004</v>
      </c>
      <c r="F24" s="340">
        <v>0</v>
      </c>
      <c r="G24" s="340">
        <v>5.2</v>
      </c>
      <c r="H24" s="280">
        <v>0</v>
      </c>
    </row>
    <row r="25" spans="1:8" ht="15" customHeight="1" x14ac:dyDescent="0.2">
      <c r="A25" s="139" t="s">
        <v>104</v>
      </c>
      <c r="B25" s="340">
        <v>2.8950999999999998</v>
      </c>
      <c r="C25" s="340">
        <v>-0.34089999999999998</v>
      </c>
      <c r="D25" s="340">
        <v>-2.58E-2</v>
      </c>
      <c r="E25" s="340">
        <v>-0.38829999999999998</v>
      </c>
      <c r="F25" s="340">
        <v>0</v>
      </c>
      <c r="G25" s="340">
        <v>5</v>
      </c>
      <c r="H25" s="280">
        <v>0</v>
      </c>
    </row>
    <row r="26" spans="1:8" ht="15" customHeight="1" x14ac:dyDescent="0.2">
      <c r="A26" s="139" t="s">
        <v>105</v>
      </c>
      <c r="B26" s="340">
        <v>2.7181999999999999</v>
      </c>
      <c r="C26" s="340">
        <v>-0.29070000000000001</v>
      </c>
      <c r="D26" s="340">
        <v>-3.7900000000000003E-2</v>
      </c>
      <c r="E26" s="340">
        <v>-0.53680000000000005</v>
      </c>
      <c r="F26" s="340">
        <v>0</v>
      </c>
      <c r="G26" s="340">
        <v>4.5</v>
      </c>
      <c r="H26" s="280">
        <v>0</v>
      </c>
    </row>
    <row r="27" spans="1:8" ht="15" customHeight="1" x14ac:dyDescent="0.2">
      <c r="A27" s="139" t="s">
        <v>106</v>
      </c>
      <c r="B27" s="340">
        <v>2.6564000000000001</v>
      </c>
      <c r="C27" s="340">
        <v>-0.18790000000000001</v>
      </c>
      <c r="D27" s="340">
        <v>-5.0799999999999998E-2</v>
      </c>
      <c r="E27" s="340">
        <v>-0.2535</v>
      </c>
      <c r="F27" s="340">
        <v>0</v>
      </c>
      <c r="G27" s="340">
        <v>4</v>
      </c>
      <c r="H27" s="280">
        <v>0</v>
      </c>
    </row>
    <row r="28" spans="1:8" ht="15" customHeight="1" x14ac:dyDescent="0.2">
      <c r="A28" s="139" t="s">
        <v>107</v>
      </c>
      <c r="B28" s="340">
        <v>2.7751999999999999</v>
      </c>
      <c r="C28" s="340">
        <v>-0.33389999999999997</v>
      </c>
      <c r="D28" s="340">
        <v>-3.3000000000000002E-2</v>
      </c>
      <c r="E28" s="340">
        <v>-1.0539000000000001</v>
      </c>
      <c r="F28" s="340">
        <v>0</v>
      </c>
      <c r="G28" s="340">
        <v>4.5</v>
      </c>
      <c r="H28" s="280">
        <v>0</v>
      </c>
    </row>
    <row r="29" spans="1:8" ht="15" customHeight="1" x14ac:dyDescent="0.2">
      <c r="A29" s="134" t="s">
        <v>108</v>
      </c>
      <c r="B29" s="341">
        <v>2.83</v>
      </c>
      <c r="C29" s="341">
        <v>-0.29880000000000001</v>
      </c>
      <c r="D29" s="341">
        <v>-2.5000000000000001E-2</v>
      </c>
      <c r="E29" s="341">
        <v>-0.30209999999999998</v>
      </c>
      <c r="F29" s="341">
        <v>0</v>
      </c>
      <c r="G29" s="341">
        <v>6</v>
      </c>
      <c r="H29" s="321">
        <v>0</v>
      </c>
    </row>
    <row r="30" spans="1:8" ht="15" customHeight="1" x14ac:dyDescent="0.2">
      <c r="A30" s="5"/>
      <c r="B30" s="19"/>
      <c r="C30" s="5"/>
      <c r="D30" s="5"/>
      <c r="E30" s="5"/>
      <c r="F30" s="5"/>
      <c r="G30" s="5"/>
      <c r="H30" s="138"/>
    </row>
    <row r="31" spans="1:8" s="314" customFormat="1" ht="15" customHeight="1" x14ac:dyDescent="0.2">
      <c r="A31" s="339" t="s">
        <v>311</v>
      </c>
      <c r="B31" s="311"/>
      <c r="C31" s="312"/>
      <c r="D31" s="312"/>
      <c r="E31" s="312"/>
      <c r="F31" s="312"/>
      <c r="G31" s="312"/>
      <c r="H31" s="313"/>
    </row>
    <row r="32" spans="1:8" ht="15" customHeight="1" x14ac:dyDescent="0.2">
      <c r="A32" s="129"/>
      <c r="B32" s="86" t="s">
        <v>159</v>
      </c>
      <c r="C32" s="86" t="s">
        <v>160</v>
      </c>
      <c r="D32" s="86" t="s">
        <v>161</v>
      </c>
      <c r="E32" s="86" t="s">
        <v>162</v>
      </c>
      <c r="F32" s="86" t="s">
        <v>163</v>
      </c>
      <c r="G32" s="86" t="s">
        <v>164</v>
      </c>
      <c r="H32" s="140" t="s">
        <v>165</v>
      </c>
    </row>
    <row r="33" spans="1:10" ht="15" customHeight="1" x14ac:dyDescent="0.2">
      <c r="A33" s="139" t="s">
        <v>100</v>
      </c>
      <c r="B33" s="342">
        <v>3.1459999999999999</v>
      </c>
      <c r="C33" s="340">
        <v>-0.36749999999999999</v>
      </c>
      <c r="D33" s="340">
        <v>-1.9E-2</v>
      </c>
      <c r="E33" s="340">
        <v>-0.34089999999999998</v>
      </c>
      <c r="F33" s="340">
        <v>0</v>
      </c>
      <c r="G33" s="340">
        <v>5.5</v>
      </c>
      <c r="H33" s="280">
        <v>0</v>
      </c>
      <c r="J33" s="340"/>
    </row>
    <row r="34" spans="1:10" ht="15" customHeight="1" x14ac:dyDescent="0.2">
      <c r="A34" s="139" t="s">
        <v>101</v>
      </c>
      <c r="B34" s="342">
        <v>3.1863000000000001</v>
      </c>
      <c r="C34" s="340">
        <v>-0.39069999999999999</v>
      </c>
      <c r="D34" s="340">
        <v>-1.7399999999999999E-2</v>
      </c>
      <c r="E34" s="340">
        <v>-1.1141000000000001</v>
      </c>
      <c r="F34" s="340">
        <v>0</v>
      </c>
      <c r="G34" s="340">
        <v>5.7</v>
      </c>
      <c r="H34" s="280">
        <v>0</v>
      </c>
      <c r="J34" s="340"/>
    </row>
    <row r="35" spans="1:10" ht="15" customHeight="1" x14ac:dyDescent="0.2">
      <c r="A35" s="139" t="s">
        <v>102</v>
      </c>
      <c r="B35" s="342">
        <v>3.1587999999999998</v>
      </c>
      <c r="C35" s="340">
        <v>-0.38650000000000001</v>
      </c>
      <c r="D35" s="340">
        <v>-1.78E-2</v>
      </c>
      <c r="E35" s="340">
        <v>-0.1769</v>
      </c>
      <c r="F35" s="340">
        <v>0</v>
      </c>
      <c r="G35" s="340">
        <v>5</v>
      </c>
      <c r="H35" s="280">
        <v>0</v>
      </c>
      <c r="J35" s="340"/>
    </row>
    <row r="36" spans="1:10" ht="15" customHeight="1" x14ac:dyDescent="0.2">
      <c r="A36" s="139" t="s">
        <v>103</v>
      </c>
      <c r="B36" s="342">
        <v>2.9110999999999998</v>
      </c>
      <c r="C36" s="340">
        <v>-0.29920000000000002</v>
      </c>
      <c r="D36" s="340">
        <v>-3.2800000000000003E-2</v>
      </c>
      <c r="E36" s="340">
        <v>-0.92810000000000004</v>
      </c>
      <c r="F36" s="340">
        <v>0</v>
      </c>
      <c r="G36" s="340">
        <v>5.2</v>
      </c>
      <c r="H36" s="280">
        <v>0</v>
      </c>
      <c r="J36" s="340"/>
    </row>
    <row r="37" spans="1:10" ht="15" customHeight="1" x14ac:dyDescent="0.2">
      <c r="A37" s="139" t="s">
        <v>104</v>
      </c>
      <c r="B37" s="342">
        <v>3.0415999999999999</v>
      </c>
      <c r="C37" s="340">
        <v>-0.34089999999999998</v>
      </c>
      <c r="D37" s="340">
        <v>-2.58E-2</v>
      </c>
      <c r="E37" s="340">
        <v>-0.38829999999999998</v>
      </c>
      <c r="F37" s="340">
        <v>0</v>
      </c>
      <c r="G37" s="340">
        <v>5</v>
      </c>
      <c r="H37" s="280">
        <v>0</v>
      </c>
      <c r="J37" s="340"/>
    </row>
    <row r="38" spans="1:10" ht="15" customHeight="1" x14ac:dyDescent="0.2">
      <c r="A38" s="139" t="s">
        <v>105</v>
      </c>
      <c r="B38" s="342">
        <v>2.8062</v>
      </c>
      <c r="C38" s="340">
        <v>-0.29070000000000001</v>
      </c>
      <c r="D38" s="340">
        <v>-3.7900000000000003E-2</v>
      </c>
      <c r="E38" s="340">
        <v>-0.53680000000000005</v>
      </c>
      <c r="F38" s="340">
        <v>0</v>
      </c>
      <c r="G38" s="340">
        <v>4.5</v>
      </c>
      <c r="H38" s="280">
        <v>0</v>
      </c>
      <c r="J38" s="340"/>
    </row>
    <row r="39" spans="1:10" ht="15" customHeight="1" x14ac:dyDescent="0.2">
      <c r="A39" s="139" t="s">
        <v>106</v>
      </c>
      <c r="B39" s="342">
        <v>2.577</v>
      </c>
      <c r="C39" s="340">
        <v>-0.18790000000000001</v>
      </c>
      <c r="D39" s="340">
        <v>-5.0799999999999998E-2</v>
      </c>
      <c r="E39" s="340">
        <v>-0.2535</v>
      </c>
      <c r="F39" s="340">
        <v>0</v>
      </c>
      <c r="G39" s="340">
        <v>4</v>
      </c>
      <c r="H39" s="280">
        <v>0</v>
      </c>
      <c r="J39" s="340"/>
    </row>
    <row r="40" spans="1:10" ht="15" customHeight="1" x14ac:dyDescent="0.2">
      <c r="A40" s="139" t="s">
        <v>107</v>
      </c>
      <c r="B40" s="342">
        <v>2.9016999999999999</v>
      </c>
      <c r="C40" s="340">
        <v>-0.33389999999999997</v>
      </c>
      <c r="D40" s="340">
        <v>-3.3000000000000002E-2</v>
      </c>
      <c r="E40" s="340">
        <v>-1.0539000000000001</v>
      </c>
      <c r="F40" s="340">
        <v>0</v>
      </c>
      <c r="G40" s="340">
        <v>4.5</v>
      </c>
      <c r="H40" s="280">
        <v>0</v>
      </c>
      <c r="J40" s="340"/>
    </row>
    <row r="41" spans="1:10" ht="15" customHeight="1" x14ac:dyDescent="0.2">
      <c r="A41" s="132" t="s">
        <v>108</v>
      </c>
      <c r="B41" s="342">
        <v>2.9369000000000001</v>
      </c>
      <c r="C41" s="340">
        <v>-0.29880000000000001</v>
      </c>
      <c r="D41" s="340">
        <v>-2.5000000000000001E-2</v>
      </c>
      <c r="E41" s="340">
        <v>-0.30209999999999998</v>
      </c>
      <c r="F41" s="340">
        <v>0</v>
      </c>
      <c r="G41" s="340">
        <v>6</v>
      </c>
      <c r="H41" s="280">
        <v>0</v>
      </c>
      <c r="J41" s="340"/>
    </row>
    <row r="42" spans="1:10" ht="15" customHeight="1" x14ac:dyDescent="0.2">
      <c r="B42" s="325"/>
      <c r="H42" s="119"/>
    </row>
    <row r="43" spans="1:10" s="314" customFormat="1" ht="15" customHeight="1" x14ac:dyDescent="0.2">
      <c r="A43" s="339" t="s">
        <v>324</v>
      </c>
      <c r="B43" s="311"/>
      <c r="C43" s="312"/>
      <c r="D43" s="312"/>
      <c r="E43" s="312"/>
      <c r="F43" s="312"/>
      <c r="G43" s="312"/>
      <c r="H43" s="313"/>
    </row>
    <row r="44" spans="1:10" ht="15" customHeight="1" x14ac:dyDescent="0.2">
      <c r="A44" s="129"/>
      <c r="B44" s="86" t="s">
        <v>159</v>
      </c>
      <c r="C44" s="86" t="s">
        <v>160</v>
      </c>
      <c r="D44" s="86" t="s">
        <v>161</v>
      </c>
      <c r="E44" s="86" t="s">
        <v>162</v>
      </c>
      <c r="F44" s="86" t="s">
        <v>163</v>
      </c>
      <c r="G44" s="86" t="s">
        <v>164</v>
      </c>
      <c r="H44" s="140" t="s">
        <v>165</v>
      </c>
    </row>
    <row r="45" spans="1:10" ht="15" customHeight="1" x14ac:dyDescent="0.2">
      <c r="A45" s="139" t="s">
        <v>100</v>
      </c>
      <c r="B45" s="342">
        <v>3.0868000000000002</v>
      </c>
      <c r="C45" s="340">
        <v>-0.36749999999999999</v>
      </c>
      <c r="D45" s="340">
        <v>-1.9E-2</v>
      </c>
      <c r="E45" s="340">
        <v>-0.34089999999999998</v>
      </c>
      <c r="F45" s="340">
        <v>0</v>
      </c>
      <c r="G45" s="340">
        <v>5.5</v>
      </c>
      <c r="H45" s="280">
        <v>0</v>
      </c>
    </row>
    <row r="46" spans="1:10" ht="15" customHeight="1" x14ac:dyDescent="0.2">
      <c r="A46" s="139" t="s">
        <v>101</v>
      </c>
      <c r="B46" s="342">
        <v>3.1273</v>
      </c>
      <c r="C46" s="340">
        <v>-0.39069999999999999</v>
      </c>
      <c r="D46" s="340">
        <v>-1.7399999999999999E-2</v>
      </c>
      <c r="E46" s="340">
        <v>-1.1141000000000001</v>
      </c>
      <c r="F46" s="340">
        <v>0</v>
      </c>
      <c r="G46" s="340">
        <v>5.7</v>
      </c>
      <c r="H46" s="280">
        <v>0</v>
      </c>
    </row>
    <row r="47" spans="1:10" ht="15" customHeight="1" x14ac:dyDescent="0.2">
      <c r="A47" s="139" t="s">
        <v>102</v>
      </c>
      <c r="B47" s="342">
        <v>3.0990000000000002</v>
      </c>
      <c r="C47" s="340">
        <v>-0.38650000000000001</v>
      </c>
      <c r="D47" s="340">
        <v>-1.78E-2</v>
      </c>
      <c r="E47" s="340">
        <v>-0.1769</v>
      </c>
      <c r="F47" s="340">
        <v>0</v>
      </c>
      <c r="G47" s="340">
        <v>5</v>
      </c>
      <c r="H47" s="280">
        <v>0</v>
      </c>
    </row>
    <row r="48" spans="1:10" ht="15" customHeight="1" x14ac:dyDescent="0.2">
      <c r="A48" s="139" t="s">
        <v>103</v>
      </c>
      <c r="B48" s="342">
        <v>2.8525</v>
      </c>
      <c r="C48" s="340">
        <v>-0.29920000000000002</v>
      </c>
      <c r="D48" s="340">
        <v>-3.2800000000000003E-2</v>
      </c>
      <c r="E48" s="340">
        <v>-0.92810000000000004</v>
      </c>
      <c r="F48" s="340">
        <v>0</v>
      </c>
      <c r="G48" s="340">
        <v>5.2</v>
      </c>
      <c r="H48" s="280">
        <v>0</v>
      </c>
    </row>
    <row r="49" spans="1:8" ht="15" customHeight="1" x14ac:dyDescent="0.2">
      <c r="A49" s="139" t="s">
        <v>104</v>
      </c>
      <c r="B49" s="342">
        <v>2.9817999999999998</v>
      </c>
      <c r="C49" s="340">
        <v>-0.34089999999999998</v>
      </c>
      <c r="D49" s="340">
        <v>-2.58E-2</v>
      </c>
      <c r="E49" s="340">
        <v>-0.38829999999999998</v>
      </c>
      <c r="F49" s="340">
        <v>0</v>
      </c>
      <c r="G49" s="340">
        <v>5</v>
      </c>
      <c r="H49" s="280">
        <v>0</v>
      </c>
    </row>
    <row r="50" spans="1:8" ht="15" customHeight="1" x14ac:dyDescent="0.2">
      <c r="A50" s="139" t="s">
        <v>105</v>
      </c>
      <c r="B50" s="342">
        <v>2.7475000000000001</v>
      </c>
      <c r="C50" s="340">
        <v>-0.29070000000000001</v>
      </c>
      <c r="D50" s="340">
        <v>-3.7900000000000003E-2</v>
      </c>
      <c r="E50" s="340">
        <v>-0.53680000000000005</v>
      </c>
      <c r="F50" s="340">
        <v>0</v>
      </c>
      <c r="G50" s="340">
        <v>4.5</v>
      </c>
      <c r="H50" s="280">
        <v>0</v>
      </c>
    </row>
    <row r="51" spans="1:8" ht="15" customHeight="1" x14ac:dyDescent="0.2">
      <c r="A51" s="139" t="s">
        <v>106</v>
      </c>
      <c r="B51" s="342">
        <v>2.5270000000000001</v>
      </c>
      <c r="C51" s="340">
        <v>-0.18790000000000001</v>
      </c>
      <c r="D51" s="340">
        <v>-5.0799999999999998E-2</v>
      </c>
      <c r="E51" s="340">
        <v>-0.2535</v>
      </c>
      <c r="F51" s="340">
        <v>0</v>
      </c>
      <c r="G51" s="340">
        <v>4</v>
      </c>
      <c r="H51" s="280">
        <v>0</v>
      </c>
    </row>
    <row r="52" spans="1:8" ht="15" customHeight="1" x14ac:dyDescent="0.2">
      <c r="A52" s="139" t="s">
        <v>107</v>
      </c>
      <c r="B52" s="342">
        <v>2.8420000000000001</v>
      </c>
      <c r="C52" s="340">
        <v>-0.33389999999999997</v>
      </c>
      <c r="D52" s="340">
        <v>-3.3000000000000002E-2</v>
      </c>
      <c r="E52" s="340">
        <v>-1.0539000000000001</v>
      </c>
      <c r="F52" s="340">
        <v>0</v>
      </c>
      <c r="G52" s="340">
        <v>4.5</v>
      </c>
      <c r="H52" s="280">
        <v>0</v>
      </c>
    </row>
    <row r="53" spans="1:8" ht="15" customHeight="1" x14ac:dyDescent="0.2">
      <c r="A53" s="132" t="s">
        <v>108</v>
      </c>
      <c r="B53" s="342">
        <v>2.8776999999999999</v>
      </c>
      <c r="C53" s="340">
        <v>-0.29880000000000001</v>
      </c>
      <c r="D53" s="340">
        <v>-2.5000000000000001E-2</v>
      </c>
      <c r="E53" s="340">
        <v>-0.30209999999999998</v>
      </c>
      <c r="F53" s="340">
        <v>0</v>
      </c>
      <c r="G53" s="340">
        <v>6</v>
      </c>
      <c r="H53" s="280">
        <v>0</v>
      </c>
    </row>
    <row r="54" spans="1:8" x14ac:dyDescent="0.2">
      <c r="A54" s="5"/>
      <c r="B54" s="19"/>
      <c r="C54" s="5"/>
      <c r="D54" s="5"/>
      <c r="E54" s="5"/>
      <c r="F54" s="5"/>
      <c r="G54" s="5"/>
      <c r="H54" s="138"/>
    </row>
    <row r="55" spans="1:8" s="314" customFormat="1" ht="15" customHeight="1" x14ac:dyDescent="0.2">
      <c r="A55" s="339" t="s">
        <v>323</v>
      </c>
      <c r="B55" s="311"/>
      <c r="C55" s="312"/>
      <c r="D55" s="312"/>
      <c r="E55" s="312"/>
      <c r="F55" s="312"/>
      <c r="G55" s="312"/>
      <c r="H55" s="313"/>
    </row>
    <row r="56" spans="1:8" ht="15" customHeight="1" x14ac:dyDescent="0.2">
      <c r="A56" s="129"/>
      <c r="B56" s="86" t="s">
        <v>159</v>
      </c>
      <c r="C56" s="86" t="s">
        <v>160</v>
      </c>
      <c r="D56" s="86" t="s">
        <v>161</v>
      </c>
      <c r="E56" s="86" t="s">
        <v>162</v>
      </c>
      <c r="F56" s="86" t="s">
        <v>163</v>
      </c>
      <c r="G56" s="86" t="s">
        <v>164</v>
      </c>
      <c r="H56" s="140" t="s">
        <v>165</v>
      </c>
    </row>
    <row r="57" spans="1:8" ht="15" customHeight="1" x14ac:dyDescent="0.2">
      <c r="A57" s="139" t="s">
        <v>100</v>
      </c>
      <c r="B57" s="342">
        <v>3.0819000000000001</v>
      </c>
      <c r="C57" s="340">
        <v>-0.36749999999999999</v>
      </c>
      <c r="D57" s="340">
        <v>-1.9E-2</v>
      </c>
      <c r="E57" s="340">
        <v>-0.34089999999999998</v>
      </c>
      <c r="F57" s="340">
        <v>0</v>
      </c>
      <c r="G57" s="340">
        <v>5.5</v>
      </c>
      <c r="H57" s="280">
        <v>0</v>
      </c>
    </row>
    <row r="58" spans="1:8" ht="15" customHeight="1" x14ac:dyDescent="0.2">
      <c r="A58" s="139" t="s">
        <v>101</v>
      </c>
      <c r="B58" s="342">
        <v>3.1208</v>
      </c>
      <c r="C58" s="340">
        <v>-0.39069999999999999</v>
      </c>
      <c r="D58" s="340">
        <v>-1.7399999999999999E-2</v>
      </c>
      <c r="E58" s="340">
        <v>-1.1141000000000001</v>
      </c>
      <c r="F58" s="340">
        <v>0</v>
      </c>
      <c r="G58" s="340">
        <v>5.7</v>
      </c>
      <c r="H58" s="280">
        <v>0</v>
      </c>
    </row>
    <row r="59" spans="1:8" ht="15" customHeight="1" x14ac:dyDescent="0.2">
      <c r="A59" s="139" t="s">
        <v>102</v>
      </c>
      <c r="B59" s="342">
        <v>3.0905</v>
      </c>
      <c r="C59" s="340">
        <v>-0.38650000000000001</v>
      </c>
      <c r="D59" s="340">
        <v>-1.78E-2</v>
      </c>
      <c r="E59" s="340">
        <v>-0.1769</v>
      </c>
      <c r="F59" s="340">
        <v>0</v>
      </c>
      <c r="G59" s="340">
        <v>5</v>
      </c>
      <c r="H59" s="280">
        <v>0</v>
      </c>
    </row>
    <row r="60" spans="1:8" ht="15" customHeight="1" x14ac:dyDescent="0.2">
      <c r="A60" s="139" t="s">
        <v>103</v>
      </c>
      <c r="B60" s="342">
        <v>2.8462000000000001</v>
      </c>
      <c r="C60" s="340">
        <v>-0.29920000000000002</v>
      </c>
      <c r="D60" s="340">
        <v>-3.2800000000000003E-2</v>
      </c>
      <c r="E60" s="340">
        <v>-0.92810000000000004</v>
      </c>
      <c r="F60" s="340">
        <v>0</v>
      </c>
      <c r="G60" s="340">
        <v>5.2</v>
      </c>
      <c r="H60" s="280">
        <v>0</v>
      </c>
    </row>
    <row r="61" spans="1:8" ht="15" customHeight="1" x14ac:dyDescent="0.2">
      <c r="A61" s="139" t="s">
        <v>104</v>
      </c>
      <c r="B61" s="342">
        <v>2.9689000000000001</v>
      </c>
      <c r="C61" s="340">
        <v>-0.34089999999999998</v>
      </c>
      <c r="D61" s="340">
        <v>-2.58E-2</v>
      </c>
      <c r="E61" s="340">
        <v>-0.38829999999999998</v>
      </c>
      <c r="F61" s="340">
        <v>0</v>
      </c>
      <c r="G61" s="340">
        <v>5</v>
      </c>
      <c r="H61" s="280">
        <v>0</v>
      </c>
    </row>
    <row r="62" spans="1:8" ht="15" customHeight="1" x14ac:dyDescent="0.2">
      <c r="A62" s="139" t="s">
        <v>105</v>
      </c>
      <c r="B62" s="342">
        <v>2.7435999999999998</v>
      </c>
      <c r="C62" s="340">
        <v>-0.29070000000000001</v>
      </c>
      <c r="D62" s="340">
        <v>-3.7900000000000003E-2</v>
      </c>
      <c r="E62" s="340">
        <v>-0.53680000000000005</v>
      </c>
      <c r="F62" s="340">
        <v>0</v>
      </c>
      <c r="G62" s="340">
        <v>4.5</v>
      </c>
      <c r="H62" s="280">
        <v>0</v>
      </c>
    </row>
    <row r="63" spans="1:8" ht="15" customHeight="1" x14ac:dyDescent="0.2">
      <c r="A63" s="139" t="s">
        <v>106</v>
      </c>
      <c r="B63" s="342">
        <v>2.5394999999999999</v>
      </c>
      <c r="C63" s="340">
        <v>-0.18790000000000001</v>
      </c>
      <c r="D63" s="340">
        <v>-5.0799999999999998E-2</v>
      </c>
      <c r="E63" s="340">
        <v>-0.2535</v>
      </c>
      <c r="F63" s="340">
        <v>0</v>
      </c>
      <c r="G63" s="340">
        <v>4</v>
      </c>
      <c r="H63" s="280">
        <v>0</v>
      </c>
    </row>
    <row r="64" spans="1:8" ht="15" customHeight="1" x14ac:dyDescent="0.2">
      <c r="A64" s="139" t="s">
        <v>107</v>
      </c>
      <c r="B64" s="342">
        <v>2.8325</v>
      </c>
      <c r="C64" s="340">
        <v>-0.33389999999999997</v>
      </c>
      <c r="D64" s="340">
        <v>-3.3000000000000002E-2</v>
      </c>
      <c r="E64" s="340">
        <v>-1.0539000000000001</v>
      </c>
      <c r="F64" s="340">
        <v>0</v>
      </c>
      <c r="G64" s="340">
        <v>4.5</v>
      </c>
      <c r="H64" s="280">
        <v>0</v>
      </c>
    </row>
    <row r="65" spans="1:8" ht="15" customHeight="1" x14ac:dyDescent="0.2">
      <c r="A65" s="132" t="s">
        <v>108</v>
      </c>
      <c r="B65" s="342">
        <v>2.8708999999999998</v>
      </c>
      <c r="C65" s="340">
        <v>-0.29880000000000001</v>
      </c>
      <c r="D65" s="340">
        <v>-2.5000000000000001E-2</v>
      </c>
      <c r="E65" s="340">
        <v>-0.30209999999999998</v>
      </c>
      <c r="F65" s="340">
        <v>0</v>
      </c>
      <c r="G65" s="340">
        <v>6</v>
      </c>
      <c r="H65" s="280">
        <v>0</v>
      </c>
    </row>
    <row r="66" spans="1:8" x14ac:dyDescent="0.2">
      <c r="A66" s="5"/>
      <c r="B66" s="19"/>
      <c r="C66" s="5"/>
      <c r="D66" s="5"/>
      <c r="E66" s="5"/>
      <c r="F66" s="5"/>
      <c r="G66" s="5"/>
      <c r="H66" s="138"/>
    </row>
    <row r="67" spans="1:8" s="314" customFormat="1" ht="15" customHeight="1" x14ac:dyDescent="0.2">
      <c r="A67" s="339" t="s">
        <v>322</v>
      </c>
      <c r="B67" s="311"/>
      <c r="C67" s="312"/>
      <c r="D67" s="312"/>
      <c r="E67" s="312"/>
      <c r="F67" s="312"/>
      <c r="G67" s="312"/>
      <c r="H67" s="313"/>
    </row>
    <row r="68" spans="1:8" ht="15" customHeight="1" x14ac:dyDescent="0.2">
      <c r="A68" s="129"/>
      <c r="B68" s="86" t="s">
        <v>159</v>
      </c>
      <c r="C68" s="86" t="s">
        <v>160</v>
      </c>
      <c r="D68" s="86" t="s">
        <v>161</v>
      </c>
      <c r="E68" s="86" t="s">
        <v>162</v>
      </c>
      <c r="F68" s="86" t="s">
        <v>163</v>
      </c>
      <c r="G68" s="86" t="s">
        <v>164</v>
      </c>
      <c r="H68" s="140" t="s">
        <v>165</v>
      </c>
    </row>
    <row r="69" spans="1:8" ht="15" customHeight="1" x14ac:dyDescent="0.2">
      <c r="A69" s="139" t="s">
        <v>100</v>
      </c>
      <c r="B69" s="342">
        <v>3.0771000000000002</v>
      </c>
      <c r="C69" s="340">
        <v>-0.36749999999999999</v>
      </c>
      <c r="D69" s="340">
        <v>-1.9E-2</v>
      </c>
      <c r="E69" s="340">
        <v>-0.34089999999999998</v>
      </c>
      <c r="F69" s="340">
        <v>0</v>
      </c>
      <c r="G69" s="340">
        <v>5.5</v>
      </c>
      <c r="H69" s="280">
        <v>0</v>
      </c>
    </row>
    <row r="70" spans="1:8" ht="15" customHeight="1" x14ac:dyDescent="0.2">
      <c r="A70" s="139" t="s">
        <v>101</v>
      </c>
      <c r="B70" s="342">
        <v>3.1143999999999998</v>
      </c>
      <c r="C70" s="340">
        <v>-0.39069999999999999</v>
      </c>
      <c r="D70" s="340">
        <v>-1.7399999999999999E-2</v>
      </c>
      <c r="E70" s="340">
        <v>-1.1141000000000001</v>
      </c>
      <c r="F70" s="340">
        <v>0</v>
      </c>
      <c r="G70" s="340">
        <v>5.7</v>
      </c>
      <c r="H70" s="280">
        <v>0</v>
      </c>
    </row>
    <row r="71" spans="1:8" ht="15" customHeight="1" x14ac:dyDescent="0.2">
      <c r="A71" s="139" t="s">
        <v>102</v>
      </c>
      <c r="B71" s="342">
        <v>3.0823</v>
      </c>
      <c r="C71" s="340">
        <v>-0.38650000000000001</v>
      </c>
      <c r="D71" s="340">
        <v>-1.78E-2</v>
      </c>
      <c r="E71" s="340">
        <v>-0.1769</v>
      </c>
      <c r="F71" s="340">
        <v>0</v>
      </c>
      <c r="G71" s="340">
        <v>5</v>
      </c>
      <c r="H71" s="280">
        <v>0</v>
      </c>
    </row>
    <row r="72" spans="1:8" ht="15" customHeight="1" x14ac:dyDescent="0.2">
      <c r="A72" s="139" t="s">
        <v>103</v>
      </c>
      <c r="B72" s="342">
        <v>2.8401000000000001</v>
      </c>
      <c r="C72" s="340">
        <v>-0.29920000000000002</v>
      </c>
      <c r="D72" s="340">
        <v>-3.2800000000000003E-2</v>
      </c>
      <c r="E72" s="340">
        <v>-0.92810000000000004</v>
      </c>
      <c r="F72" s="340">
        <v>0</v>
      </c>
      <c r="G72" s="340">
        <v>5.2</v>
      </c>
      <c r="H72" s="280">
        <v>0</v>
      </c>
    </row>
    <row r="73" spans="1:8" ht="15" customHeight="1" x14ac:dyDescent="0.2">
      <c r="A73" s="139" t="s">
        <v>104</v>
      </c>
      <c r="B73" s="342">
        <v>2.9567000000000001</v>
      </c>
      <c r="C73" s="340">
        <v>-0.34089999999999998</v>
      </c>
      <c r="D73" s="340">
        <v>-2.58E-2</v>
      </c>
      <c r="E73" s="340">
        <v>-0.38829999999999998</v>
      </c>
      <c r="F73" s="340">
        <v>0</v>
      </c>
      <c r="G73" s="340">
        <v>5</v>
      </c>
      <c r="H73" s="280">
        <v>0</v>
      </c>
    </row>
    <row r="74" spans="1:8" ht="15" customHeight="1" x14ac:dyDescent="0.2">
      <c r="A74" s="139" t="s">
        <v>105</v>
      </c>
      <c r="B74" s="342">
        <v>2.7397999999999998</v>
      </c>
      <c r="C74" s="340">
        <v>-0.29070000000000001</v>
      </c>
      <c r="D74" s="340">
        <v>-3.7900000000000003E-2</v>
      </c>
      <c r="E74" s="340">
        <v>-0.53680000000000005</v>
      </c>
      <c r="F74" s="340">
        <v>0</v>
      </c>
      <c r="G74" s="340">
        <v>4.5</v>
      </c>
      <c r="H74" s="280">
        <v>0</v>
      </c>
    </row>
    <row r="75" spans="1:8" ht="15" customHeight="1" x14ac:dyDescent="0.2">
      <c r="A75" s="139" t="s">
        <v>106</v>
      </c>
      <c r="B75" s="342">
        <v>2.5528</v>
      </c>
      <c r="C75" s="340">
        <v>-0.18790000000000001</v>
      </c>
      <c r="D75" s="340">
        <v>-5.0799999999999998E-2</v>
      </c>
      <c r="E75" s="340">
        <v>-0.2535</v>
      </c>
      <c r="F75" s="340">
        <v>0</v>
      </c>
      <c r="G75" s="340">
        <v>4</v>
      </c>
      <c r="H75" s="280">
        <v>0</v>
      </c>
    </row>
    <row r="76" spans="1:8" ht="15" customHeight="1" x14ac:dyDescent="0.2">
      <c r="A76" s="139" t="s">
        <v>107</v>
      </c>
      <c r="B76" s="342">
        <v>2.8233000000000001</v>
      </c>
      <c r="C76" s="340">
        <v>-0.33389999999999997</v>
      </c>
      <c r="D76" s="340">
        <v>-3.3000000000000002E-2</v>
      </c>
      <c r="E76" s="340">
        <v>-1.0539000000000001</v>
      </c>
      <c r="F76" s="340">
        <v>0</v>
      </c>
      <c r="G76" s="340">
        <v>4.5</v>
      </c>
      <c r="H76" s="280">
        <v>0</v>
      </c>
    </row>
    <row r="77" spans="1:8" ht="15" customHeight="1" x14ac:dyDescent="0.2">
      <c r="A77" s="132" t="s">
        <v>108</v>
      </c>
      <c r="B77" s="342">
        <v>2.8643999999999998</v>
      </c>
      <c r="C77" s="340">
        <v>-0.29880000000000001</v>
      </c>
      <c r="D77" s="340">
        <v>-2.5000000000000001E-2</v>
      </c>
      <c r="E77" s="340">
        <v>-0.30209999999999998</v>
      </c>
      <c r="F77" s="340">
        <v>0</v>
      </c>
      <c r="G77" s="340">
        <v>6</v>
      </c>
      <c r="H77" s="280">
        <v>0</v>
      </c>
    </row>
    <row r="78" spans="1:8" x14ac:dyDescent="0.2">
      <c r="A78" s="5"/>
      <c r="B78" s="19"/>
      <c r="C78" s="5"/>
      <c r="D78" s="5"/>
      <c r="E78" s="5"/>
      <c r="F78" s="5"/>
      <c r="G78" s="5"/>
      <c r="H78" s="138"/>
    </row>
    <row r="79" spans="1:8" s="314" customFormat="1" ht="15" customHeight="1" x14ac:dyDescent="0.2">
      <c r="A79" s="339" t="s">
        <v>321</v>
      </c>
      <c r="B79" s="311"/>
      <c r="C79" s="312"/>
      <c r="D79" s="312"/>
      <c r="E79" s="312"/>
      <c r="F79" s="312"/>
      <c r="G79" s="312"/>
      <c r="H79" s="313"/>
    </row>
    <row r="80" spans="1:8" ht="15" customHeight="1" x14ac:dyDescent="0.2">
      <c r="A80" s="129"/>
      <c r="B80" s="86" t="s">
        <v>159</v>
      </c>
      <c r="C80" s="86" t="s">
        <v>160</v>
      </c>
      <c r="D80" s="86" t="s">
        <v>161</v>
      </c>
      <c r="E80" s="86" t="s">
        <v>162</v>
      </c>
      <c r="F80" s="86" t="s">
        <v>163</v>
      </c>
      <c r="G80" s="86" t="s">
        <v>164</v>
      </c>
      <c r="H80" s="140" t="s">
        <v>165</v>
      </c>
    </row>
    <row r="81" spans="1:8" ht="15" customHeight="1" x14ac:dyDescent="0.2">
      <c r="A81" s="139" t="s">
        <v>100</v>
      </c>
      <c r="B81" s="342">
        <v>3.0724</v>
      </c>
      <c r="C81" s="340">
        <v>-0.36749999999999999</v>
      </c>
      <c r="D81" s="340">
        <v>-1.9E-2</v>
      </c>
      <c r="E81" s="340">
        <v>-0.34089999999999998</v>
      </c>
      <c r="F81" s="340">
        <v>0</v>
      </c>
      <c r="G81" s="340">
        <v>5.5</v>
      </c>
      <c r="H81" s="280">
        <v>0</v>
      </c>
    </row>
    <row r="82" spans="1:8" ht="15" customHeight="1" x14ac:dyDescent="0.2">
      <c r="A82" s="139" t="s">
        <v>101</v>
      </c>
      <c r="B82" s="342">
        <v>3.1082000000000001</v>
      </c>
      <c r="C82" s="340">
        <v>-0.39069999999999999</v>
      </c>
      <c r="D82" s="340">
        <v>-1.7399999999999999E-2</v>
      </c>
      <c r="E82" s="340">
        <v>-1.1141000000000001</v>
      </c>
      <c r="F82" s="340">
        <v>0</v>
      </c>
      <c r="G82" s="340">
        <v>5.7</v>
      </c>
      <c r="H82" s="280">
        <v>0</v>
      </c>
    </row>
    <row r="83" spans="1:8" ht="15" customHeight="1" x14ac:dyDescent="0.2">
      <c r="A83" s="139" t="s">
        <v>102</v>
      </c>
      <c r="B83" s="342">
        <v>3.0745</v>
      </c>
      <c r="C83" s="340">
        <v>-0.38650000000000001</v>
      </c>
      <c r="D83" s="340">
        <v>-1.78E-2</v>
      </c>
      <c r="E83" s="340">
        <v>-0.1769</v>
      </c>
      <c r="F83" s="340">
        <v>0</v>
      </c>
      <c r="G83" s="340">
        <v>5</v>
      </c>
      <c r="H83" s="280">
        <v>0</v>
      </c>
    </row>
    <row r="84" spans="1:8" ht="15" customHeight="1" x14ac:dyDescent="0.2">
      <c r="A84" s="139" t="s">
        <v>103</v>
      </c>
      <c r="B84" s="342">
        <v>2.8342000000000001</v>
      </c>
      <c r="C84" s="340">
        <v>-0.29920000000000002</v>
      </c>
      <c r="D84" s="340">
        <v>-3.2800000000000003E-2</v>
      </c>
      <c r="E84" s="340">
        <v>-0.92810000000000004</v>
      </c>
      <c r="F84" s="340">
        <v>0</v>
      </c>
      <c r="G84" s="340">
        <v>5.2</v>
      </c>
      <c r="H84" s="280">
        <v>0</v>
      </c>
    </row>
    <row r="85" spans="1:8" ht="15" customHeight="1" x14ac:dyDescent="0.2">
      <c r="A85" s="139" t="s">
        <v>104</v>
      </c>
      <c r="B85" s="342">
        <v>2.9451000000000001</v>
      </c>
      <c r="C85" s="340">
        <v>-0.34089999999999998</v>
      </c>
      <c r="D85" s="340">
        <v>-2.58E-2</v>
      </c>
      <c r="E85" s="340">
        <v>-0.38829999999999998</v>
      </c>
      <c r="F85" s="340">
        <v>0</v>
      </c>
      <c r="G85" s="340">
        <v>5</v>
      </c>
      <c r="H85" s="280">
        <v>0</v>
      </c>
    </row>
    <row r="86" spans="1:8" ht="15" customHeight="1" x14ac:dyDescent="0.2">
      <c r="A86" s="139" t="s">
        <v>105</v>
      </c>
      <c r="B86" s="342">
        <v>2.7360000000000002</v>
      </c>
      <c r="C86" s="340">
        <v>-0.29070000000000001</v>
      </c>
      <c r="D86" s="340">
        <v>-3.7900000000000003E-2</v>
      </c>
      <c r="E86" s="340">
        <v>-0.53680000000000005</v>
      </c>
      <c r="F86" s="340">
        <v>0</v>
      </c>
      <c r="G86" s="340">
        <v>4.5</v>
      </c>
      <c r="H86" s="280">
        <v>0</v>
      </c>
    </row>
    <row r="87" spans="1:8" ht="15" customHeight="1" x14ac:dyDescent="0.2">
      <c r="A87" s="139" t="s">
        <v>106</v>
      </c>
      <c r="B87" s="342">
        <v>2.5670000000000002</v>
      </c>
      <c r="C87" s="340">
        <v>-0.18790000000000001</v>
      </c>
      <c r="D87" s="340">
        <v>-5.0799999999999998E-2</v>
      </c>
      <c r="E87" s="340">
        <v>-0.2535</v>
      </c>
      <c r="F87" s="340">
        <v>0</v>
      </c>
      <c r="G87" s="340">
        <v>4</v>
      </c>
      <c r="H87" s="280">
        <v>0</v>
      </c>
    </row>
    <row r="88" spans="1:8" ht="15" customHeight="1" x14ac:dyDescent="0.2">
      <c r="A88" s="139" t="s">
        <v>107</v>
      </c>
      <c r="B88" s="342">
        <v>2.8144999999999998</v>
      </c>
      <c r="C88" s="340">
        <v>-0.33389999999999997</v>
      </c>
      <c r="D88" s="340">
        <v>-3.3000000000000002E-2</v>
      </c>
      <c r="E88" s="340">
        <v>-1.0539000000000001</v>
      </c>
      <c r="F88" s="340">
        <v>0</v>
      </c>
      <c r="G88" s="340">
        <v>4.5</v>
      </c>
      <c r="H88" s="280">
        <v>0</v>
      </c>
    </row>
    <row r="89" spans="1:8" ht="15" customHeight="1" x14ac:dyDescent="0.2">
      <c r="A89" s="132" t="s">
        <v>108</v>
      </c>
      <c r="B89" s="342">
        <v>2.8582000000000001</v>
      </c>
      <c r="C89" s="340">
        <v>-0.29880000000000001</v>
      </c>
      <c r="D89" s="340">
        <v>-2.5000000000000001E-2</v>
      </c>
      <c r="E89" s="340">
        <v>-0.30209999999999998</v>
      </c>
      <c r="F89" s="340">
        <v>0</v>
      </c>
      <c r="G89" s="340">
        <v>6</v>
      </c>
      <c r="H89" s="280">
        <v>0</v>
      </c>
    </row>
    <row r="90" spans="1:8" x14ac:dyDescent="0.2">
      <c r="A90" s="5"/>
      <c r="B90" s="19"/>
      <c r="C90" s="5"/>
      <c r="D90" s="5"/>
      <c r="E90" s="5"/>
      <c r="F90" s="5"/>
      <c r="G90" s="5"/>
      <c r="H90" s="138"/>
    </row>
    <row r="91" spans="1:8" s="314" customFormat="1" ht="15" customHeight="1" x14ac:dyDescent="0.2">
      <c r="A91" s="339" t="s">
        <v>320</v>
      </c>
      <c r="B91" s="311"/>
      <c r="C91" s="312"/>
      <c r="D91" s="312"/>
      <c r="E91" s="312"/>
      <c r="F91" s="312"/>
      <c r="G91" s="312"/>
      <c r="H91" s="313"/>
    </row>
    <row r="92" spans="1:8" ht="15" customHeight="1" x14ac:dyDescent="0.2">
      <c r="A92" s="129"/>
      <c r="B92" s="86" t="s">
        <v>159</v>
      </c>
      <c r="C92" s="86" t="s">
        <v>160</v>
      </c>
      <c r="D92" s="86" t="s">
        <v>161</v>
      </c>
      <c r="E92" s="86" t="s">
        <v>162</v>
      </c>
      <c r="F92" s="86" t="s">
        <v>163</v>
      </c>
      <c r="G92" s="86" t="s">
        <v>164</v>
      </c>
      <c r="H92" s="140" t="s">
        <v>165</v>
      </c>
    </row>
    <row r="93" spans="1:8" ht="15" customHeight="1" x14ac:dyDescent="0.2">
      <c r="A93" s="139" t="s">
        <v>100</v>
      </c>
      <c r="B93" s="342">
        <v>3.0676999999999999</v>
      </c>
      <c r="C93" s="340">
        <v>-0.36749999999999999</v>
      </c>
      <c r="D93" s="340">
        <v>-1.9E-2</v>
      </c>
      <c r="E93" s="340">
        <v>-0.34089999999999998</v>
      </c>
      <c r="F93" s="340">
        <v>0</v>
      </c>
      <c r="G93" s="340">
        <v>5.5</v>
      </c>
      <c r="H93" s="280">
        <v>0</v>
      </c>
    </row>
    <row r="94" spans="1:8" ht="15" customHeight="1" x14ac:dyDescent="0.2">
      <c r="A94" s="139" t="s">
        <v>101</v>
      </c>
      <c r="B94" s="342">
        <v>3.1021999999999998</v>
      </c>
      <c r="C94" s="340">
        <v>-0.39069999999999999</v>
      </c>
      <c r="D94" s="340">
        <v>-1.7399999999999999E-2</v>
      </c>
      <c r="E94" s="340">
        <v>-1.1141000000000001</v>
      </c>
      <c r="F94" s="340">
        <v>0</v>
      </c>
      <c r="G94" s="340">
        <v>5.7</v>
      </c>
      <c r="H94" s="280">
        <v>0</v>
      </c>
    </row>
    <row r="95" spans="1:8" ht="15" customHeight="1" x14ac:dyDescent="0.2">
      <c r="A95" s="139" t="s">
        <v>102</v>
      </c>
      <c r="B95" s="342">
        <v>3.0669</v>
      </c>
      <c r="C95" s="340">
        <v>-0.38650000000000001</v>
      </c>
      <c r="D95" s="340">
        <v>-1.78E-2</v>
      </c>
      <c r="E95" s="340">
        <v>-0.1769</v>
      </c>
      <c r="F95" s="340">
        <v>0</v>
      </c>
      <c r="G95" s="340">
        <v>5</v>
      </c>
      <c r="H95" s="280">
        <v>0</v>
      </c>
    </row>
    <row r="96" spans="1:8" ht="15" customHeight="1" x14ac:dyDescent="0.2">
      <c r="A96" s="139" t="s">
        <v>103</v>
      </c>
      <c r="B96" s="342">
        <v>2.8283999999999998</v>
      </c>
      <c r="C96" s="340">
        <v>-0.29920000000000002</v>
      </c>
      <c r="D96" s="340">
        <v>-3.2800000000000003E-2</v>
      </c>
      <c r="E96" s="340">
        <v>-0.92810000000000004</v>
      </c>
      <c r="F96" s="340">
        <v>0</v>
      </c>
      <c r="G96" s="340">
        <v>5.2</v>
      </c>
      <c r="H96" s="280">
        <v>0</v>
      </c>
    </row>
    <row r="97" spans="1:8" ht="15" customHeight="1" x14ac:dyDescent="0.2">
      <c r="A97" s="139" t="s">
        <v>104</v>
      </c>
      <c r="B97" s="342">
        <v>2.9342000000000001</v>
      </c>
      <c r="C97" s="340">
        <v>-0.34089999999999998</v>
      </c>
      <c r="D97" s="340">
        <v>-2.58E-2</v>
      </c>
      <c r="E97" s="340">
        <v>-0.38829999999999998</v>
      </c>
      <c r="F97" s="340">
        <v>0</v>
      </c>
      <c r="G97" s="340">
        <v>5</v>
      </c>
      <c r="H97" s="280">
        <v>0</v>
      </c>
    </row>
    <row r="98" spans="1:8" ht="15" customHeight="1" x14ac:dyDescent="0.2">
      <c r="A98" s="139" t="s">
        <v>105</v>
      </c>
      <c r="B98" s="342">
        <v>2.7324000000000002</v>
      </c>
      <c r="C98" s="340">
        <v>-0.29070000000000001</v>
      </c>
      <c r="D98" s="340">
        <v>-3.7900000000000003E-2</v>
      </c>
      <c r="E98" s="340">
        <v>-0.53680000000000005</v>
      </c>
      <c r="F98" s="340">
        <v>0</v>
      </c>
      <c r="G98" s="340">
        <v>4.5</v>
      </c>
      <c r="H98" s="280">
        <v>0</v>
      </c>
    </row>
    <row r="99" spans="1:8" ht="15" customHeight="1" x14ac:dyDescent="0.2">
      <c r="A99" s="139" t="s">
        <v>106</v>
      </c>
      <c r="B99" s="342">
        <v>2.5821999999999998</v>
      </c>
      <c r="C99" s="340">
        <v>-0.18790000000000001</v>
      </c>
      <c r="D99" s="340">
        <v>-5.0799999999999998E-2</v>
      </c>
      <c r="E99" s="340">
        <v>-0.2535</v>
      </c>
      <c r="F99" s="340">
        <v>0</v>
      </c>
      <c r="G99" s="340">
        <v>4</v>
      </c>
      <c r="H99" s="280">
        <v>0</v>
      </c>
    </row>
    <row r="100" spans="1:8" ht="15" customHeight="1" x14ac:dyDescent="0.2">
      <c r="A100" s="139" t="s">
        <v>107</v>
      </c>
      <c r="B100" s="342">
        <v>2.8060999999999998</v>
      </c>
      <c r="C100" s="340">
        <v>-0.33389999999999997</v>
      </c>
      <c r="D100" s="340">
        <v>-3.3000000000000002E-2</v>
      </c>
      <c r="E100" s="340">
        <v>-1.0539000000000001</v>
      </c>
      <c r="F100" s="340">
        <v>0</v>
      </c>
      <c r="G100" s="340">
        <v>4.5</v>
      </c>
      <c r="H100" s="280">
        <v>0</v>
      </c>
    </row>
    <row r="101" spans="1:8" ht="15" customHeight="1" x14ac:dyDescent="0.2">
      <c r="A101" s="132" t="s">
        <v>108</v>
      </c>
      <c r="B101" s="342">
        <v>2.8521000000000001</v>
      </c>
      <c r="C101" s="340">
        <v>-0.29880000000000001</v>
      </c>
      <c r="D101" s="340">
        <v>-2.5000000000000001E-2</v>
      </c>
      <c r="E101" s="340">
        <v>-0.30209999999999998</v>
      </c>
      <c r="F101" s="340">
        <v>0</v>
      </c>
      <c r="G101" s="340">
        <v>6</v>
      </c>
      <c r="H101" s="280">
        <v>0</v>
      </c>
    </row>
    <row r="102" spans="1:8" x14ac:dyDescent="0.2">
      <c r="A102" s="5"/>
      <c r="B102" s="19"/>
      <c r="C102" s="5"/>
      <c r="D102" s="5"/>
      <c r="E102" s="5"/>
      <c r="F102" s="5"/>
      <c r="G102" s="5"/>
      <c r="H102" s="138"/>
    </row>
    <row r="103" spans="1:8" s="314" customFormat="1" ht="15" customHeight="1" x14ac:dyDescent="0.2">
      <c r="A103" s="339" t="s">
        <v>319</v>
      </c>
      <c r="B103" s="311"/>
      <c r="C103" s="312"/>
      <c r="D103" s="312"/>
      <c r="E103" s="312"/>
      <c r="F103" s="312"/>
      <c r="G103" s="312"/>
      <c r="H103" s="313"/>
    </row>
    <row r="104" spans="1:8" ht="15" customHeight="1" x14ac:dyDescent="0.2">
      <c r="A104" s="129"/>
      <c r="B104" s="86" t="s">
        <v>159</v>
      </c>
      <c r="C104" s="86" t="s">
        <v>160</v>
      </c>
      <c r="D104" s="86" t="s">
        <v>161</v>
      </c>
      <c r="E104" s="86" t="s">
        <v>162</v>
      </c>
      <c r="F104" s="86" t="s">
        <v>163</v>
      </c>
      <c r="G104" s="86" t="s">
        <v>164</v>
      </c>
      <c r="H104" s="140" t="s">
        <v>165</v>
      </c>
    </row>
    <row r="105" spans="1:8" ht="15" customHeight="1" x14ac:dyDescent="0.2">
      <c r="A105" s="139" t="s">
        <v>100</v>
      </c>
      <c r="B105" s="342">
        <v>3.0632000000000001</v>
      </c>
      <c r="C105" s="340">
        <v>-0.36749999999999999</v>
      </c>
      <c r="D105" s="340">
        <v>-1.9E-2</v>
      </c>
      <c r="E105" s="340">
        <v>-0.34089999999999998</v>
      </c>
      <c r="F105" s="340">
        <v>0</v>
      </c>
      <c r="G105" s="340">
        <v>5.5</v>
      </c>
      <c r="H105" s="280">
        <v>0</v>
      </c>
    </row>
    <row r="106" spans="1:8" ht="15" customHeight="1" x14ac:dyDescent="0.2">
      <c r="A106" s="139" t="s">
        <v>101</v>
      </c>
      <c r="B106" s="342">
        <v>3.0964</v>
      </c>
      <c r="C106" s="340">
        <v>-0.39069999999999999</v>
      </c>
      <c r="D106" s="340">
        <v>-1.7399999999999999E-2</v>
      </c>
      <c r="E106" s="340">
        <v>-1.1141000000000001</v>
      </c>
      <c r="F106" s="340">
        <v>0</v>
      </c>
      <c r="G106" s="340">
        <v>5.7</v>
      </c>
      <c r="H106" s="280">
        <v>0</v>
      </c>
    </row>
    <row r="107" spans="1:8" ht="15" customHeight="1" x14ac:dyDescent="0.2">
      <c r="A107" s="139" t="s">
        <v>102</v>
      </c>
      <c r="B107" s="342">
        <v>3.0596000000000001</v>
      </c>
      <c r="C107" s="340">
        <v>-0.38650000000000001</v>
      </c>
      <c r="D107" s="340">
        <v>-1.78E-2</v>
      </c>
      <c r="E107" s="340">
        <v>-0.1769</v>
      </c>
      <c r="F107" s="340">
        <v>0</v>
      </c>
      <c r="G107" s="340">
        <v>5</v>
      </c>
      <c r="H107" s="280">
        <v>0</v>
      </c>
    </row>
    <row r="108" spans="1:8" ht="15" customHeight="1" x14ac:dyDescent="0.2">
      <c r="A108" s="139" t="s">
        <v>103</v>
      </c>
      <c r="B108" s="342">
        <v>2.8228</v>
      </c>
      <c r="C108" s="340">
        <v>-0.29920000000000002</v>
      </c>
      <c r="D108" s="340">
        <v>-3.2800000000000003E-2</v>
      </c>
      <c r="E108" s="340">
        <v>-0.92810000000000004</v>
      </c>
      <c r="F108" s="340">
        <v>0</v>
      </c>
      <c r="G108" s="340">
        <v>5.2</v>
      </c>
      <c r="H108" s="280">
        <v>0</v>
      </c>
    </row>
    <row r="109" spans="1:8" ht="15" customHeight="1" x14ac:dyDescent="0.2">
      <c r="A109" s="139" t="s">
        <v>104</v>
      </c>
      <c r="B109" s="342">
        <v>2.9237000000000002</v>
      </c>
      <c r="C109" s="340">
        <v>-0.34089999999999998</v>
      </c>
      <c r="D109" s="340">
        <v>-2.58E-2</v>
      </c>
      <c r="E109" s="340">
        <v>-0.38829999999999998</v>
      </c>
      <c r="F109" s="340">
        <v>0</v>
      </c>
      <c r="G109" s="340">
        <v>5</v>
      </c>
      <c r="H109" s="280">
        <v>0</v>
      </c>
    </row>
    <row r="110" spans="1:8" ht="15" customHeight="1" x14ac:dyDescent="0.2">
      <c r="A110" s="139" t="s">
        <v>105</v>
      </c>
      <c r="B110" s="342">
        <v>2.7286999999999999</v>
      </c>
      <c r="C110" s="340">
        <v>-0.29070000000000001</v>
      </c>
      <c r="D110" s="340">
        <v>-3.7900000000000003E-2</v>
      </c>
      <c r="E110" s="340">
        <v>-0.53680000000000005</v>
      </c>
      <c r="F110" s="340">
        <v>0</v>
      </c>
      <c r="G110" s="340">
        <v>4.5</v>
      </c>
      <c r="H110" s="280">
        <v>0</v>
      </c>
    </row>
    <row r="111" spans="1:8" ht="15" customHeight="1" x14ac:dyDescent="0.2">
      <c r="A111" s="139" t="s">
        <v>106</v>
      </c>
      <c r="B111" s="342">
        <v>2.5985</v>
      </c>
      <c r="C111" s="340">
        <v>-0.18790000000000001</v>
      </c>
      <c r="D111" s="340">
        <v>-5.0799999999999998E-2</v>
      </c>
      <c r="E111" s="340">
        <v>-0.2535</v>
      </c>
      <c r="F111" s="340">
        <v>0</v>
      </c>
      <c r="G111" s="340">
        <v>4</v>
      </c>
      <c r="H111" s="280">
        <v>0</v>
      </c>
    </row>
    <row r="112" spans="1:8" ht="15" customHeight="1" x14ac:dyDescent="0.2">
      <c r="A112" s="139" t="s">
        <v>107</v>
      </c>
      <c r="B112" s="342">
        <v>2.7978999999999998</v>
      </c>
      <c r="C112" s="340">
        <v>-0.33389999999999997</v>
      </c>
      <c r="D112" s="340">
        <v>-3.3000000000000002E-2</v>
      </c>
      <c r="E112" s="340">
        <v>-1.0539000000000001</v>
      </c>
      <c r="F112" s="340">
        <v>0</v>
      </c>
      <c r="G112" s="340">
        <v>4.5</v>
      </c>
      <c r="H112" s="280">
        <v>0</v>
      </c>
    </row>
    <row r="113" spans="1:8" ht="15" customHeight="1" x14ac:dyDescent="0.2">
      <c r="A113" s="132" t="s">
        <v>108</v>
      </c>
      <c r="B113" s="342">
        <v>2.8462999999999998</v>
      </c>
      <c r="C113" s="340">
        <v>-0.29880000000000001</v>
      </c>
      <c r="D113" s="340">
        <v>-2.5000000000000001E-2</v>
      </c>
      <c r="E113" s="340">
        <v>-0.30209999999999998</v>
      </c>
      <c r="F113" s="340">
        <v>0</v>
      </c>
      <c r="G113" s="340">
        <v>6</v>
      </c>
      <c r="H113" s="280">
        <v>0</v>
      </c>
    </row>
    <row r="114" spans="1:8" x14ac:dyDescent="0.2">
      <c r="A114" s="5"/>
      <c r="B114" s="19"/>
      <c r="C114" s="5"/>
      <c r="D114" s="5"/>
      <c r="E114" s="5"/>
      <c r="F114" s="5"/>
      <c r="G114" s="5"/>
      <c r="H114" s="138"/>
    </row>
    <row r="115" spans="1:8" s="314" customFormat="1" ht="15" customHeight="1" x14ac:dyDescent="0.2">
      <c r="A115" s="339" t="s">
        <v>318</v>
      </c>
      <c r="B115" s="311"/>
      <c r="C115" s="312"/>
      <c r="D115" s="312"/>
      <c r="E115" s="312"/>
      <c r="F115" s="312"/>
      <c r="G115" s="312"/>
      <c r="H115" s="313"/>
    </row>
    <row r="116" spans="1:8" ht="15" customHeight="1" x14ac:dyDescent="0.2">
      <c r="A116" s="129"/>
      <c r="B116" s="86" t="s">
        <v>159</v>
      </c>
      <c r="C116" s="86" t="s">
        <v>160</v>
      </c>
      <c r="D116" s="86" t="s">
        <v>161</v>
      </c>
      <c r="E116" s="86" t="s">
        <v>162</v>
      </c>
      <c r="F116" s="86" t="s">
        <v>163</v>
      </c>
      <c r="G116" s="86" t="s">
        <v>164</v>
      </c>
      <c r="H116" s="140" t="s">
        <v>165</v>
      </c>
    </row>
    <row r="117" spans="1:8" ht="15" customHeight="1" x14ac:dyDescent="0.2">
      <c r="A117" s="139" t="s">
        <v>100</v>
      </c>
      <c r="B117" s="342">
        <v>3.0588000000000002</v>
      </c>
      <c r="C117" s="340">
        <v>-0.36749999999999999</v>
      </c>
      <c r="D117" s="340">
        <v>-1.9E-2</v>
      </c>
      <c r="E117" s="340">
        <v>-0.34089999999999998</v>
      </c>
      <c r="F117" s="340">
        <v>0</v>
      </c>
      <c r="G117" s="340">
        <v>5.5</v>
      </c>
      <c r="H117" s="280">
        <v>0</v>
      </c>
    </row>
    <row r="118" spans="1:8" ht="15" customHeight="1" x14ac:dyDescent="0.2">
      <c r="A118" s="139" t="s">
        <v>101</v>
      </c>
      <c r="B118" s="342">
        <v>3.0907</v>
      </c>
      <c r="C118" s="340">
        <v>-0.39069999999999999</v>
      </c>
      <c r="D118" s="340">
        <v>-1.7399999999999999E-2</v>
      </c>
      <c r="E118" s="340">
        <v>-1.1141000000000001</v>
      </c>
      <c r="F118" s="340">
        <v>0</v>
      </c>
      <c r="G118" s="340">
        <v>5.7</v>
      </c>
      <c r="H118" s="280">
        <v>0</v>
      </c>
    </row>
    <row r="119" spans="1:8" ht="15" customHeight="1" x14ac:dyDescent="0.2">
      <c r="A119" s="139" t="s">
        <v>102</v>
      </c>
      <c r="B119" s="342">
        <v>3.0525000000000002</v>
      </c>
      <c r="C119" s="340">
        <v>-0.38650000000000001</v>
      </c>
      <c r="D119" s="340">
        <v>-1.78E-2</v>
      </c>
      <c r="E119" s="340">
        <v>-0.1769</v>
      </c>
      <c r="F119" s="340">
        <v>0</v>
      </c>
      <c r="G119" s="340">
        <v>5</v>
      </c>
      <c r="H119" s="280">
        <v>0</v>
      </c>
    </row>
    <row r="120" spans="1:8" ht="15" customHeight="1" x14ac:dyDescent="0.2">
      <c r="A120" s="139" t="s">
        <v>103</v>
      </c>
      <c r="B120" s="342">
        <v>2.8172999999999999</v>
      </c>
      <c r="C120" s="340">
        <v>-0.29920000000000002</v>
      </c>
      <c r="D120" s="340">
        <v>-3.2800000000000003E-2</v>
      </c>
      <c r="E120" s="340">
        <v>-0.92810000000000004</v>
      </c>
      <c r="F120" s="340">
        <v>0</v>
      </c>
      <c r="G120" s="340">
        <v>5.2</v>
      </c>
      <c r="H120" s="280">
        <v>0</v>
      </c>
    </row>
    <row r="121" spans="1:8" ht="15" customHeight="1" x14ac:dyDescent="0.2">
      <c r="A121" s="139" t="s">
        <v>104</v>
      </c>
      <c r="B121" s="342">
        <v>2.9138000000000002</v>
      </c>
      <c r="C121" s="340">
        <v>-0.34089999999999998</v>
      </c>
      <c r="D121" s="340">
        <v>-2.58E-2</v>
      </c>
      <c r="E121" s="340">
        <v>-0.38829999999999998</v>
      </c>
      <c r="F121" s="340">
        <v>0</v>
      </c>
      <c r="G121" s="340">
        <v>5</v>
      </c>
      <c r="H121" s="280">
        <v>0</v>
      </c>
    </row>
    <row r="122" spans="1:8" ht="15" customHeight="1" x14ac:dyDescent="0.2">
      <c r="A122" s="139" t="s">
        <v>105</v>
      </c>
      <c r="B122" s="342">
        <v>2.7252000000000001</v>
      </c>
      <c r="C122" s="340">
        <v>-0.29070000000000001</v>
      </c>
      <c r="D122" s="340">
        <v>-3.7900000000000003E-2</v>
      </c>
      <c r="E122" s="340">
        <v>-0.53680000000000005</v>
      </c>
      <c r="F122" s="340">
        <v>0</v>
      </c>
      <c r="G122" s="340">
        <v>4.5</v>
      </c>
      <c r="H122" s="280">
        <v>0</v>
      </c>
    </row>
    <row r="123" spans="1:8" ht="15" customHeight="1" x14ac:dyDescent="0.2">
      <c r="A123" s="139" t="s">
        <v>106</v>
      </c>
      <c r="B123" s="342">
        <v>2.6160999999999999</v>
      </c>
      <c r="C123" s="340">
        <v>-0.18790000000000001</v>
      </c>
      <c r="D123" s="340">
        <v>-5.0799999999999998E-2</v>
      </c>
      <c r="E123" s="340">
        <v>-0.2535</v>
      </c>
      <c r="F123" s="340">
        <v>0</v>
      </c>
      <c r="G123" s="340">
        <v>4</v>
      </c>
      <c r="H123" s="280">
        <v>0</v>
      </c>
    </row>
    <row r="124" spans="1:8" ht="15" customHeight="1" x14ac:dyDescent="0.2">
      <c r="A124" s="139" t="s">
        <v>107</v>
      </c>
      <c r="B124" s="342">
        <v>2.7900999999999998</v>
      </c>
      <c r="C124" s="340">
        <v>-0.33389999999999997</v>
      </c>
      <c r="D124" s="340">
        <v>-3.3000000000000002E-2</v>
      </c>
      <c r="E124" s="340">
        <v>-1.0539000000000001</v>
      </c>
      <c r="F124" s="340">
        <v>0</v>
      </c>
      <c r="G124" s="340">
        <v>4.5</v>
      </c>
      <c r="H124" s="280">
        <v>0</v>
      </c>
    </row>
    <row r="125" spans="1:8" ht="15" customHeight="1" x14ac:dyDescent="0.2">
      <c r="A125" s="132" t="s">
        <v>108</v>
      </c>
      <c r="B125" s="342">
        <v>2.8407</v>
      </c>
      <c r="C125" s="340">
        <v>-0.29880000000000001</v>
      </c>
      <c r="D125" s="340">
        <v>-2.5000000000000001E-2</v>
      </c>
      <c r="E125" s="340">
        <v>-0.30209999999999998</v>
      </c>
      <c r="F125" s="340">
        <v>0</v>
      </c>
      <c r="G125" s="340">
        <v>6</v>
      </c>
      <c r="H125" s="280">
        <v>0</v>
      </c>
    </row>
    <row r="126" spans="1:8" x14ac:dyDescent="0.2">
      <c r="A126" s="5"/>
      <c r="B126" s="19"/>
      <c r="C126" s="5"/>
      <c r="D126" s="5"/>
      <c r="E126" s="5"/>
      <c r="F126" s="5"/>
      <c r="G126" s="5"/>
      <c r="H126" s="138"/>
    </row>
    <row r="127" spans="1:8" s="314" customFormat="1" ht="15" customHeight="1" x14ac:dyDescent="0.2">
      <c r="A127" s="339" t="s">
        <v>314</v>
      </c>
      <c r="B127" s="311"/>
      <c r="C127" s="312"/>
      <c r="D127" s="312"/>
      <c r="E127" s="312"/>
      <c r="F127" s="312"/>
      <c r="G127" s="312"/>
      <c r="H127" s="313"/>
    </row>
    <row r="128" spans="1:8" ht="15" customHeight="1" x14ac:dyDescent="0.2">
      <c r="A128" s="129"/>
      <c r="B128" s="86" t="s">
        <v>159</v>
      </c>
      <c r="C128" s="86" t="s">
        <v>160</v>
      </c>
      <c r="D128" s="86" t="s">
        <v>161</v>
      </c>
      <c r="E128" s="86" t="s">
        <v>162</v>
      </c>
      <c r="F128" s="86" t="s">
        <v>163</v>
      </c>
      <c r="G128" s="86" t="s">
        <v>164</v>
      </c>
      <c r="H128" s="140" t="s">
        <v>165</v>
      </c>
    </row>
    <row r="129" spans="1:8" ht="15" customHeight="1" x14ac:dyDescent="0.2">
      <c r="A129" s="139" t="s">
        <v>100</v>
      </c>
      <c r="B129" s="342">
        <v>3.0545</v>
      </c>
      <c r="C129" s="340">
        <v>-0.36749999999999999</v>
      </c>
      <c r="D129" s="340">
        <v>-1.9E-2</v>
      </c>
      <c r="E129" s="340">
        <v>-0.34089999999999998</v>
      </c>
      <c r="F129" s="340">
        <v>0</v>
      </c>
      <c r="G129" s="340">
        <v>5.5</v>
      </c>
      <c r="H129" s="280">
        <v>0</v>
      </c>
    </row>
    <row r="130" spans="1:8" ht="15" customHeight="1" x14ac:dyDescent="0.2">
      <c r="A130" s="139" t="s">
        <v>101</v>
      </c>
      <c r="B130" s="342">
        <v>3.0851999999999999</v>
      </c>
      <c r="C130" s="340">
        <v>-0.39069999999999999</v>
      </c>
      <c r="D130" s="340">
        <v>-1.7399999999999999E-2</v>
      </c>
      <c r="E130" s="340">
        <v>-1.1141000000000001</v>
      </c>
      <c r="F130" s="340">
        <v>0</v>
      </c>
      <c r="G130" s="340">
        <v>5.7</v>
      </c>
      <c r="H130" s="280">
        <v>0</v>
      </c>
    </row>
    <row r="131" spans="1:8" ht="15" customHeight="1" x14ac:dyDescent="0.2">
      <c r="A131" s="139" t="s">
        <v>102</v>
      </c>
      <c r="B131" s="342">
        <v>3.0455999999999999</v>
      </c>
      <c r="C131" s="340">
        <v>-0.38650000000000001</v>
      </c>
      <c r="D131" s="340">
        <v>-1.78E-2</v>
      </c>
      <c r="E131" s="340">
        <v>-0.1769</v>
      </c>
      <c r="F131" s="340">
        <v>0</v>
      </c>
      <c r="G131" s="340">
        <v>5</v>
      </c>
      <c r="H131" s="280">
        <v>0</v>
      </c>
    </row>
    <row r="132" spans="1:8" ht="15" customHeight="1" x14ac:dyDescent="0.2">
      <c r="A132" s="139" t="s">
        <v>103</v>
      </c>
      <c r="B132" s="342">
        <v>2.8119000000000001</v>
      </c>
      <c r="C132" s="340">
        <v>-0.29920000000000002</v>
      </c>
      <c r="D132" s="340">
        <v>-3.2800000000000003E-2</v>
      </c>
      <c r="E132" s="340">
        <v>-0.92810000000000004</v>
      </c>
      <c r="F132" s="340">
        <v>0</v>
      </c>
      <c r="G132" s="340">
        <v>5.2</v>
      </c>
      <c r="H132" s="280">
        <v>0</v>
      </c>
    </row>
    <row r="133" spans="1:8" ht="15" customHeight="1" x14ac:dyDescent="0.2">
      <c r="A133" s="139" t="s">
        <v>104</v>
      </c>
      <c r="B133" s="342">
        <v>2.9041999999999999</v>
      </c>
      <c r="C133" s="340">
        <v>-0.34089999999999998</v>
      </c>
      <c r="D133" s="340">
        <v>-2.58E-2</v>
      </c>
      <c r="E133" s="340">
        <v>-0.38829999999999998</v>
      </c>
      <c r="F133" s="340">
        <v>0</v>
      </c>
      <c r="G133" s="340">
        <v>5</v>
      </c>
      <c r="H133" s="280">
        <v>0</v>
      </c>
    </row>
    <row r="134" spans="1:8" ht="15" customHeight="1" x14ac:dyDescent="0.2">
      <c r="A134" s="139" t="s">
        <v>105</v>
      </c>
      <c r="B134" s="342">
        <v>2.7216999999999998</v>
      </c>
      <c r="C134" s="340">
        <v>-0.29070000000000001</v>
      </c>
      <c r="D134" s="340">
        <v>-3.7900000000000003E-2</v>
      </c>
      <c r="E134" s="340">
        <v>-0.53680000000000005</v>
      </c>
      <c r="F134" s="340">
        <v>0</v>
      </c>
      <c r="G134" s="340">
        <v>4.5</v>
      </c>
      <c r="H134" s="280">
        <v>0</v>
      </c>
    </row>
    <row r="135" spans="1:8" ht="15" customHeight="1" x14ac:dyDescent="0.2">
      <c r="A135" s="139" t="s">
        <v>106</v>
      </c>
      <c r="B135" s="342">
        <v>2.6353</v>
      </c>
      <c r="C135" s="340">
        <v>-0.18790000000000001</v>
      </c>
      <c r="D135" s="340">
        <v>-5.0799999999999998E-2</v>
      </c>
      <c r="E135" s="340">
        <v>-0.2535</v>
      </c>
      <c r="F135" s="340">
        <v>0</v>
      </c>
      <c r="G135" s="340">
        <v>4</v>
      </c>
      <c r="H135" s="280">
        <v>0</v>
      </c>
    </row>
    <row r="136" spans="1:8" ht="15" customHeight="1" x14ac:dyDescent="0.2">
      <c r="A136" s="139" t="s">
        <v>107</v>
      </c>
      <c r="B136" s="342">
        <v>2.7825000000000002</v>
      </c>
      <c r="C136" s="340">
        <v>-0.33389999999999997</v>
      </c>
      <c r="D136" s="340">
        <v>-3.3000000000000002E-2</v>
      </c>
      <c r="E136" s="340">
        <v>-1.0539000000000001</v>
      </c>
      <c r="F136" s="340">
        <v>0</v>
      </c>
      <c r="G136" s="340">
        <v>4.5</v>
      </c>
      <c r="H136" s="280">
        <v>0</v>
      </c>
    </row>
    <row r="137" spans="1:8" ht="15" customHeight="1" x14ac:dyDescent="0.2">
      <c r="A137" s="134" t="s">
        <v>108</v>
      </c>
      <c r="B137" s="343">
        <v>2.8351999999999999</v>
      </c>
      <c r="C137" s="341">
        <v>-0.29880000000000001</v>
      </c>
      <c r="D137" s="341">
        <v>-2.5000000000000001E-2</v>
      </c>
      <c r="E137" s="341">
        <v>-0.30209999999999998</v>
      </c>
      <c r="F137" s="341">
        <v>0</v>
      </c>
      <c r="G137" s="341">
        <v>6</v>
      </c>
      <c r="H137" s="321">
        <v>0</v>
      </c>
    </row>
    <row r="138" spans="1:8" x14ac:dyDescent="0.2">
      <c r="A138" s="5"/>
      <c r="B138" s="19"/>
      <c r="C138" s="5"/>
      <c r="D138" s="5"/>
      <c r="E138" s="5"/>
      <c r="F138" s="5"/>
      <c r="G138" s="5"/>
      <c r="H138" s="5"/>
    </row>
    <row r="139" spans="1:8" s="314" customFormat="1" ht="15" customHeight="1" x14ac:dyDescent="0.2">
      <c r="A139" s="407" t="s">
        <v>310</v>
      </c>
      <c r="B139" s="402"/>
      <c r="C139" s="403"/>
      <c r="D139" s="403"/>
      <c r="E139" s="403"/>
      <c r="F139" s="403"/>
      <c r="G139" s="403"/>
      <c r="H139" s="404"/>
    </row>
    <row r="140" spans="1:8" ht="15" customHeight="1" x14ac:dyDescent="0.2">
      <c r="A140" s="129"/>
      <c r="B140" s="86" t="s">
        <v>159</v>
      </c>
      <c r="C140" s="86" t="s">
        <v>160</v>
      </c>
      <c r="D140" s="86" t="s">
        <v>161</v>
      </c>
      <c r="E140" s="86" t="s">
        <v>162</v>
      </c>
      <c r="F140" s="86" t="s">
        <v>163</v>
      </c>
      <c r="G140" s="86" t="s">
        <v>164</v>
      </c>
      <c r="H140" s="140" t="s">
        <v>165</v>
      </c>
    </row>
    <row r="141" spans="1:8" ht="15" customHeight="1" x14ac:dyDescent="0.2">
      <c r="A141" s="139" t="s">
        <v>100</v>
      </c>
      <c r="B141" s="405">
        <v>3.0868000000000002</v>
      </c>
      <c r="C141" s="406">
        <v>-0.36749999999999999</v>
      </c>
      <c r="D141" s="406">
        <v>-1.9E-2</v>
      </c>
      <c r="E141" s="406">
        <v>-0.34089999999999998</v>
      </c>
      <c r="F141" s="406">
        <v>0</v>
      </c>
      <c r="G141" s="406">
        <v>5.5</v>
      </c>
      <c r="H141" s="280">
        <v>0</v>
      </c>
    </row>
    <row r="142" spans="1:8" ht="15" customHeight="1" x14ac:dyDescent="0.2">
      <c r="A142" s="139" t="s">
        <v>101</v>
      </c>
      <c r="B142" s="405">
        <v>3.1273</v>
      </c>
      <c r="C142" s="406">
        <v>-0.39069999999999999</v>
      </c>
      <c r="D142" s="406">
        <v>-1.7399999999999999E-2</v>
      </c>
      <c r="E142" s="406">
        <v>-1.1141000000000001</v>
      </c>
      <c r="F142" s="406">
        <v>0</v>
      </c>
      <c r="G142" s="406">
        <v>5.7</v>
      </c>
      <c r="H142" s="280">
        <v>0</v>
      </c>
    </row>
    <row r="143" spans="1:8" ht="15" customHeight="1" x14ac:dyDescent="0.2">
      <c r="A143" s="139" t="s">
        <v>102</v>
      </c>
      <c r="B143" s="405">
        <v>3.0990000000000002</v>
      </c>
      <c r="C143" s="406">
        <v>-0.38650000000000001</v>
      </c>
      <c r="D143" s="406">
        <v>-1.78E-2</v>
      </c>
      <c r="E143" s="406">
        <v>-0.1769</v>
      </c>
      <c r="F143" s="406">
        <v>0</v>
      </c>
      <c r="G143" s="406">
        <v>5</v>
      </c>
      <c r="H143" s="280">
        <v>0</v>
      </c>
    </row>
    <row r="144" spans="1:8" ht="15" customHeight="1" x14ac:dyDescent="0.2">
      <c r="A144" s="139" t="s">
        <v>103</v>
      </c>
      <c r="B144" s="405">
        <v>2.8525</v>
      </c>
      <c r="C144" s="406">
        <v>-0.29920000000000002</v>
      </c>
      <c r="D144" s="406">
        <v>-3.2800000000000003E-2</v>
      </c>
      <c r="E144" s="406">
        <v>-0.92810000000000004</v>
      </c>
      <c r="F144" s="406">
        <v>0</v>
      </c>
      <c r="G144" s="406">
        <v>5.2</v>
      </c>
      <c r="H144" s="280">
        <v>0</v>
      </c>
    </row>
    <row r="145" spans="1:8" ht="15" customHeight="1" x14ac:dyDescent="0.2">
      <c r="A145" s="139" t="s">
        <v>104</v>
      </c>
      <c r="B145" s="405">
        <v>2.9817999999999998</v>
      </c>
      <c r="C145" s="406">
        <v>-0.34089999999999998</v>
      </c>
      <c r="D145" s="406">
        <v>-2.58E-2</v>
      </c>
      <c r="E145" s="406">
        <v>-0.38829999999999998</v>
      </c>
      <c r="F145" s="406">
        <v>0</v>
      </c>
      <c r="G145" s="406">
        <v>5</v>
      </c>
      <c r="H145" s="280">
        <v>0</v>
      </c>
    </row>
    <row r="146" spans="1:8" ht="15" customHeight="1" x14ac:dyDescent="0.2">
      <c r="A146" s="139" t="s">
        <v>105</v>
      </c>
      <c r="B146" s="405">
        <v>2.7475000000000001</v>
      </c>
      <c r="C146" s="406">
        <v>-0.29070000000000001</v>
      </c>
      <c r="D146" s="406">
        <v>-3.7900000000000003E-2</v>
      </c>
      <c r="E146" s="406">
        <v>-0.53680000000000005</v>
      </c>
      <c r="F146" s="406">
        <v>0</v>
      </c>
      <c r="G146" s="406">
        <v>4.5</v>
      </c>
      <c r="H146" s="280">
        <v>0</v>
      </c>
    </row>
    <row r="147" spans="1:8" ht="15" customHeight="1" x14ac:dyDescent="0.2">
      <c r="A147" s="139" t="s">
        <v>106</v>
      </c>
      <c r="B147" s="405">
        <v>2.5270000000000001</v>
      </c>
      <c r="C147" s="406">
        <v>-0.18790000000000001</v>
      </c>
      <c r="D147" s="406">
        <v>-5.0799999999999998E-2</v>
      </c>
      <c r="E147" s="406">
        <v>-0.2535</v>
      </c>
      <c r="F147" s="406">
        <v>0</v>
      </c>
      <c r="G147" s="406">
        <v>4</v>
      </c>
      <c r="H147" s="280">
        <v>0</v>
      </c>
    </row>
    <row r="148" spans="1:8" ht="15" customHeight="1" x14ac:dyDescent="0.2">
      <c r="A148" s="139" t="s">
        <v>107</v>
      </c>
      <c r="B148" s="405">
        <v>2.8420000000000001</v>
      </c>
      <c r="C148" s="406">
        <v>-0.33389999999999997</v>
      </c>
      <c r="D148" s="406">
        <v>-3.3000000000000002E-2</v>
      </c>
      <c r="E148" s="406">
        <v>-1.0539000000000001</v>
      </c>
      <c r="F148" s="406">
        <v>0</v>
      </c>
      <c r="G148" s="406">
        <v>4.5</v>
      </c>
      <c r="H148" s="280">
        <v>0</v>
      </c>
    </row>
    <row r="149" spans="1:8" ht="15" customHeight="1" x14ac:dyDescent="0.2">
      <c r="A149" s="134" t="s">
        <v>108</v>
      </c>
      <c r="B149" s="343">
        <v>2.8776999999999999</v>
      </c>
      <c r="C149" s="341">
        <v>-0.29880000000000001</v>
      </c>
      <c r="D149" s="341">
        <v>-2.5000000000000001E-2</v>
      </c>
      <c r="E149" s="341">
        <v>-0.30209999999999998</v>
      </c>
      <c r="F149" s="341">
        <v>0</v>
      </c>
      <c r="G149" s="341">
        <v>6</v>
      </c>
      <c r="H149" s="321">
        <v>0</v>
      </c>
    </row>
    <row r="150" spans="1:8" x14ac:dyDescent="0.2">
      <c r="A150" s="243"/>
    </row>
    <row r="217" ht="9" customHeight="1" x14ac:dyDescent="0.2"/>
  </sheetData>
  <sheetProtection sheet="1" objects="1" scenarios="1"/>
  <phoneticPr fontId="23" type="noConversion"/>
  <pageMargins left="0.5" right="0.5" top="0.5" bottom="0.5" header="0" footer="0"/>
  <pageSetup paperSize="9" scale="35" orientation="portrait" verticalDpi="12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J341"/>
  <sheetViews>
    <sheetView topLeftCell="A39" zoomScale="85" zoomScaleNormal="85" workbookViewId="0">
      <selection activeCell="F1" sqref="F1"/>
    </sheetView>
  </sheetViews>
  <sheetFormatPr defaultColWidth="9.6640625" defaultRowHeight="12.75" x14ac:dyDescent="0.2"/>
  <cols>
    <col min="1" max="1" width="3.21875" style="15" bestFit="1" customWidth="1"/>
    <col min="2" max="2" width="20.109375" style="15" customWidth="1"/>
    <col min="3" max="6" width="6.77734375" style="15" customWidth="1"/>
    <col min="7" max="7" width="23.5546875" style="268" customWidth="1"/>
    <col min="8" max="8" width="18.44140625" style="15" customWidth="1"/>
    <col min="9" max="12" width="6.77734375" style="15" customWidth="1"/>
    <col min="13" max="13" width="19.88671875" style="268" customWidth="1"/>
    <col min="14" max="14" width="17.77734375" style="15" customWidth="1"/>
    <col min="15" max="18" width="6.77734375" style="15" customWidth="1"/>
    <col min="19" max="19" width="22.33203125" style="268" customWidth="1"/>
    <col min="20" max="20" width="17.77734375" style="15" customWidth="1"/>
    <col min="21" max="25" width="6.77734375" style="15" customWidth="1"/>
    <col min="26" max="26" width="6.33203125" style="15" customWidth="1"/>
    <col min="27" max="27" width="9.21875" style="15" customWidth="1"/>
    <col min="28" max="28" width="1.5546875" style="15" customWidth="1"/>
    <col min="29" max="29" width="17.77734375" style="15" customWidth="1"/>
    <col min="30" max="36" width="6.77734375" style="15" customWidth="1"/>
    <col min="37" max="16384" width="9.6640625" style="15"/>
  </cols>
  <sheetData>
    <row r="1" spans="3:22" hidden="1" x14ac:dyDescent="0.2"/>
    <row r="2" spans="3:22" hidden="1" x14ac:dyDescent="0.2"/>
    <row r="3" spans="3:22" hidden="1" x14ac:dyDescent="0.2">
      <c r="C3" s="409">
        <v>28522</v>
      </c>
      <c r="D3" s="409">
        <v>33818</v>
      </c>
      <c r="E3" s="15">
        <v>10</v>
      </c>
      <c r="F3" s="15">
        <f>IF('Mthly moves'!E10="",0,VLOOKUP('Mthly moves'!E10,'Mly move model'!C3:E30,3))</f>
        <v>0</v>
      </c>
      <c r="U3" s="409"/>
      <c r="V3" s="409"/>
    </row>
    <row r="4" spans="3:22" hidden="1" x14ac:dyDescent="0.2">
      <c r="C4" s="409">
        <v>33848</v>
      </c>
      <c r="D4" s="409">
        <v>33879</v>
      </c>
      <c r="E4" s="15">
        <v>20</v>
      </c>
      <c r="F4" s="15">
        <f>F3+1</f>
        <v>1</v>
      </c>
      <c r="U4" s="409"/>
      <c r="V4" s="409"/>
    </row>
    <row r="5" spans="3:22" hidden="1" x14ac:dyDescent="0.2">
      <c r="C5" s="409">
        <v>33909</v>
      </c>
      <c r="D5" s="409">
        <v>33909</v>
      </c>
      <c r="E5" s="15">
        <v>30</v>
      </c>
      <c r="F5" s="15">
        <f t="shared" ref="F5:F11" si="0">F4+1</f>
        <v>2</v>
      </c>
      <c r="U5" s="409"/>
      <c r="V5" s="409"/>
    </row>
    <row r="6" spans="3:22" hidden="1" x14ac:dyDescent="0.2">
      <c r="C6" s="409">
        <v>33939</v>
      </c>
      <c r="D6" s="409">
        <v>33940</v>
      </c>
      <c r="E6" s="15">
        <v>40</v>
      </c>
      <c r="F6" s="15">
        <f t="shared" si="0"/>
        <v>3</v>
      </c>
      <c r="U6" s="409"/>
      <c r="V6" s="409"/>
    </row>
    <row r="7" spans="3:22" hidden="1" x14ac:dyDescent="0.2">
      <c r="C7" s="409">
        <v>33970</v>
      </c>
      <c r="D7" s="409">
        <v>35644</v>
      </c>
      <c r="E7" s="15">
        <v>50</v>
      </c>
      <c r="F7" s="15">
        <f t="shared" si="0"/>
        <v>4</v>
      </c>
      <c r="U7" s="409"/>
      <c r="V7" s="409"/>
    </row>
    <row r="8" spans="3:22" hidden="1" x14ac:dyDescent="0.2">
      <c r="C8" s="409">
        <v>35674</v>
      </c>
      <c r="D8" s="409">
        <v>35705</v>
      </c>
      <c r="E8" s="15">
        <v>60</v>
      </c>
      <c r="F8" s="15">
        <f t="shared" si="0"/>
        <v>5</v>
      </c>
      <c r="U8" s="409"/>
      <c r="V8" s="409"/>
    </row>
    <row r="9" spans="3:22" hidden="1" x14ac:dyDescent="0.2">
      <c r="C9" s="409">
        <v>35735</v>
      </c>
      <c r="D9" s="409">
        <v>36039</v>
      </c>
      <c r="E9" s="15">
        <v>70</v>
      </c>
      <c r="F9" s="15">
        <f t="shared" si="0"/>
        <v>6</v>
      </c>
      <c r="U9" s="409"/>
      <c r="V9" s="409"/>
    </row>
    <row r="10" spans="3:22" hidden="1" x14ac:dyDescent="0.2">
      <c r="C10" s="409">
        <v>36069</v>
      </c>
      <c r="D10" s="409">
        <v>37653</v>
      </c>
      <c r="E10" s="15">
        <v>80</v>
      </c>
      <c r="F10" s="15">
        <f t="shared" si="0"/>
        <v>7</v>
      </c>
      <c r="U10" s="409"/>
      <c r="V10" s="409"/>
    </row>
    <row r="11" spans="3:22" hidden="1" x14ac:dyDescent="0.2">
      <c r="C11" s="409">
        <v>37681</v>
      </c>
      <c r="D11" s="409">
        <v>39356</v>
      </c>
      <c r="E11" s="15">
        <v>90</v>
      </c>
      <c r="F11" s="15">
        <f t="shared" si="0"/>
        <v>8</v>
      </c>
      <c r="U11" s="409"/>
      <c r="V11" s="409"/>
    </row>
    <row r="12" spans="3:22" hidden="1" x14ac:dyDescent="0.2">
      <c r="C12" s="409">
        <v>39387</v>
      </c>
      <c r="D12" s="409">
        <v>39387</v>
      </c>
      <c r="E12" s="15">
        <v>100</v>
      </c>
      <c r="U12" s="409"/>
      <c r="V12" s="409"/>
    </row>
    <row r="13" spans="3:22" hidden="1" x14ac:dyDescent="0.2">
      <c r="C13" s="409">
        <v>39417</v>
      </c>
      <c r="D13" s="409">
        <v>39418</v>
      </c>
      <c r="E13" s="15">
        <v>110</v>
      </c>
      <c r="U13" s="409"/>
      <c r="V13" s="409"/>
    </row>
    <row r="14" spans="3:22" hidden="1" x14ac:dyDescent="0.2">
      <c r="C14" s="409">
        <v>39448</v>
      </c>
      <c r="D14" s="409">
        <v>39449</v>
      </c>
      <c r="E14" s="15">
        <v>120</v>
      </c>
      <c r="U14" s="409"/>
      <c r="V14" s="409"/>
    </row>
    <row r="15" spans="3:22" hidden="1" x14ac:dyDescent="0.2">
      <c r="C15" s="409">
        <v>39479</v>
      </c>
      <c r="D15" s="409">
        <v>39479</v>
      </c>
      <c r="E15" s="15">
        <v>130</v>
      </c>
      <c r="U15" s="409"/>
      <c r="V15" s="409"/>
    </row>
    <row r="16" spans="3:22" hidden="1" x14ac:dyDescent="0.2">
      <c r="C16" s="409">
        <v>39508</v>
      </c>
      <c r="D16" s="409">
        <v>39509</v>
      </c>
      <c r="E16" s="15">
        <v>140</v>
      </c>
      <c r="U16" s="409"/>
      <c r="V16" s="409"/>
    </row>
    <row r="17" spans="3:22" hidden="1" x14ac:dyDescent="0.2">
      <c r="C17" s="409">
        <v>39539</v>
      </c>
      <c r="D17" s="409">
        <v>39539</v>
      </c>
      <c r="E17" s="15">
        <v>150</v>
      </c>
      <c r="U17" s="409"/>
      <c r="V17" s="409"/>
    </row>
    <row r="18" spans="3:22" hidden="1" x14ac:dyDescent="0.2">
      <c r="C18" s="409">
        <v>39569</v>
      </c>
      <c r="D18" s="409">
        <v>39570</v>
      </c>
      <c r="E18" s="15">
        <v>160</v>
      </c>
      <c r="U18" s="409"/>
    </row>
    <row r="19" spans="3:22" hidden="1" x14ac:dyDescent="0.2">
      <c r="C19" s="409">
        <v>39600</v>
      </c>
      <c r="D19" s="409">
        <v>39600</v>
      </c>
      <c r="E19" s="15">
        <v>170</v>
      </c>
    </row>
    <row r="20" spans="3:22" hidden="1" x14ac:dyDescent="0.2">
      <c r="C20" s="409">
        <v>39630</v>
      </c>
      <c r="D20" s="409">
        <v>39631</v>
      </c>
      <c r="E20" s="15">
        <v>180</v>
      </c>
    </row>
    <row r="21" spans="3:22" hidden="1" x14ac:dyDescent="0.2">
      <c r="C21" s="409">
        <v>39661</v>
      </c>
      <c r="D21" s="409">
        <v>40026</v>
      </c>
      <c r="E21" s="15">
        <v>190</v>
      </c>
    </row>
    <row r="22" spans="3:22" hidden="1" x14ac:dyDescent="0.2">
      <c r="C22" s="409">
        <v>40057</v>
      </c>
      <c r="D22" s="409">
        <v>40057</v>
      </c>
      <c r="E22" s="15">
        <v>200</v>
      </c>
    </row>
    <row r="23" spans="3:22" hidden="1" x14ac:dyDescent="0.2">
      <c r="C23" s="409">
        <v>40087</v>
      </c>
      <c r="D23" s="409">
        <v>40088</v>
      </c>
      <c r="E23" s="15">
        <v>210</v>
      </c>
    </row>
    <row r="24" spans="3:22" hidden="1" x14ac:dyDescent="0.2">
      <c r="C24" s="409">
        <v>40118</v>
      </c>
      <c r="D24" s="409">
        <v>40118</v>
      </c>
      <c r="E24" s="15">
        <v>220</v>
      </c>
    </row>
    <row r="25" spans="3:22" hidden="1" x14ac:dyDescent="0.2">
      <c r="C25" s="409">
        <v>40148</v>
      </c>
      <c r="D25" s="409">
        <v>40149</v>
      </c>
      <c r="E25" s="15">
        <v>230</v>
      </c>
    </row>
    <row r="26" spans="3:22" hidden="1" x14ac:dyDescent="0.2">
      <c r="C26" s="409">
        <v>40179</v>
      </c>
      <c r="D26" s="409">
        <v>41365</v>
      </c>
      <c r="E26" s="15">
        <v>240</v>
      </c>
    </row>
    <row r="27" spans="3:22" hidden="1" x14ac:dyDescent="0.2">
      <c r="C27" s="409">
        <v>41395</v>
      </c>
      <c r="D27" s="409">
        <v>41426</v>
      </c>
      <c r="E27" s="15">
        <v>250</v>
      </c>
    </row>
    <row r="28" spans="3:22" hidden="1" x14ac:dyDescent="0.2">
      <c r="C28" s="409">
        <v>41456</v>
      </c>
      <c r="D28" s="409">
        <v>41487</v>
      </c>
      <c r="E28" s="15">
        <v>260</v>
      </c>
    </row>
    <row r="29" spans="3:22" hidden="1" x14ac:dyDescent="0.2">
      <c r="C29" s="409">
        <v>41518</v>
      </c>
      <c r="D29" s="409">
        <v>41640</v>
      </c>
      <c r="E29" s="15">
        <v>270</v>
      </c>
    </row>
    <row r="30" spans="3:22" hidden="1" x14ac:dyDescent="0.2">
      <c r="C30" s="409">
        <v>41671</v>
      </c>
      <c r="E30" s="15">
        <v>280</v>
      </c>
    </row>
    <row r="31" spans="3:22" hidden="1" x14ac:dyDescent="0.2"/>
    <row r="32" spans="3:22" hidden="1" x14ac:dyDescent="0.2"/>
    <row r="33" spans="2:36" hidden="1" x14ac:dyDescent="0.2"/>
    <row r="34" spans="2:36" hidden="1" x14ac:dyDescent="0.2"/>
    <row r="35" spans="2:36" hidden="1" x14ac:dyDescent="0.2"/>
    <row r="36" spans="2:36" hidden="1" x14ac:dyDescent="0.2"/>
    <row r="37" spans="2:36" hidden="1" x14ac:dyDescent="0.2"/>
    <row r="38" spans="2:36" hidden="1" x14ac:dyDescent="0.2"/>
    <row r="40" spans="2:36" x14ac:dyDescent="0.2">
      <c r="B40" s="2" t="s">
        <v>173</v>
      </c>
    </row>
    <row r="42" spans="2:36" x14ac:dyDescent="0.2">
      <c r="B42" s="5" t="s">
        <v>232</v>
      </c>
      <c r="E42" s="5"/>
      <c r="F42" s="5"/>
    </row>
    <row r="43" spans="2:36" ht="55.5" customHeight="1" x14ac:dyDescent="0.2">
      <c r="B43" s="641" t="s">
        <v>179</v>
      </c>
      <c r="C43" s="642"/>
      <c r="D43" s="642"/>
      <c r="E43" s="642"/>
      <c r="F43" s="642"/>
      <c r="G43" s="642"/>
      <c r="H43" s="642"/>
      <c r="I43" s="642"/>
      <c r="J43" s="642"/>
      <c r="K43" s="642"/>
      <c r="L43" s="642"/>
      <c r="M43" s="642"/>
      <c r="N43" s="642"/>
      <c r="O43" s="99"/>
      <c r="P43" s="99"/>
      <c r="Q43" s="99"/>
      <c r="R43" s="99"/>
      <c r="S43" s="273"/>
      <c r="T43" s="99"/>
      <c r="U43" s="99"/>
      <c r="V43" s="99"/>
      <c r="W43" s="114"/>
      <c r="X43" s="114"/>
      <c r="Y43" s="114"/>
      <c r="Z43" s="113"/>
    </row>
    <row r="44" spans="2:36" x14ac:dyDescent="0.2">
      <c r="B44" s="5" t="s">
        <v>178</v>
      </c>
    </row>
    <row r="45" spans="2:36" x14ac:dyDescent="0.2">
      <c r="B45" s="15" t="s">
        <v>168</v>
      </c>
      <c r="C45" s="5"/>
    </row>
    <row r="46" spans="2:36" x14ac:dyDescent="0.2">
      <c r="B46" s="135"/>
      <c r="C46" s="135"/>
      <c r="D46" s="136"/>
      <c r="E46" s="135"/>
      <c r="F46" s="135"/>
      <c r="G46" s="269"/>
      <c r="H46" s="135"/>
      <c r="I46" s="135"/>
      <c r="J46" s="135"/>
      <c r="K46" s="135"/>
      <c r="L46" s="135"/>
      <c r="M46" s="269"/>
      <c r="N46" s="135"/>
      <c r="O46" s="135"/>
      <c r="P46" s="135"/>
      <c r="Q46" s="135"/>
      <c r="R46" s="135"/>
      <c r="S46" s="269"/>
      <c r="T46" s="126" t="s">
        <v>191</v>
      </c>
      <c r="U46" s="135"/>
      <c r="V46" s="135"/>
      <c r="W46" s="135"/>
      <c r="X46" s="135"/>
      <c r="Y46" s="135"/>
      <c r="Z46" s="135"/>
      <c r="AA46" s="135"/>
    </row>
    <row r="47" spans="2:36" x14ac:dyDescent="0.2">
      <c r="B47" s="186" t="s">
        <v>257</v>
      </c>
      <c r="C47" s="48"/>
      <c r="D47" s="48"/>
      <c r="E47" s="48"/>
      <c r="F47" s="48"/>
      <c r="G47" s="270"/>
      <c r="H47" s="186" t="s">
        <v>189</v>
      </c>
      <c r="I47" s="48"/>
      <c r="J47" s="48"/>
      <c r="K47" s="48"/>
      <c r="L47" s="48"/>
      <c r="M47" s="272"/>
      <c r="N47" s="186" t="s">
        <v>190</v>
      </c>
      <c r="O47" s="48"/>
      <c r="P47" s="48"/>
      <c r="Q47" s="48"/>
      <c r="R47" s="48"/>
      <c r="S47" s="274"/>
      <c r="T47" s="319" t="s">
        <v>258</v>
      </c>
      <c r="U47" s="117"/>
      <c r="V47" s="117"/>
      <c r="W47" s="117"/>
      <c r="X47" s="117"/>
      <c r="Y47" s="117"/>
      <c r="Z47" s="117"/>
      <c r="AA47" s="118"/>
      <c r="AB47" s="127"/>
      <c r="AC47" s="142" t="s">
        <v>192</v>
      </c>
      <c r="AD47" s="117"/>
      <c r="AE47" s="117"/>
      <c r="AF47" s="117"/>
      <c r="AG47" s="117"/>
      <c r="AH47" s="117"/>
      <c r="AI47" s="117"/>
      <c r="AJ47" s="118"/>
    </row>
    <row r="48" spans="2:36" x14ac:dyDescent="0.2">
      <c r="B48" s="186"/>
      <c r="C48" s="48">
        <v>3</v>
      </c>
      <c r="D48" s="48">
        <v>4</v>
      </c>
      <c r="E48" s="48">
        <v>5</v>
      </c>
      <c r="F48" s="48">
        <v>6</v>
      </c>
      <c r="G48" s="270">
        <v>7</v>
      </c>
      <c r="H48" s="186">
        <v>8</v>
      </c>
      <c r="I48" s="48">
        <v>9</v>
      </c>
      <c r="J48" s="48">
        <v>10</v>
      </c>
      <c r="K48" s="48">
        <v>11</v>
      </c>
      <c r="L48" s="48">
        <v>12</v>
      </c>
      <c r="M48" s="253">
        <v>13</v>
      </c>
      <c r="N48" s="186">
        <v>14</v>
      </c>
      <c r="O48" s="48">
        <v>15</v>
      </c>
      <c r="P48" s="48">
        <v>16</v>
      </c>
      <c r="Q48" s="48">
        <v>17</v>
      </c>
      <c r="R48" s="48">
        <v>18</v>
      </c>
      <c r="S48" s="272">
        <v>19</v>
      </c>
      <c r="T48" s="417"/>
      <c r="U48" s="76"/>
      <c r="V48" s="76"/>
      <c r="W48" s="76"/>
      <c r="X48" s="76"/>
      <c r="Y48" s="76"/>
      <c r="Z48" s="76"/>
      <c r="AA48" s="119"/>
      <c r="AB48" s="120"/>
      <c r="AC48" s="418"/>
      <c r="AD48" s="76"/>
      <c r="AE48" s="76"/>
      <c r="AF48" s="76"/>
      <c r="AG48" s="76"/>
      <c r="AH48" s="76"/>
      <c r="AI48" s="76"/>
      <c r="AJ48" s="119"/>
    </row>
    <row r="49" spans="1:36" x14ac:dyDescent="0.2">
      <c r="B49" s="129"/>
      <c r="C49" s="130" t="s">
        <v>159</v>
      </c>
      <c r="D49" s="130" t="s">
        <v>160</v>
      </c>
      <c r="E49" s="130" t="s">
        <v>161</v>
      </c>
      <c r="F49" s="250" t="s">
        <v>162</v>
      </c>
      <c r="G49" s="271" t="s">
        <v>169</v>
      </c>
      <c r="H49" s="129"/>
      <c r="I49" s="130" t="s">
        <v>159</v>
      </c>
      <c r="J49" s="130" t="s">
        <v>160</v>
      </c>
      <c r="K49" s="130" t="s">
        <v>161</v>
      </c>
      <c r="L49" s="250" t="s">
        <v>162</v>
      </c>
      <c r="M49" s="271" t="s">
        <v>169</v>
      </c>
      <c r="N49" s="129"/>
      <c r="O49" s="130" t="s">
        <v>159</v>
      </c>
      <c r="P49" s="130" t="s">
        <v>160</v>
      </c>
      <c r="Q49" s="130" t="s">
        <v>161</v>
      </c>
      <c r="R49" s="130" t="s">
        <v>162</v>
      </c>
      <c r="S49" s="275" t="s">
        <v>169</v>
      </c>
      <c r="T49" s="120"/>
      <c r="U49" s="122" t="s">
        <v>159</v>
      </c>
      <c r="V49" s="122" t="s">
        <v>160</v>
      </c>
      <c r="W49" s="122" t="s">
        <v>161</v>
      </c>
      <c r="X49" s="122" t="s">
        <v>162</v>
      </c>
      <c r="Y49" s="122" t="s">
        <v>163</v>
      </c>
      <c r="Z49" s="122" t="s">
        <v>164</v>
      </c>
      <c r="AA49" s="276" t="s">
        <v>165</v>
      </c>
      <c r="AB49" s="120"/>
      <c r="AC49" s="76"/>
      <c r="AD49" s="122" t="s">
        <v>159</v>
      </c>
      <c r="AE49" s="122" t="s">
        <v>160</v>
      </c>
      <c r="AF49" s="122" t="s">
        <v>161</v>
      </c>
      <c r="AG49" s="122" t="s">
        <v>162</v>
      </c>
      <c r="AH49" s="122" t="s">
        <v>163</v>
      </c>
      <c r="AI49" s="122" t="s">
        <v>164</v>
      </c>
      <c r="AJ49" s="123" t="s">
        <v>165</v>
      </c>
    </row>
    <row r="50" spans="1:36" ht="15" customHeight="1" x14ac:dyDescent="0.2">
      <c r="B50" s="139" t="s">
        <v>100</v>
      </c>
      <c r="C50" s="124">
        <f>IF($F3&lt;10,0,VLOOKUP($F3,$A$63:$S$341,C$48))</f>
        <v>0</v>
      </c>
      <c r="D50" s="124">
        <f t="shared" ref="D50:S50" si="1">IF($F3&lt;10,0,VLOOKUP($F3,$A$63:$S$341,D$48))</f>
        <v>0</v>
      </c>
      <c r="E50" s="124">
        <f t="shared" si="1"/>
        <v>0</v>
      </c>
      <c r="F50" s="124">
        <f t="shared" si="1"/>
        <v>0</v>
      </c>
      <c r="G50" s="124">
        <f t="shared" si="1"/>
        <v>0</v>
      </c>
      <c r="H50" s="124">
        <f t="shared" si="1"/>
        <v>0</v>
      </c>
      <c r="I50" s="124">
        <f t="shared" si="1"/>
        <v>0</v>
      </c>
      <c r="J50" s="124">
        <f t="shared" si="1"/>
        <v>0</v>
      </c>
      <c r="K50" s="124">
        <f t="shared" si="1"/>
        <v>0</v>
      </c>
      <c r="L50" s="124">
        <f t="shared" si="1"/>
        <v>0</v>
      </c>
      <c r="M50" s="124">
        <f t="shared" si="1"/>
        <v>0</v>
      </c>
      <c r="N50" s="124">
        <f t="shared" si="1"/>
        <v>0</v>
      </c>
      <c r="O50" s="124">
        <f t="shared" si="1"/>
        <v>0</v>
      </c>
      <c r="P50" s="124">
        <f t="shared" si="1"/>
        <v>0</v>
      </c>
      <c r="Q50" s="124">
        <f t="shared" si="1"/>
        <v>0</v>
      </c>
      <c r="R50" s="124">
        <f t="shared" si="1"/>
        <v>0</v>
      </c>
      <c r="S50" s="124">
        <f t="shared" si="1"/>
        <v>0</v>
      </c>
      <c r="T50" s="120" t="s">
        <v>100</v>
      </c>
      <c r="U50" s="124">
        <f>IF($F3&lt;10,0,VLOOKUP($F3,'Level model'!$A$59:$AA$337,'Level model'!C$45))</f>
        <v>0</v>
      </c>
      <c r="V50" s="124">
        <f>IF($F3&lt;10,0,VLOOKUP($F3,'Level model'!$A$59:$AA$337,'Level model'!D$45))</f>
        <v>0</v>
      </c>
      <c r="W50" s="124">
        <f>IF($F3&lt;10,0,VLOOKUP($F3,'Level model'!$A$59:$AA$337,'Level model'!E$45))</f>
        <v>0</v>
      </c>
      <c r="X50" s="124">
        <f>IF($F3&lt;10,0,VLOOKUP($F3,'Level model'!$A$59:$AA$337,'Level model'!F$45))</f>
        <v>0</v>
      </c>
      <c r="Y50" s="124">
        <f>IF($F3&lt;10,0,VLOOKUP($F3,'Level model'!$A$59:$AA$337,'Level model'!G$45))</f>
        <v>0</v>
      </c>
      <c r="Z50" s="124">
        <f>IF($F3&lt;10,0,VLOOKUP($F3,'Level model'!$A$59:$AA$337,'Level model'!H$45))</f>
        <v>0</v>
      </c>
      <c r="AA50" s="124">
        <f>IF($F3&lt;10,0,VLOOKUP($F3,'Level model'!$A$59:$AA$337,'Level model'!I$45))</f>
        <v>0</v>
      </c>
      <c r="AB50" s="124">
        <f>IF($F3&lt;10,0,VLOOKUP($F3,'Level model'!$A$59:$AA$337,'Level model'!J$45))</f>
        <v>0</v>
      </c>
      <c r="AC50" s="124">
        <f>IF($F3&lt;10,0,VLOOKUP($F3,'Level model'!$A$59:$AA$337,'Level model'!K$45))</f>
        <v>0</v>
      </c>
      <c r="AD50" s="124">
        <f>IF($F3&lt;10,0,VLOOKUP($F3,'Level model'!$A$59:$AA$337,'Level model'!L$45))</f>
        <v>0</v>
      </c>
      <c r="AE50" s="124">
        <f>IF($F3&lt;10,0,VLOOKUP($F3,'Level model'!$A$59:$AA$337,'Level model'!M$45))</f>
        <v>0</v>
      </c>
      <c r="AF50" s="124">
        <f>IF($F3&lt;10,0,VLOOKUP($F3,'Level model'!$A$59:$AA$337,'Level model'!N$45))</f>
        <v>0</v>
      </c>
      <c r="AG50" s="124">
        <f>IF($F3&lt;10,0,VLOOKUP($F3,'Level model'!$A$59:$AA$337,'Level model'!O$45))</f>
        <v>0</v>
      </c>
      <c r="AH50" s="124">
        <f>IF($F3&lt;10,0,VLOOKUP($F3,'Level model'!$A$59:$AA$337,'Level model'!P$45))</f>
        <v>0</v>
      </c>
      <c r="AI50" s="124">
        <f>IF($F3&lt;10,0,VLOOKUP($F3,'Level model'!$A$59:$AA$337,'Level model'!Q$45))</f>
        <v>0</v>
      </c>
      <c r="AJ50" s="124">
        <f>IF($F3&lt;10,0,VLOOKUP($F3,'Level model'!$A$59:$AA$337,'Level model'!R$45))</f>
        <v>0</v>
      </c>
    </row>
    <row r="51" spans="1:36" ht="15" customHeight="1" x14ac:dyDescent="0.2">
      <c r="B51" s="139" t="s">
        <v>101</v>
      </c>
      <c r="C51" s="124">
        <f t="shared" ref="C51:S51" si="2">IF($F4&lt;10,0,VLOOKUP($F4,$A$63:$S$341,C$48))</f>
        <v>0</v>
      </c>
      <c r="D51" s="124">
        <f t="shared" si="2"/>
        <v>0</v>
      </c>
      <c r="E51" s="124">
        <f t="shared" si="2"/>
        <v>0</v>
      </c>
      <c r="F51" s="124">
        <f t="shared" si="2"/>
        <v>0</v>
      </c>
      <c r="G51" s="124">
        <f t="shared" si="2"/>
        <v>0</v>
      </c>
      <c r="H51" s="124">
        <f t="shared" si="2"/>
        <v>0</v>
      </c>
      <c r="I51" s="124">
        <f t="shared" si="2"/>
        <v>0</v>
      </c>
      <c r="J51" s="124">
        <f t="shared" si="2"/>
        <v>0</v>
      </c>
      <c r="K51" s="124">
        <f t="shared" si="2"/>
        <v>0</v>
      </c>
      <c r="L51" s="124">
        <f t="shared" si="2"/>
        <v>0</v>
      </c>
      <c r="M51" s="124">
        <f t="shared" si="2"/>
        <v>0</v>
      </c>
      <c r="N51" s="124">
        <f t="shared" si="2"/>
        <v>0</v>
      </c>
      <c r="O51" s="124">
        <f t="shared" si="2"/>
        <v>0</v>
      </c>
      <c r="P51" s="124">
        <f t="shared" si="2"/>
        <v>0</v>
      </c>
      <c r="Q51" s="124">
        <f t="shared" si="2"/>
        <v>0</v>
      </c>
      <c r="R51" s="124">
        <f t="shared" si="2"/>
        <v>0</v>
      </c>
      <c r="S51" s="124">
        <f t="shared" si="2"/>
        <v>0</v>
      </c>
      <c r="T51" s="120" t="s">
        <v>101</v>
      </c>
      <c r="U51" s="124">
        <f>IF($F4&lt;10,0,VLOOKUP($F4,'Level model'!$A$59:$AA$337,'Level model'!C$45))</f>
        <v>0</v>
      </c>
      <c r="V51" s="124">
        <f>IF($F4&lt;10,0,VLOOKUP($F4,'Level model'!$A$59:$AA$337,'Level model'!D$45))</f>
        <v>0</v>
      </c>
      <c r="W51" s="124">
        <f>IF($F4&lt;10,0,VLOOKUP($F4,'Level model'!$A$59:$AA$337,'Level model'!E$45))</f>
        <v>0</v>
      </c>
      <c r="X51" s="124">
        <f>IF($F4&lt;10,0,VLOOKUP($F4,'Level model'!$A$59:$AA$337,'Level model'!F$45))</f>
        <v>0</v>
      </c>
      <c r="Y51" s="124">
        <f>IF($F4&lt;10,0,VLOOKUP($F4,'Level model'!$A$59:$AA$337,'Level model'!G$45))</f>
        <v>0</v>
      </c>
      <c r="Z51" s="124">
        <f>IF($F4&lt;10,0,VLOOKUP($F4,'Level model'!$A$59:$AA$337,'Level model'!H$45))</f>
        <v>0</v>
      </c>
      <c r="AA51" s="124">
        <f>IF($F4&lt;10,0,VLOOKUP($F4,'Level model'!$A$59:$AA$337,'Level model'!I$45))</f>
        <v>0</v>
      </c>
      <c r="AB51" s="124">
        <f>IF($F4&lt;10,0,VLOOKUP($F4,'Level model'!$A$59:$AA$337,'Level model'!J$45))</f>
        <v>0</v>
      </c>
      <c r="AC51" s="124">
        <f>IF($F4&lt;10,0,VLOOKUP($F4,'Level model'!$A$59:$AA$337,'Level model'!K$45))</f>
        <v>0</v>
      </c>
      <c r="AD51" s="124">
        <f>IF($F4&lt;10,0,VLOOKUP($F4,'Level model'!$A$59:$AA$337,'Level model'!L$45))</f>
        <v>0</v>
      </c>
      <c r="AE51" s="124">
        <f>IF($F4&lt;10,0,VLOOKUP($F4,'Level model'!$A$59:$AA$337,'Level model'!M$45))</f>
        <v>0</v>
      </c>
      <c r="AF51" s="124">
        <f>IF($F4&lt;10,0,VLOOKUP($F4,'Level model'!$A$59:$AA$337,'Level model'!N$45))</f>
        <v>0</v>
      </c>
      <c r="AG51" s="124">
        <f>IF($F4&lt;10,0,VLOOKUP($F4,'Level model'!$A$59:$AA$337,'Level model'!O$45))</f>
        <v>0</v>
      </c>
      <c r="AH51" s="124">
        <f>IF($F4&lt;10,0,VLOOKUP($F4,'Level model'!$A$59:$AA$337,'Level model'!P$45))</f>
        <v>0</v>
      </c>
      <c r="AI51" s="124">
        <f>IF($F4&lt;10,0,VLOOKUP($F4,'Level model'!$A$59:$AA$337,'Level model'!Q$45))</f>
        <v>0</v>
      </c>
      <c r="AJ51" s="124">
        <f>IF($F4&lt;10,0,VLOOKUP($F4,'Level model'!$A$59:$AA$337,'Level model'!R$45))</f>
        <v>0</v>
      </c>
    </row>
    <row r="52" spans="1:36" ht="15" customHeight="1" x14ac:dyDescent="0.2">
      <c r="B52" s="139" t="s">
        <v>102</v>
      </c>
      <c r="C52" s="124">
        <f t="shared" ref="C52:S52" si="3">IF($F5&lt;10,0,VLOOKUP($F5,$A$63:$S$341,C$48))</f>
        <v>0</v>
      </c>
      <c r="D52" s="124">
        <f t="shared" si="3"/>
        <v>0</v>
      </c>
      <c r="E52" s="124">
        <f t="shared" si="3"/>
        <v>0</v>
      </c>
      <c r="F52" s="124">
        <f t="shared" si="3"/>
        <v>0</v>
      </c>
      <c r="G52" s="124">
        <f t="shared" si="3"/>
        <v>0</v>
      </c>
      <c r="H52" s="124">
        <f t="shared" si="3"/>
        <v>0</v>
      </c>
      <c r="I52" s="124">
        <f t="shared" si="3"/>
        <v>0</v>
      </c>
      <c r="J52" s="124">
        <f t="shared" si="3"/>
        <v>0</v>
      </c>
      <c r="K52" s="124">
        <f t="shared" si="3"/>
        <v>0</v>
      </c>
      <c r="L52" s="124">
        <f t="shared" si="3"/>
        <v>0</v>
      </c>
      <c r="M52" s="124">
        <f t="shared" si="3"/>
        <v>0</v>
      </c>
      <c r="N52" s="124">
        <f t="shared" si="3"/>
        <v>0</v>
      </c>
      <c r="O52" s="124">
        <f t="shared" si="3"/>
        <v>0</v>
      </c>
      <c r="P52" s="124">
        <f t="shared" si="3"/>
        <v>0</v>
      </c>
      <c r="Q52" s="124">
        <f t="shared" si="3"/>
        <v>0</v>
      </c>
      <c r="R52" s="124">
        <f t="shared" si="3"/>
        <v>0</v>
      </c>
      <c r="S52" s="124">
        <f t="shared" si="3"/>
        <v>0</v>
      </c>
      <c r="T52" s="120" t="s">
        <v>102</v>
      </c>
      <c r="U52" s="124">
        <f>IF($F5&lt;10,0,VLOOKUP($F5,'Level model'!$A$59:$AA$337,'Level model'!C$45))</f>
        <v>0</v>
      </c>
      <c r="V52" s="124">
        <f>IF($F5&lt;10,0,VLOOKUP($F5,'Level model'!$A$59:$AA$337,'Level model'!D$45))</f>
        <v>0</v>
      </c>
      <c r="W52" s="124">
        <f>IF($F5&lt;10,0,VLOOKUP($F5,'Level model'!$A$59:$AA$337,'Level model'!E$45))</f>
        <v>0</v>
      </c>
      <c r="X52" s="124">
        <f>IF($F5&lt;10,0,VLOOKUP($F5,'Level model'!$A$59:$AA$337,'Level model'!F$45))</f>
        <v>0</v>
      </c>
      <c r="Y52" s="124">
        <f>IF($F5&lt;10,0,VLOOKUP($F5,'Level model'!$A$59:$AA$337,'Level model'!G$45))</f>
        <v>0</v>
      </c>
      <c r="Z52" s="124">
        <f>IF($F5&lt;10,0,VLOOKUP($F5,'Level model'!$A$59:$AA$337,'Level model'!H$45))</f>
        <v>0</v>
      </c>
      <c r="AA52" s="124">
        <f>IF($F5&lt;10,0,VLOOKUP($F5,'Level model'!$A$59:$AA$337,'Level model'!I$45))</f>
        <v>0</v>
      </c>
      <c r="AB52" s="124">
        <f>IF($F5&lt;10,0,VLOOKUP($F5,'Level model'!$A$59:$AA$337,'Level model'!J$45))</f>
        <v>0</v>
      </c>
      <c r="AC52" s="124">
        <f>IF($F5&lt;10,0,VLOOKUP($F5,'Level model'!$A$59:$AA$337,'Level model'!K$45))</f>
        <v>0</v>
      </c>
      <c r="AD52" s="124">
        <f>IF($F5&lt;10,0,VLOOKUP($F5,'Level model'!$A$59:$AA$337,'Level model'!L$45))</f>
        <v>0</v>
      </c>
      <c r="AE52" s="124">
        <f>IF($F5&lt;10,0,VLOOKUP($F5,'Level model'!$A$59:$AA$337,'Level model'!M$45))</f>
        <v>0</v>
      </c>
      <c r="AF52" s="124">
        <f>IF($F5&lt;10,0,VLOOKUP($F5,'Level model'!$A$59:$AA$337,'Level model'!N$45))</f>
        <v>0</v>
      </c>
      <c r="AG52" s="124">
        <f>IF($F5&lt;10,0,VLOOKUP($F5,'Level model'!$A$59:$AA$337,'Level model'!O$45))</f>
        <v>0</v>
      </c>
      <c r="AH52" s="124">
        <f>IF($F5&lt;10,0,VLOOKUP($F5,'Level model'!$A$59:$AA$337,'Level model'!P$45))</f>
        <v>0</v>
      </c>
      <c r="AI52" s="124">
        <f>IF($F5&lt;10,0,VLOOKUP($F5,'Level model'!$A$59:$AA$337,'Level model'!Q$45))</f>
        <v>0</v>
      </c>
      <c r="AJ52" s="124">
        <f>IF($F5&lt;10,0,VLOOKUP($F5,'Level model'!$A$59:$AA$337,'Level model'!R$45))</f>
        <v>0</v>
      </c>
    </row>
    <row r="53" spans="1:36" ht="15" customHeight="1" x14ac:dyDescent="0.2">
      <c r="B53" s="139" t="s">
        <v>103</v>
      </c>
      <c r="C53" s="124">
        <f t="shared" ref="C53:S53" si="4">IF($F6&lt;10,0,VLOOKUP($F6,$A$63:$S$341,C$48))</f>
        <v>0</v>
      </c>
      <c r="D53" s="124">
        <f t="shared" si="4"/>
        <v>0</v>
      </c>
      <c r="E53" s="124">
        <f t="shared" si="4"/>
        <v>0</v>
      </c>
      <c r="F53" s="124">
        <f t="shared" si="4"/>
        <v>0</v>
      </c>
      <c r="G53" s="124">
        <f t="shared" si="4"/>
        <v>0</v>
      </c>
      <c r="H53" s="124">
        <f t="shared" si="4"/>
        <v>0</v>
      </c>
      <c r="I53" s="124">
        <f t="shared" si="4"/>
        <v>0</v>
      </c>
      <c r="J53" s="124">
        <f t="shared" si="4"/>
        <v>0</v>
      </c>
      <c r="K53" s="124">
        <f t="shared" si="4"/>
        <v>0</v>
      </c>
      <c r="L53" s="124">
        <f t="shared" si="4"/>
        <v>0</v>
      </c>
      <c r="M53" s="124">
        <f t="shared" si="4"/>
        <v>0</v>
      </c>
      <c r="N53" s="124">
        <f t="shared" si="4"/>
        <v>0</v>
      </c>
      <c r="O53" s="124">
        <f t="shared" si="4"/>
        <v>0</v>
      </c>
      <c r="P53" s="124">
        <f t="shared" si="4"/>
        <v>0</v>
      </c>
      <c r="Q53" s="124">
        <f t="shared" si="4"/>
        <v>0</v>
      </c>
      <c r="R53" s="124">
        <f t="shared" si="4"/>
        <v>0</v>
      </c>
      <c r="S53" s="124">
        <f t="shared" si="4"/>
        <v>0</v>
      </c>
      <c r="T53" s="120" t="s">
        <v>103</v>
      </c>
      <c r="U53" s="124">
        <f>IF($F6&lt;10,0,VLOOKUP($F6,'Level model'!$A$59:$AA$337,'Level model'!C$45))</f>
        <v>0</v>
      </c>
      <c r="V53" s="124">
        <f>IF($F6&lt;10,0,VLOOKUP($F6,'Level model'!$A$59:$AA$337,'Level model'!D$45))</f>
        <v>0</v>
      </c>
      <c r="W53" s="124">
        <f>IF($F6&lt;10,0,VLOOKUP($F6,'Level model'!$A$59:$AA$337,'Level model'!E$45))</f>
        <v>0</v>
      </c>
      <c r="X53" s="124">
        <f>IF($F6&lt;10,0,VLOOKUP($F6,'Level model'!$A$59:$AA$337,'Level model'!F$45))</f>
        <v>0</v>
      </c>
      <c r="Y53" s="124">
        <f>IF($F6&lt;10,0,VLOOKUP($F6,'Level model'!$A$59:$AA$337,'Level model'!G$45))</f>
        <v>0</v>
      </c>
      <c r="Z53" s="124">
        <f>IF($F6&lt;10,0,VLOOKUP($F6,'Level model'!$A$59:$AA$337,'Level model'!H$45))</f>
        <v>0</v>
      </c>
      <c r="AA53" s="124">
        <f>IF($F6&lt;10,0,VLOOKUP($F6,'Level model'!$A$59:$AA$337,'Level model'!I$45))</f>
        <v>0</v>
      </c>
      <c r="AB53" s="124">
        <f>IF($F6&lt;10,0,VLOOKUP($F6,'Level model'!$A$59:$AA$337,'Level model'!J$45))</f>
        <v>0</v>
      </c>
      <c r="AC53" s="124">
        <f>IF($F6&lt;10,0,VLOOKUP($F6,'Level model'!$A$59:$AA$337,'Level model'!K$45))</f>
        <v>0</v>
      </c>
      <c r="AD53" s="124">
        <f>IF($F6&lt;10,0,VLOOKUP($F6,'Level model'!$A$59:$AA$337,'Level model'!L$45))</f>
        <v>0</v>
      </c>
      <c r="AE53" s="124">
        <f>IF($F6&lt;10,0,VLOOKUP($F6,'Level model'!$A$59:$AA$337,'Level model'!M$45))</f>
        <v>0</v>
      </c>
      <c r="AF53" s="124">
        <f>IF($F6&lt;10,0,VLOOKUP($F6,'Level model'!$A$59:$AA$337,'Level model'!N$45))</f>
        <v>0</v>
      </c>
      <c r="AG53" s="124">
        <f>IF($F6&lt;10,0,VLOOKUP($F6,'Level model'!$A$59:$AA$337,'Level model'!O$45))</f>
        <v>0</v>
      </c>
      <c r="AH53" s="124">
        <f>IF($F6&lt;10,0,VLOOKUP($F6,'Level model'!$A$59:$AA$337,'Level model'!P$45))</f>
        <v>0</v>
      </c>
      <c r="AI53" s="124">
        <f>IF($F6&lt;10,0,VLOOKUP($F6,'Level model'!$A$59:$AA$337,'Level model'!Q$45))</f>
        <v>0</v>
      </c>
      <c r="AJ53" s="124">
        <f>IF($F6&lt;10,0,VLOOKUP($F6,'Level model'!$A$59:$AA$337,'Level model'!R$45))</f>
        <v>0</v>
      </c>
    </row>
    <row r="54" spans="1:36" ht="15" customHeight="1" x14ac:dyDescent="0.2">
      <c r="B54" s="139" t="s">
        <v>104</v>
      </c>
      <c r="C54" s="124">
        <f t="shared" ref="C54:S54" si="5">IF($F7&lt;10,0,VLOOKUP($F7,$A$63:$S$341,C$48))</f>
        <v>0</v>
      </c>
      <c r="D54" s="124">
        <f t="shared" si="5"/>
        <v>0</v>
      </c>
      <c r="E54" s="124">
        <f t="shared" si="5"/>
        <v>0</v>
      </c>
      <c r="F54" s="124">
        <f t="shared" si="5"/>
        <v>0</v>
      </c>
      <c r="G54" s="124">
        <f t="shared" si="5"/>
        <v>0</v>
      </c>
      <c r="H54" s="124">
        <f t="shared" si="5"/>
        <v>0</v>
      </c>
      <c r="I54" s="124">
        <f t="shared" si="5"/>
        <v>0</v>
      </c>
      <c r="J54" s="124">
        <f t="shared" si="5"/>
        <v>0</v>
      </c>
      <c r="K54" s="124">
        <f t="shared" si="5"/>
        <v>0</v>
      </c>
      <c r="L54" s="124">
        <f t="shared" si="5"/>
        <v>0</v>
      </c>
      <c r="M54" s="124">
        <f t="shared" si="5"/>
        <v>0</v>
      </c>
      <c r="N54" s="124">
        <f t="shared" si="5"/>
        <v>0</v>
      </c>
      <c r="O54" s="124">
        <f t="shared" si="5"/>
        <v>0</v>
      </c>
      <c r="P54" s="124">
        <f t="shared" si="5"/>
        <v>0</v>
      </c>
      <c r="Q54" s="124">
        <f t="shared" si="5"/>
        <v>0</v>
      </c>
      <c r="R54" s="124">
        <f t="shared" si="5"/>
        <v>0</v>
      </c>
      <c r="S54" s="124">
        <f t="shared" si="5"/>
        <v>0</v>
      </c>
      <c r="T54" s="120" t="s">
        <v>104</v>
      </c>
      <c r="U54" s="124">
        <f>IF($F7&lt;10,0,VLOOKUP($F7,'Level model'!$A$59:$AA$337,'Level model'!C$45))</f>
        <v>0</v>
      </c>
      <c r="V54" s="124">
        <f>IF($F7&lt;10,0,VLOOKUP($F7,'Level model'!$A$59:$AA$337,'Level model'!D$45))</f>
        <v>0</v>
      </c>
      <c r="W54" s="124">
        <f>IF($F7&lt;10,0,VLOOKUP($F7,'Level model'!$A$59:$AA$337,'Level model'!E$45))</f>
        <v>0</v>
      </c>
      <c r="X54" s="124">
        <f>IF($F7&lt;10,0,VLOOKUP($F7,'Level model'!$A$59:$AA$337,'Level model'!F$45))</f>
        <v>0</v>
      </c>
      <c r="Y54" s="124">
        <f>IF($F7&lt;10,0,VLOOKUP($F7,'Level model'!$A$59:$AA$337,'Level model'!G$45))</f>
        <v>0</v>
      </c>
      <c r="Z54" s="124">
        <f>IF($F7&lt;10,0,VLOOKUP($F7,'Level model'!$A$59:$AA$337,'Level model'!H$45))</f>
        <v>0</v>
      </c>
      <c r="AA54" s="124">
        <f>IF($F7&lt;10,0,VLOOKUP($F7,'Level model'!$A$59:$AA$337,'Level model'!I$45))</f>
        <v>0</v>
      </c>
      <c r="AB54" s="124">
        <f>IF($F7&lt;10,0,VLOOKUP($F7,'Level model'!$A$59:$AA$337,'Level model'!J$45))</f>
        <v>0</v>
      </c>
      <c r="AC54" s="124">
        <f>IF($F7&lt;10,0,VLOOKUP($F7,'Level model'!$A$59:$AA$337,'Level model'!K$45))</f>
        <v>0</v>
      </c>
      <c r="AD54" s="124">
        <f>IF($F7&lt;10,0,VLOOKUP($F7,'Level model'!$A$59:$AA$337,'Level model'!L$45))</f>
        <v>0</v>
      </c>
      <c r="AE54" s="124">
        <f>IF($F7&lt;10,0,VLOOKUP($F7,'Level model'!$A$59:$AA$337,'Level model'!M$45))</f>
        <v>0</v>
      </c>
      <c r="AF54" s="124">
        <f>IF($F7&lt;10,0,VLOOKUP($F7,'Level model'!$A$59:$AA$337,'Level model'!N$45))</f>
        <v>0</v>
      </c>
      <c r="AG54" s="124">
        <f>IF($F7&lt;10,0,VLOOKUP($F7,'Level model'!$A$59:$AA$337,'Level model'!O$45))</f>
        <v>0</v>
      </c>
      <c r="AH54" s="124">
        <f>IF($F7&lt;10,0,VLOOKUP($F7,'Level model'!$A$59:$AA$337,'Level model'!P$45))</f>
        <v>0</v>
      </c>
      <c r="AI54" s="124">
        <f>IF($F7&lt;10,0,VLOOKUP($F7,'Level model'!$A$59:$AA$337,'Level model'!Q$45))</f>
        <v>0</v>
      </c>
      <c r="AJ54" s="124">
        <f>IF($F7&lt;10,0,VLOOKUP($F7,'Level model'!$A$59:$AA$337,'Level model'!R$45))</f>
        <v>0</v>
      </c>
    </row>
    <row r="55" spans="1:36" ht="15" customHeight="1" x14ac:dyDescent="0.2">
      <c r="B55" s="139" t="s">
        <v>105</v>
      </c>
      <c r="C55" s="124">
        <f t="shared" ref="C55:S55" si="6">IF($F8&lt;10,0,VLOOKUP($F8,$A$63:$S$341,C$48))</f>
        <v>0</v>
      </c>
      <c r="D55" s="124">
        <f t="shared" si="6"/>
        <v>0</v>
      </c>
      <c r="E55" s="124">
        <f t="shared" si="6"/>
        <v>0</v>
      </c>
      <c r="F55" s="124">
        <f t="shared" si="6"/>
        <v>0</v>
      </c>
      <c r="G55" s="124">
        <f t="shared" si="6"/>
        <v>0</v>
      </c>
      <c r="H55" s="124">
        <f t="shared" si="6"/>
        <v>0</v>
      </c>
      <c r="I55" s="124">
        <f t="shared" si="6"/>
        <v>0</v>
      </c>
      <c r="J55" s="124">
        <f t="shared" si="6"/>
        <v>0</v>
      </c>
      <c r="K55" s="124">
        <f t="shared" si="6"/>
        <v>0</v>
      </c>
      <c r="L55" s="124">
        <f t="shared" si="6"/>
        <v>0</v>
      </c>
      <c r="M55" s="124">
        <f t="shared" si="6"/>
        <v>0</v>
      </c>
      <c r="N55" s="124">
        <f t="shared" si="6"/>
        <v>0</v>
      </c>
      <c r="O55" s="124">
        <f t="shared" si="6"/>
        <v>0</v>
      </c>
      <c r="P55" s="124">
        <f t="shared" si="6"/>
        <v>0</v>
      </c>
      <c r="Q55" s="124">
        <f t="shared" si="6"/>
        <v>0</v>
      </c>
      <c r="R55" s="124">
        <f t="shared" si="6"/>
        <v>0</v>
      </c>
      <c r="S55" s="124">
        <f t="shared" si="6"/>
        <v>0</v>
      </c>
      <c r="T55" s="120" t="s">
        <v>105</v>
      </c>
      <c r="U55" s="124">
        <f>IF($F8&lt;10,0,VLOOKUP($F8,'Level model'!$A$59:$AA$337,'Level model'!C$45))</f>
        <v>0</v>
      </c>
      <c r="V55" s="124">
        <f>IF($F8&lt;10,0,VLOOKUP($F8,'Level model'!$A$59:$AA$337,'Level model'!D$45))</f>
        <v>0</v>
      </c>
      <c r="W55" s="124">
        <f>IF($F8&lt;10,0,VLOOKUP($F8,'Level model'!$A$59:$AA$337,'Level model'!E$45))</f>
        <v>0</v>
      </c>
      <c r="X55" s="124">
        <f>IF($F8&lt;10,0,VLOOKUP($F8,'Level model'!$A$59:$AA$337,'Level model'!F$45))</f>
        <v>0</v>
      </c>
      <c r="Y55" s="124">
        <f>IF($F8&lt;10,0,VLOOKUP($F8,'Level model'!$A$59:$AA$337,'Level model'!G$45))</f>
        <v>0</v>
      </c>
      <c r="Z55" s="124">
        <f>IF($F8&lt;10,0,VLOOKUP($F8,'Level model'!$A$59:$AA$337,'Level model'!H$45))</f>
        <v>0</v>
      </c>
      <c r="AA55" s="124">
        <f>IF($F8&lt;10,0,VLOOKUP($F8,'Level model'!$A$59:$AA$337,'Level model'!I$45))</f>
        <v>0</v>
      </c>
      <c r="AB55" s="124">
        <f>IF($F8&lt;10,0,VLOOKUP($F8,'Level model'!$A$59:$AA$337,'Level model'!J$45))</f>
        <v>0</v>
      </c>
      <c r="AC55" s="124">
        <f>IF($F8&lt;10,0,VLOOKUP($F8,'Level model'!$A$59:$AA$337,'Level model'!K$45))</f>
        <v>0</v>
      </c>
      <c r="AD55" s="124">
        <f>IF($F8&lt;10,0,VLOOKUP($F8,'Level model'!$A$59:$AA$337,'Level model'!L$45))</f>
        <v>0</v>
      </c>
      <c r="AE55" s="124">
        <f>IF($F8&lt;10,0,VLOOKUP($F8,'Level model'!$A$59:$AA$337,'Level model'!M$45))</f>
        <v>0</v>
      </c>
      <c r="AF55" s="124">
        <f>IF($F8&lt;10,0,VLOOKUP($F8,'Level model'!$A$59:$AA$337,'Level model'!N$45))</f>
        <v>0</v>
      </c>
      <c r="AG55" s="124">
        <f>IF($F8&lt;10,0,VLOOKUP($F8,'Level model'!$A$59:$AA$337,'Level model'!O$45))</f>
        <v>0</v>
      </c>
      <c r="AH55" s="124">
        <f>IF($F8&lt;10,0,VLOOKUP($F8,'Level model'!$A$59:$AA$337,'Level model'!P$45))</f>
        <v>0</v>
      </c>
      <c r="AI55" s="124">
        <f>IF($F8&lt;10,0,VLOOKUP($F8,'Level model'!$A$59:$AA$337,'Level model'!Q$45))</f>
        <v>0</v>
      </c>
      <c r="AJ55" s="124">
        <f>IF($F8&lt;10,0,VLOOKUP($F8,'Level model'!$A$59:$AA$337,'Level model'!R$45))</f>
        <v>0</v>
      </c>
    </row>
    <row r="56" spans="1:36" ht="15" customHeight="1" x14ac:dyDescent="0.2">
      <c r="B56" s="139" t="s">
        <v>106</v>
      </c>
      <c r="C56" s="124">
        <f t="shared" ref="C56:S56" si="7">IF($F9&lt;10,0,VLOOKUP($F9,$A$63:$S$341,C$48))</f>
        <v>0</v>
      </c>
      <c r="D56" s="124">
        <f t="shared" si="7"/>
        <v>0</v>
      </c>
      <c r="E56" s="124">
        <f t="shared" si="7"/>
        <v>0</v>
      </c>
      <c r="F56" s="124">
        <f t="shared" si="7"/>
        <v>0</v>
      </c>
      <c r="G56" s="124">
        <f t="shared" si="7"/>
        <v>0</v>
      </c>
      <c r="H56" s="124">
        <f t="shared" si="7"/>
        <v>0</v>
      </c>
      <c r="I56" s="124">
        <f t="shared" si="7"/>
        <v>0</v>
      </c>
      <c r="J56" s="124">
        <f t="shared" si="7"/>
        <v>0</v>
      </c>
      <c r="K56" s="124">
        <f t="shared" si="7"/>
        <v>0</v>
      </c>
      <c r="L56" s="124">
        <f t="shared" si="7"/>
        <v>0</v>
      </c>
      <c r="M56" s="124">
        <f t="shared" si="7"/>
        <v>0</v>
      </c>
      <c r="N56" s="124">
        <f t="shared" si="7"/>
        <v>0</v>
      </c>
      <c r="O56" s="124">
        <f t="shared" si="7"/>
        <v>0</v>
      </c>
      <c r="P56" s="124">
        <f t="shared" si="7"/>
        <v>0</v>
      </c>
      <c r="Q56" s="124">
        <f t="shared" si="7"/>
        <v>0</v>
      </c>
      <c r="R56" s="124">
        <f t="shared" si="7"/>
        <v>0</v>
      </c>
      <c r="S56" s="124">
        <f t="shared" si="7"/>
        <v>0</v>
      </c>
      <c r="T56" s="120" t="s">
        <v>106</v>
      </c>
      <c r="U56" s="124">
        <f>IF($F9&lt;10,0,VLOOKUP($F9,'Level model'!$A$59:$AA$337,'Level model'!C$45))</f>
        <v>0</v>
      </c>
      <c r="V56" s="124">
        <f>IF($F9&lt;10,0,VLOOKUP($F9,'Level model'!$A$59:$AA$337,'Level model'!D$45))</f>
        <v>0</v>
      </c>
      <c r="W56" s="124">
        <f>IF($F9&lt;10,0,VLOOKUP($F9,'Level model'!$A$59:$AA$337,'Level model'!E$45))</f>
        <v>0</v>
      </c>
      <c r="X56" s="124">
        <f>IF($F9&lt;10,0,VLOOKUP($F9,'Level model'!$A$59:$AA$337,'Level model'!F$45))</f>
        <v>0</v>
      </c>
      <c r="Y56" s="124">
        <f>IF($F9&lt;10,0,VLOOKUP($F9,'Level model'!$A$59:$AA$337,'Level model'!G$45))</f>
        <v>0</v>
      </c>
      <c r="Z56" s="124">
        <f>IF($F9&lt;10,0,VLOOKUP($F9,'Level model'!$A$59:$AA$337,'Level model'!H$45))</f>
        <v>0</v>
      </c>
      <c r="AA56" s="124">
        <f>IF($F9&lt;10,0,VLOOKUP($F9,'Level model'!$A$59:$AA$337,'Level model'!I$45))</f>
        <v>0</v>
      </c>
      <c r="AB56" s="124">
        <f>IF($F9&lt;10,0,VLOOKUP($F9,'Level model'!$A$59:$AA$337,'Level model'!J$45))</f>
        <v>0</v>
      </c>
      <c r="AC56" s="124">
        <f>IF($F9&lt;10,0,VLOOKUP($F9,'Level model'!$A$59:$AA$337,'Level model'!K$45))</f>
        <v>0</v>
      </c>
      <c r="AD56" s="124">
        <f>IF($F9&lt;10,0,VLOOKUP($F9,'Level model'!$A$59:$AA$337,'Level model'!L$45))</f>
        <v>0</v>
      </c>
      <c r="AE56" s="124">
        <f>IF($F9&lt;10,0,VLOOKUP($F9,'Level model'!$A$59:$AA$337,'Level model'!M$45))</f>
        <v>0</v>
      </c>
      <c r="AF56" s="124">
        <f>IF($F9&lt;10,0,VLOOKUP($F9,'Level model'!$A$59:$AA$337,'Level model'!N$45))</f>
        <v>0</v>
      </c>
      <c r="AG56" s="124">
        <f>IF($F9&lt;10,0,VLOOKUP($F9,'Level model'!$A$59:$AA$337,'Level model'!O$45))</f>
        <v>0</v>
      </c>
      <c r="AH56" s="124">
        <f>IF($F9&lt;10,0,VLOOKUP($F9,'Level model'!$A$59:$AA$337,'Level model'!P$45))</f>
        <v>0</v>
      </c>
      <c r="AI56" s="124">
        <f>IF($F9&lt;10,0,VLOOKUP($F9,'Level model'!$A$59:$AA$337,'Level model'!Q$45))</f>
        <v>0</v>
      </c>
      <c r="AJ56" s="124">
        <f>IF($F9&lt;10,0,VLOOKUP($F9,'Level model'!$A$59:$AA$337,'Level model'!R$45))</f>
        <v>0</v>
      </c>
    </row>
    <row r="57" spans="1:36" ht="15" customHeight="1" x14ac:dyDescent="0.2">
      <c r="B57" s="139" t="s">
        <v>107</v>
      </c>
      <c r="C57" s="124">
        <f t="shared" ref="C57:S57" si="8">IF($F10&lt;10,0,VLOOKUP($F10,$A$63:$S$341,C$48))</f>
        <v>0</v>
      </c>
      <c r="D57" s="124">
        <f t="shared" si="8"/>
        <v>0</v>
      </c>
      <c r="E57" s="124">
        <f t="shared" si="8"/>
        <v>0</v>
      </c>
      <c r="F57" s="124">
        <f t="shared" si="8"/>
        <v>0</v>
      </c>
      <c r="G57" s="124">
        <f t="shared" si="8"/>
        <v>0</v>
      </c>
      <c r="H57" s="124">
        <f t="shared" si="8"/>
        <v>0</v>
      </c>
      <c r="I57" s="124">
        <f t="shared" si="8"/>
        <v>0</v>
      </c>
      <c r="J57" s="124">
        <f t="shared" si="8"/>
        <v>0</v>
      </c>
      <c r="K57" s="124">
        <f t="shared" si="8"/>
        <v>0</v>
      </c>
      <c r="L57" s="124">
        <f t="shared" si="8"/>
        <v>0</v>
      </c>
      <c r="M57" s="124">
        <f t="shared" si="8"/>
        <v>0</v>
      </c>
      <c r="N57" s="124">
        <f t="shared" si="8"/>
        <v>0</v>
      </c>
      <c r="O57" s="124">
        <f t="shared" si="8"/>
        <v>0</v>
      </c>
      <c r="P57" s="124">
        <f t="shared" si="8"/>
        <v>0</v>
      </c>
      <c r="Q57" s="124">
        <f t="shared" si="8"/>
        <v>0</v>
      </c>
      <c r="R57" s="124">
        <f t="shared" si="8"/>
        <v>0</v>
      </c>
      <c r="S57" s="124">
        <f t="shared" si="8"/>
        <v>0</v>
      </c>
      <c r="T57" s="120" t="s">
        <v>107</v>
      </c>
      <c r="U57" s="124">
        <f>IF($F10&lt;10,0,VLOOKUP($F10,'Level model'!$A$59:$AA$337,'Level model'!C$45))</f>
        <v>0</v>
      </c>
      <c r="V57" s="124">
        <f>IF($F10&lt;10,0,VLOOKUP($F10,'Level model'!$A$59:$AA$337,'Level model'!D$45))</f>
        <v>0</v>
      </c>
      <c r="W57" s="124">
        <f>IF($F10&lt;10,0,VLOOKUP($F10,'Level model'!$A$59:$AA$337,'Level model'!E$45))</f>
        <v>0</v>
      </c>
      <c r="X57" s="124">
        <f>IF($F10&lt;10,0,VLOOKUP($F10,'Level model'!$A$59:$AA$337,'Level model'!F$45))</f>
        <v>0</v>
      </c>
      <c r="Y57" s="124">
        <f>IF($F10&lt;10,0,VLOOKUP($F10,'Level model'!$A$59:$AA$337,'Level model'!G$45))</f>
        <v>0</v>
      </c>
      <c r="Z57" s="124">
        <f>IF($F10&lt;10,0,VLOOKUP($F10,'Level model'!$A$59:$AA$337,'Level model'!H$45))</f>
        <v>0</v>
      </c>
      <c r="AA57" s="124">
        <f>IF($F10&lt;10,0,VLOOKUP($F10,'Level model'!$A$59:$AA$337,'Level model'!I$45))</f>
        <v>0</v>
      </c>
      <c r="AB57" s="124">
        <f>IF($F10&lt;10,0,VLOOKUP($F10,'Level model'!$A$59:$AA$337,'Level model'!J$45))</f>
        <v>0</v>
      </c>
      <c r="AC57" s="124">
        <f>IF($F10&lt;10,0,VLOOKUP($F10,'Level model'!$A$59:$AA$337,'Level model'!K$45))</f>
        <v>0</v>
      </c>
      <c r="AD57" s="124">
        <f>IF($F10&lt;10,0,VLOOKUP($F10,'Level model'!$A$59:$AA$337,'Level model'!L$45))</f>
        <v>0</v>
      </c>
      <c r="AE57" s="124">
        <f>IF($F10&lt;10,0,VLOOKUP($F10,'Level model'!$A$59:$AA$337,'Level model'!M$45))</f>
        <v>0</v>
      </c>
      <c r="AF57" s="124">
        <f>IF($F10&lt;10,0,VLOOKUP($F10,'Level model'!$A$59:$AA$337,'Level model'!N$45))</f>
        <v>0</v>
      </c>
      <c r="AG57" s="124">
        <f>IF($F10&lt;10,0,VLOOKUP($F10,'Level model'!$A$59:$AA$337,'Level model'!O$45))</f>
        <v>0</v>
      </c>
      <c r="AH57" s="124">
        <f>IF($F10&lt;10,0,VLOOKUP($F10,'Level model'!$A$59:$AA$337,'Level model'!P$45))</f>
        <v>0</v>
      </c>
      <c r="AI57" s="124">
        <f>IF($F10&lt;10,0,VLOOKUP($F10,'Level model'!$A$59:$AA$337,'Level model'!Q$45))</f>
        <v>0</v>
      </c>
      <c r="AJ57" s="124">
        <f>IF($F10&lt;10,0,VLOOKUP($F10,'Level model'!$A$59:$AA$337,'Level model'!R$45))</f>
        <v>0</v>
      </c>
    </row>
    <row r="58" spans="1:36" x14ac:dyDescent="0.2">
      <c r="B58" s="132" t="s">
        <v>108</v>
      </c>
      <c r="C58" s="124">
        <f t="shared" ref="C58:S58" si="9">IF($F11&lt;10,0,VLOOKUP($F11,$A$63:$S$341,C$48))</f>
        <v>0</v>
      </c>
      <c r="D58" s="124">
        <f t="shared" si="9"/>
        <v>0</v>
      </c>
      <c r="E58" s="124">
        <f t="shared" si="9"/>
        <v>0</v>
      </c>
      <c r="F58" s="124">
        <f t="shared" si="9"/>
        <v>0</v>
      </c>
      <c r="G58" s="124">
        <f t="shared" si="9"/>
        <v>0</v>
      </c>
      <c r="H58" s="124">
        <f t="shared" si="9"/>
        <v>0</v>
      </c>
      <c r="I58" s="124">
        <f t="shared" si="9"/>
        <v>0</v>
      </c>
      <c r="J58" s="124">
        <f t="shared" si="9"/>
        <v>0</v>
      </c>
      <c r="K58" s="124">
        <f t="shared" si="9"/>
        <v>0</v>
      </c>
      <c r="L58" s="124">
        <f t="shared" si="9"/>
        <v>0</v>
      </c>
      <c r="M58" s="124">
        <f t="shared" si="9"/>
        <v>0</v>
      </c>
      <c r="N58" s="124">
        <f t="shared" si="9"/>
        <v>0</v>
      </c>
      <c r="O58" s="124">
        <f t="shared" si="9"/>
        <v>0</v>
      </c>
      <c r="P58" s="124">
        <f t="shared" si="9"/>
        <v>0</v>
      </c>
      <c r="Q58" s="124">
        <f t="shared" si="9"/>
        <v>0</v>
      </c>
      <c r="R58" s="124">
        <f t="shared" si="9"/>
        <v>0</v>
      </c>
      <c r="S58" s="124">
        <f t="shared" si="9"/>
        <v>0</v>
      </c>
      <c r="T58" s="281" t="s">
        <v>108</v>
      </c>
      <c r="U58" s="124">
        <f>IF($F11&lt;10,0,VLOOKUP($F11,'Level model'!$A$59:$AA$337,'Level model'!C$45))</f>
        <v>0</v>
      </c>
      <c r="V58" s="124">
        <f>IF($F11&lt;10,0,VLOOKUP($F11,'Level model'!$A$59:$AA$337,'Level model'!D$45))</f>
        <v>0</v>
      </c>
      <c r="W58" s="124">
        <f>IF($F11&lt;10,0,VLOOKUP($F11,'Level model'!$A$59:$AA$337,'Level model'!E$45))</f>
        <v>0</v>
      </c>
      <c r="X58" s="124">
        <f>IF($F11&lt;10,0,VLOOKUP($F11,'Level model'!$A$59:$AA$337,'Level model'!F$45))</f>
        <v>0</v>
      </c>
      <c r="Y58" s="124">
        <f>IF($F11&lt;10,0,VLOOKUP($F11,'Level model'!$A$59:$AA$337,'Level model'!G$45))</f>
        <v>0</v>
      </c>
      <c r="Z58" s="124">
        <f>IF($F11&lt;10,0,VLOOKUP($F11,'Level model'!$A$59:$AA$337,'Level model'!H$45))</f>
        <v>0</v>
      </c>
      <c r="AA58" s="124">
        <f>IF($F11&lt;10,0,VLOOKUP($F11,'Level model'!$A$59:$AA$337,'Level model'!I$45))</f>
        <v>0</v>
      </c>
      <c r="AB58" s="124">
        <f>IF($F11&lt;10,0,VLOOKUP($F11,'Level model'!$A$59:$AA$337,'Level model'!J$45))</f>
        <v>0</v>
      </c>
      <c r="AC58" s="124">
        <f>IF($F11&lt;10,0,VLOOKUP($F11,'Level model'!$A$59:$AA$337,'Level model'!K$45))</f>
        <v>0</v>
      </c>
      <c r="AD58" s="124">
        <f>IF($F11&lt;10,0,VLOOKUP($F11,'Level model'!$A$59:$AA$337,'Level model'!L$45))</f>
        <v>0</v>
      </c>
      <c r="AE58" s="124">
        <f>IF($F11&lt;10,0,VLOOKUP($F11,'Level model'!$A$59:$AA$337,'Level model'!M$45))</f>
        <v>0</v>
      </c>
      <c r="AF58" s="124">
        <f>IF($F11&lt;10,0,VLOOKUP($F11,'Level model'!$A$59:$AA$337,'Level model'!N$45))</f>
        <v>0</v>
      </c>
      <c r="AG58" s="124">
        <f>IF($F11&lt;10,0,VLOOKUP($F11,'Level model'!$A$59:$AA$337,'Level model'!O$45))</f>
        <v>0</v>
      </c>
      <c r="AH58" s="124">
        <f>IF($F11&lt;10,0,VLOOKUP($F11,'Level model'!$A$59:$AA$337,'Level model'!P$45))</f>
        <v>0</v>
      </c>
      <c r="AI58" s="124">
        <f>IF($F11&lt;10,0,VLOOKUP($F11,'Level model'!$A$59:$AA$337,'Level model'!Q$45))</f>
        <v>0</v>
      </c>
      <c r="AJ58" s="124">
        <f>IF($F11&lt;10,0,VLOOKUP($F11,'Level model'!$A$59:$AA$337,'Level model'!R$45))</f>
        <v>0</v>
      </c>
    </row>
    <row r="59" spans="1:36" x14ac:dyDescent="0.2">
      <c r="B59" s="120"/>
      <c r="C59" s="48"/>
      <c r="D59" s="48"/>
      <c r="E59" s="48"/>
      <c r="F59" s="48"/>
      <c r="G59" s="270"/>
      <c r="H59" s="120"/>
      <c r="I59" s="48"/>
      <c r="J59" s="48"/>
      <c r="K59" s="48"/>
      <c r="M59" s="253"/>
      <c r="N59" s="120"/>
      <c r="O59" s="48"/>
      <c r="P59" s="48"/>
      <c r="Q59" s="48"/>
      <c r="S59" s="272"/>
      <c r="T59" s="76"/>
      <c r="U59" s="76"/>
      <c r="V59" s="76"/>
      <c r="W59" s="76"/>
      <c r="X59" s="76"/>
      <c r="Y59" s="76"/>
      <c r="Z59" s="76"/>
      <c r="AA59" s="76"/>
    </row>
    <row r="60" spans="1:36" x14ac:dyDescent="0.2">
      <c r="B60" s="120"/>
      <c r="C60" s="76"/>
      <c r="D60" s="76"/>
      <c r="E60" s="76"/>
      <c r="F60" s="76"/>
      <c r="G60" s="270"/>
      <c r="H60" s="120"/>
      <c r="I60" s="76"/>
      <c r="J60" s="76"/>
      <c r="K60" s="76"/>
      <c r="M60" s="270"/>
      <c r="N60" s="120"/>
      <c r="O60" s="76"/>
      <c r="P60" s="76"/>
      <c r="Q60" s="76"/>
      <c r="S60" s="276"/>
      <c r="T60" s="76"/>
      <c r="U60" s="76"/>
      <c r="V60" s="76"/>
      <c r="W60" s="76"/>
      <c r="X60" s="76"/>
      <c r="Y60" s="76"/>
      <c r="Z60" s="76"/>
      <c r="AA60" s="76"/>
    </row>
    <row r="61" spans="1:36" x14ac:dyDescent="0.2">
      <c r="B61" s="129"/>
      <c r="C61" s="86" t="s">
        <v>159</v>
      </c>
      <c r="D61" s="86" t="s">
        <v>160</v>
      </c>
      <c r="E61" s="86" t="s">
        <v>161</v>
      </c>
      <c r="F61" s="251" t="s">
        <v>162</v>
      </c>
      <c r="G61" s="253" t="s">
        <v>169</v>
      </c>
      <c r="H61" s="129"/>
      <c r="I61" s="86" t="s">
        <v>159</v>
      </c>
      <c r="J61" s="86" t="s">
        <v>160</v>
      </c>
      <c r="K61" s="86" t="s">
        <v>161</v>
      </c>
      <c r="L61" s="251" t="s">
        <v>162</v>
      </c>
      <c r="M61" s="253" t="s">
        <v>169</v>
      </c>
      <c r="N61" s="129"/>
      <c r="O61" s="86" t="s">
        <v>159</v>
      </c>
      <c r="P61" s="86" t="s">
        <v>160</v>
      </c>
      <c r="Q61" s="86" t="s">
        <v>161</v>
      </c>
      <c r="R61" s="251" t="s">
        <v>162</v>
      </c>
      <c r="S61" s="272" t="s">
        <v>169</v>
      </c>
    </row>
    <row r="62" spans="1:36" ht="15" x14ac:dyDescent="0.2">
      <c r="B62" s="445">
        <v>28522</v>
      </c>
      <c r="C62" s="86"/>
      <c r="D62" s="86"/>
      <c r="E62" s="86"/>
      <c r="F62" s="251"/>
      <c r="G62" s="253"/>
      <c r="H62" s="129">
        <v>28522</v>
      </c>
      <c r="I62" s="86"/>
      <c r="J62" s="86"/>
      <c r="K62" s="86"/>
      <c r="L62" s="251"/>
      <c r="M62" s="253"/>
      <c r="N62" s="129">
        <v>28522</v>
      </c>
      <c r="O62" s="86"/>
      <c r="P62" s="86"/>
      <c r="Q62" s="86"/>
      <c r="R62" s="251"/>
      <c r="S62" s="272"/>
    </row>
    <row r="63" spans="1:36" ht="15" customHeight="1" x14ac:dyDescent="0.2">
      <c r="A63" s="15">
        <v>10</v>
      </c>
      <c r="B63" s="139" t="s">
        <v>100</v>
      </c>
      <c r="C63" s="48">
        <v>1.7025999999999999</v>
      </c>
      <c r="D63" s="48">
        <v>0.36520000000000002</v>
      </c>
      <c r="E63" s="76">
        <v>0</v>
      </c>
      <c r="F63" s="251">
        <v>0</v>
      </c>
      <c r="G63" s="270">
        <v>0</v>
      </c>
      <c r="H63" s="131" t="s">
        <v>100</v>
      </c>
      <c r="I63" s="48">
        <v>1.7025999999999999</v>
      </c>
      <c r="J63" s="48">
        <v>0.36520000000000002</v>
      </c>
      <c r="K63" s="76">
        <v>0</v>
      </c>
      <c r="L63" s="251">
        <v>0</v>
      </c>
      <c r="M63" s="270">
        <v>0</v>
      </c>
      <c r="N63" s="131" t="s">
        <v>100</v>
      </c>
      <c r="O63" s="48">
        <v>1.7025999999999999</v>
      </c>
      <c r="P63" s="48">
        <v>0.36520000000000002</v>
      </c>
      <c r="Q63" s="76">
        <v>0</v>
      </c>
      <c r="R63" s="251">
        <v>0</v>
      </c>
      <c r="S63" s="276">
        <v>0</v>
      </c>
    </row>
    <row r="64" spans="1:36" ht="15" customHeight="1" x14ac:dyDescent="0.2">
      <c r="A64" s="15">
        <v>11</v>
      </c>
      <c r="B64" s="139" t="s">
        <v>101</v>
      </c>
      <c r="C64" s="48">
        <v>1.6549</v>
      </c>
      <c r="D64" s="48">
        <v>0.36759999999999998</v>
      </c>
      <c r="E64" s="76">
        <v>0</v>
      </c>
      <c r="F64" s="251">
        <v>0</v>
      </c>
      <c r="G64" s="270">
        <v>0</v>
      </c>
      <c r="H64" s="131" t="s">
        <v>101</v>
      </c>
      <c r="I64" s="48">
        <v>1.6549</v>
      </c>
      <c r="J64" s="48">
        <v>0.36759999999999998</v>
      </c>
      <c r="K64" s="76">
        <v>0</v>
      </c>
      <c r="L64" s="251">
        <v>0</v>
      </c>
      <c r="M64" s="270">
        <v>0</v>
      </c>
      <c r="N64" s="131" t="s">
        <v>101</v>
      </c>
      <c r="O64" s="48">
        <v>1.6549</v>
      </c>
      <c r="P64" s="48">
        <v>0.36759999999999998</v>
      </c>
      <c r="Q64" s="76">
        <v>0</v>
      </c>
      <c r="R64" s="251">
        <v>0</v>
      </c>
      <c r="S64" s="276">
        <v>0</v>
      </c>
    </row>
    <row r="65" spans="1:19" ht="15" customHeight="1" x14ac:dyDescent="0.2">
      <c r="A65" s="15">
        <v>12</v>
      </c>
      <c r="B65" s="139" t="s">
        <v>102</v>
      </c>
      <c r="C65" s="48">
        <v>1.6895</v>
      </c>
      <c r="D65" s="48">
        <v>0.34300000000000003</v>
      </c>
      <c r="E65" s="76">
        <v>0</v>
      </c>
      <c r="F65" s="251">
        <v>0</v>
      </c>
      <c r="G65" s="270">
        <v>0</v>
      </c>
      <c r="H65" s="131" t="s">
        <v>102</v>
      </c>
      <c r="I65" s="48">
        <v>1.6895</v>
      </c>
      <c r="J65" s="48">
        <v>0.34300000000000003</v>
      </c>
      <c r="K65" s="76">
        <v>0</v>
      </c>
      <c r="L65" s="251">
        <v>0</v>
      </c>
      <c r="M65" s="270">
        <v>0</v>
      </c>
      <c r="N65" s="131" t="s">
        <v>102</v>
      </c>
      <c r="O65" s="48">
        <v>1.6895</v>
      </c>
      <c r="P65" s="48">
        <v>0.34300000000000003</v>
      </c>
      <c r="Q65" s="76">
        <v>0</v>
      </c>
      <c r="R65" s="251">
        <v>0</v>
      </c>
      <c r="S65" s="276">
        <v>0</v>
      </c>
    </row>
    <row r="66" spans="1:19" ht="15" customHeight="1" x14ac:dyDescent="0.2">
      <c r="A66" s="15">
        <v>13</v>
      </c>
      <c r="B66" s="139" t="s">
        <v>103</v>
      </c>
      <c r="C66" s="48">
        <v>1.4487000000000001</v>
      </c>
      <c r="D66" s="48">
        <v>0.3614</v>
      </c>
      <c r="E66" s="76">
        <v>0</v>
      </c>
      <c r="F66" s="251">
        <v>0</v>
      </c>
      <c r="G66" s="270">
        <v>0</v>
      </c>
      <c r="H66" s="131" t="s">
        <v>103</v>
      </c>
      <c r="I66" s="48">
        <v>1.4487000000000001</v>
      </c>
      <c r="J66" s="48">
        <v>0.3614</v>
      </c>
      <c r="K66" s="76">
        <v>0</v>
      </c>
      <c r="L66" s="251">
        <v>0</v>
      </c>
      <c r="M66" s="270">
        <v>0</v>
      </c>
      <c r="N66" s="131" t="s">
        <v>103</v>
      </c>
      <c r="O66" s="48">
        <v>1.4487000000000001</v>
      </c>
      <c r="P66" s="48">
        <v>0.3614</v>
      </c>
      <c r="Q66" s="76">
        <v>0</v>
      </c>
      <c r="R66" s="251">
        <v>0</v>
      </c>
      <c r="S66" s="276">
        <v>0</v>
      </c>
    </row>
    <row r="67" spans="1:19" ht="15" customHeight="1" x14ac:dyDescent="0.2">
      <c r="A67" s="15">
        <v>14</v>
      </c>
      <c r="B67" s="139" t="s">
        <v>104</v>
      </c>
      <c r="C67" s="48">
        <v>1.5405</v>
      </c>
      <c r="D67" s="48">
        <v>0.35610000000000003</v>
      </c>
      <c r="E67" s="76">
        <v>0</v>
      </c>
      <c r="F67" s="251">
        <v>0</v>
      </c>
      <c r="G67" s="270">
        <v>0</v>
      </c>
      <c r="H67" s="131" t="s">
        <v>104</v>
      </c>
      <c r="I67" s="48">
        <v>1.5405</v>
      </c>
      <c r="J67" s="48">
        <v>0.35610000000000003</v>
      </c>
      <c r="K67" s="76">
        <v>0</v>
      </c>
      <c r="L67" s="251">
        <v>0</v>
      </c>
      <c r="M67" s="270">
        <v>0</v>
      </c>
      <c r="N67" s="131" t="s">
        <v>104</v>
      </c>
      <c r="O67" s="48">
        <v>1.5405</v>
      </c>
      <c r="P67" s="48">
        <v>0.35610000000000003</v>
      </c>
      <c r="Q67" s="76">
        <v>0</v>
      </c>
      <c r="R67" s="251">
        <v>0</v>
      </c>
      <c r="S67" s="276">
        <v>0</v>
      </c>
    </row>
    <row r="68" spans="1:19" ht="15" customHeight="1" x14ac:dyDescent="0.2">
      <c r="A68" s="15">
        <v>15</v>
      </c>
      <c r="B68" s="139" t="s">
        <v>105</v>
      </c>
      <c r="C68" s="48">
        <v>1.2817000000000001</v>
      </c>
      <c r="D68" s="48">
        <v>0.36430000000000001</v>
      </c>
      <c r="E68" s="76">
        <v>0</v>
      </c>
      <c r="F68" s="251">
        <v>0</v>
      </c>
      <c r="G68" s="270">
        <v>0</v>
      </c>
      <c r="H68" s="131" t="s">
        <v>105</v>
      </c>
      <c r="I68" s="48">
        <v>1.2817000000000001</v>
      </c>
      <c r="J68" s="48">
        <v>0.36430000000000001</v>
      </c>
      <c r="K68" s="76">
        <v>0</v>
      </c>
      <c r="L68" s="251">
        <v>0</v>
      </c>
      <c r="M68" s="270">
        <v>0</v>
      </c>
      <c r="N68" s="131" t="s">
        <v>105</v>
      </c>
      <c r="O68" s="48">
        <v>1.2817000000000001</v>
      </c>
      <c r="P68" s="48">
        <v>0.36430000000000001</v>
      </c>
      <c r="Q68" s="76">
        <v>0</v>
      </c>
      <c r="R68" s="251">
        <v>0</v>
      </c>
      <c r="S68" s="276">
        <v>0</v>
      </c>
    </row>
    <row r="69" spans="1:19" ht="15" customHeight="1" x14ac:dyDescent="0.2">
      <c r="A69" s="15">
        <v>16</v>
      </c>
      <c r="B69" s="139" t="s">
        <v>106</v>
      </c>
      <c r="C69" s="48">
        <v>1.1120000000000001</v>
      </c>
      <c r="D69" s="48">
        <v>0.43209999999999998</v>
      </c>
      <c r="E69" s="76">
        <v>0</v>
      </c>
      <c r="F69" s="251">
        <v>0</v>
      </c>
      <c r="G69" s="270">
        <v>0</v>
      </c>
      <c r="H69" s="131" t="s">
        <v>106</v>
      </c>
      <c r="I69" s="48">
        <v>1.1120000000000001</v>
      </c>
      <c r="J69" s="48">
        <v>0.43209999999999998</v>
      </c>
      <c r="K69" s="76">
        <v>0</v>
      </c>
      <c r="L69" s="251">
        <v>0</v>
      </c>
      <c r="M69" s="270">
        <v>0</v>
      </c>
      <c r="N69" s="131" t="s">
        <v>106</v>
      </c>
      <c r="O69" s="48">
        <v>1.1120000000000001</v>
      </c>
      <c r="P69" s="48">
        <v>0.43209999999999998</v>
      </c>
      <c r="Q69" s="76">
        <v>0</v>
      </c>
      <c r="R69" s="251">
        <v>0</v>
      </c>
      <c r="S69" s="276">
        <v>0</v>
      </c>
    </row>
    <row r="70" spans="1:19" ht="15" customHeight="1" x14ac:dyDescent="0.2">
      <c r="A70" s="15">
        <v>17</v>
      </c>
      <c r="B70" s="139" t="s">
        <v>107</v>
      </c>
      <c r="C70" s="48">
        <v>1.3383</v>
      </c>
      <c r="D70" s="48">
        <v>0.36359999999999998</v>
      </c>
      <c r="E70" s="76">
        <v>0</v>
      </c>
      <c r="F70" s="251">
        <v>0</v>
      </c>
      <c r="G70" s="270">
        <v>0</v>
      </c>
      <c r="H70" s="131" t="s">
        <v>107</v>
      </c>
      <c r="I70" s="48">
        <v>1.3383</v>
      </c>
      <c r="J70" s="48">
        <v>0.36359999999999998</v>
      </c>
      <c r="K70" s="76">
        <v>0</v>
      </c>
      <c r="L70" s="251">
        <v>0</v>
      </c>
      <c r="M70" s="270">
        <v>0</v>
      </c>
      <c r="N70" s="131" t="s">
        <v>107</v>
      </c>
      <c r="O70" s="48">
        <v>1.3383</v>
      </c>
      <c r="P70" s="48">
        <v>0.36359999999999998</v>
      </c>
      <c r="Q70" s="76">
        <v>0</v>
      </c>
      <c r="R70" s="251">
        <v>0</v>
      </c>
      <c r="S70" s="276">
        <v>0</v>
      </c>
    </row>
    <row r="71" spans="1:19" x14ac:dyDescent="0.2">
      <c r="A71" s="15">
        <v>18</v>
      </c>
      <c r="B71" s="132" t="s">
        <v>108</v>
      </c>
      <c r="C71" s="76">
        <v>1.6709000000000001</v>
      </c>
      <c r="D71" s="48">
        <v>0.37440000000000001</v>
      </c>
      <c r="E71" s="76">
        <v>0</v>
      </c>
      <c r="F71" s="122">
        <v>0</v>
      </c>
      <c r="G71" s="270">
        <v>0</v>
      </c>
      <c r="H71" s="132" t="s">
        <v>108</v>
      </c>
      <c r="I71" s="76">
        <v>1.6709000000000001</v>
      </c>
      <c r="J71" s="48">
        <v>0.37440000000000001</v>
      </c>
      <c r="K71" s="76">
        <v>0</v>
      </c>
      <c r="L71" s="122">
        <v>0</v>
      </c>
      <c r="M71" s="270">
        <v>0</v>
      </c>
      <c r="N71" s="132" t="s">
        <v>108</v>
      </c>
      <c r="O71" s="76">
        <v>1.6709000000000001</v>
      </c>
      <c r="P71" s="48">
        <v>0.37440000000000001</v>
      </c>
      <c r="Q71" s="76">
        <v>0</v>
      </c>
      <c r="R71" s="122">
        <v>0</v>
      </c>
      <c r="S71" s="276">
        <v>0</v>
      </c>
    </row>
    <row r="72" spans="1:19" x14ac:dyDescent="0.2">
      <c r="A72" s="15">
        <v>19</v>
      </c>
      <c r="B72" s="416">
        <v>33848</v>
      </c>
      <c r="G72" s="270"/>
      <c r="H72" s="120">
        <v>33848</v>
      </c>
      <c r="M72" s="270"/>
      <c r="N72" s="120">
        <v>33848</v>
      </c>
      <c r="S72" s="276"/>
    </row>
    <row r="73" spans="1:19" ht="15" customHeight="1" x14ac:dyDescent="0.2">
      <c r="A73" s="15">
        <v>20</v>
      </c>
      <c r="B73" s="129" t="s">
        <v>100</v>
      </c>
      <c r="C73" s="76">
        <v>1.7915000000000001</v>
      </c>
      <c r="D73" s="48">
        <v>0.36520000000000002</v>
      </c>
      <c r="E73" s="76">
        <v>0</v>
      </c>
      <c r="F73" s="251">
        <v>0</v>
      </c>
      <c r="G73" s="270">
        <v>0</v>
      </c>
      <c r="H73" s="129" t="s">
        <v>100</v>
      </c>
      <c r="I73" s="76">
        <v>1.7915000000000001</v>
      </c>
      <c r="J73" s="48">
        <v>0.36520000000000002</v>
      </c>
      <c r="K73" s="76">
        <v>0</v>
      </c>
      <c r="L73" s="251">
        <v>0</v>
      </c>
      <c r="M73" s="270">
        <v>0</v>
      </c>
      <c r="N73" s="129" t="s">
        <v>100</v>
      </c>
      <c r="O73" s="76">
        <v>1.7915000000000001</v>
      </c>
      <c r="P73" s="48">
        <v>0.36520000000000002</v>
      </c>
      <c r="Q73" s="76">
        <v>0</v>
      </c>
      <c r="R73" s="251">
        <v>0</v>
      </c>
      <c r="S73" s="276">
        <v>0</v>
      </c>
    </row>
    <row r="74" spans="1:19" ht="15" customHeight="1" x14ac:dyDescent="0.2">
      <c r="A74" s="15">
        <v>21</v>
      </c>
      <c r="B74" s="129" t="s">
        <v>101</v>
      </c>
      <c r="C74" s="48">
        <v>1.7166999999999999</v>
      </c>
      <c r="D74" s="48">
        <v>0.36759999999999998</v>
      </c>
      <c r="E74" s="76">
        <v>0</v>
      </c>
      <c r="F74" s="251">
        <v>0</v>
      </c>
      <c r="G74" s="270">
        <v>0</v>
      </c>
      <c r="H74" s="129" t="s">
        <v>101</v>
      </c>
      <c r="I74" s="48">
        <v>1.7166999999999999</v>
      </c>
      <c r="J74" s="48">
        <v>0.36759999999999998</v>
      </c>
      <c r="K74" s="76">
        <v>0</v>
      </c>
      <c r="L74" s="251">
        <v>0</v>
      </c>
      <c r="M74" s="270">
        <v>0</v>
      </c>
      <c r="N74" s="129" t="s">
        <v>101</v>
      </c>
      <c r="O74" s="48">
        <v>1.7166999999999999</v>
      </c>
      <c r="P74" s="48">
        <v>0.36759999999999998</v>
      </c>
      <c r="Q74" s="76">
        <v>0</v>
      </c>
      <c r="R74" s="251">
        <v>0</v>
      </c>
      <c r="S74" s="276">
        <v>0</v>
      </c>
    </row>
    <row r="75" spans="1:19" ht="15" customHeight="1" x14ac:dyDescent="0.2">
      <c r="A75" s="15">
        <v>22</v>
      </c>
      <c r="B75" s="139" t="s">
        <v>102</v>
      </c>
      <c r="C75" s="48">
        <v>1.7816000000000001</v>
      </c>
      <c r="D75" s="48">
        <v>0.34300000000000003</v>
      </c>
      <c r="E75" s="76">
        <v>0</v>
      </c>
      <c r="F75" s="251">
        <v>0</v>
      </c>
      <c r="G75" s="270">
        <v>0</v>
      </c>
      <c r="H75" s="131" t="s">
        <v>102</v>
      </c>
      <c r="I75" s="48">
        <v>1.7816000000000001</v>
      </c>
      <c r="J75" s="48">
        <v>0.34300000000000003</v>
      </c>
      <c r="K75" s="76">
        <v>0</v>
      </c>
      <c r="L75" s="251">
        <v>0</v>
      </c>
      <c r="M75" s="270">
        <v>0</v>
      </c>
      <c r="N75" s="131" t="s">
        <v>102</v>
      </c>
      <c r="O75" s="48">
        <v>1.7816000000000001</v>
      </c>
      <c r="P75" s="48">
        <v>0.34300000000000003</v>
      </c>
      <c r="Q75" s="76">
        <v>0</v>
      </c>
      <c r="R75" s="251">
        <v>0</v>
      </c>
      <c r="S75" s="276">
        <v>0</v>
      </c>
    </row>
    <row r="76" spans="1:19" ht="15" customHeight="1" x14ac:dyDescent="0.2">
      <c r="A76" s="15">
        <v>23</v>
      </c>
      <c r="B76" s="139" t="s">
        <v>103</v>
      </c>
      <c r="C76" s="48">
        <v>1.5327999999999999</v>
      </c>
      <c r="D76" s="48">
        <v>0.3614</v>
      </c>
      <c r="E76" s="76">
        <v>0</v>
      </c>
      <c r="F76" s="251">
        <v>0</v>
      </c>
      <c r="G76" s="270">
        <v>0</v>
      </c>
      <c r="H76" s="131" t="s">
        <v>103</v>
      </c>
      <c r="I76" s="48">
        <v>1.5327999999999999</v>
      </c>
      <c r="J76" s="48">
        <v>0.3614</v>
      </c>
      <c r="K76" s="76">
        <v>0</v>
      </c>
      <c r="L76" s="251">
        <v>0</v>
      </c>
      <c r="M76" s="270">
        <v>0</v>
      </c>
      <c r="N76" s="131" t="s">
        <v>103</v>
      </c>
      <c r="O76" s="48">
        <v>1.5327999999999999</v>
      </c>
      <c r="P76" s="48">
        <v>0.3614</v>
      </c>
      <c r="Q76" s="76">
        <v>0</v>
      </c>
      <c r="R76" s="251">
        <v>0</v>
      </c>
      <c r="S76" s="276">
        <v>0</v>
      </c>
    </row>
    <row r="77" spans="1:19" ht="15" customHeight="1" x14ac:dyDescent="0.2">
      <c r="A77" s="15">
        <v>24</v>
      </c>
      <c r="B77" s="139" t="s">
        <v>104</v>
      </c>
      <c r="C77" s="48">
        <v>1.6348</v>
      </c>
      <c r="D77" s="48">
        <v>0.35610000000000003</v>
      </c>
      <c r="E77" s="76">
        <v>0</v>
      </c>
      <c r="F77" s="251">
        <v>0</v>
      </c>
      <c r="G77" s="270">
        <v>0</v>
      </c>
      <c r="H77" s="131" t="s">
        <v>104</v>
      </c>
      <c r="I77" s="48">
        <v>1.6348</v>
      </c>
      <c r="J77" s="48">
        <v>0.35610000000000003</v>
      </c>
      <c r="K77" s="76">
        <v>0</v>
      </c>
      <c r="L77" s="251">
        <v>0</v>
      </c>
      <c r="M77" s="270">
        <v>0</v>
      </c>
      <c r="N77" s="131" t="s">
        <v>104</v>
      </c>
      <c r="O77" s="48">
        <v>1.6348</v>
      </c>
      <c r="P77" s="48">
        <v>0.35610000000000003</v>
      </c>
      <c r="Q77" s="76">
        <v>0</v>
      </c>
      <c r="R77" s="251">
        <v>0</v>
      </c>
      <c r="S77" s="276">
        <v>0</v>
      </c>
    </row>
    <row r="78" spans="1:19" ht="15" customHeight="1" x14ac:dyDescent="0.2">
      <c r="A78" s="15">
        <v>25</v>
      </c>
      <c r="B78" s="139" t="s">
        <v>105</v>
      </c>
      <c r="C78" s="48">
        <v>1.3353999999999999</v>
      </c>
      <c r="D78" s="48">
        <v>0.36430000000000001</v>
      </c>
      <c r="E78" s="76">
        <v>0</v>
      </c>
      <c r="F78" s="251">
        <v>0</v>
      </c>
      <c r="G78" s="270">
        <v>0</v>
      </c>
      <c r="H78" s="131" t="s">
        <v>105</v>
      </c>
      <c r="I78" s="48">
        <v>1.3353999999999999</v>
      </c>
      <c r="J78" s="48">
        <v>0.36430000000000001</v>
      </c>
      <c r="K78" s="76">
        <v>0</v>
      </c>
      <c r="L78" s="251">
        <v>0</v>
      </c>
      <c r="M78" s="270">
        <v>0</v>
      </c>
      <c r="N78" s="131" t="s">
        <v>105</v>
      </c>
      <c r="O78" s="48">
        <v>1.3353999999999999</v>
      </c>
      <c r="P78" s="48">
        <v>0.36430000000000001</v>
      </c>
      <c r="Q78" s="76">
        <v>0</v>
      </c>
      <c r="R78" s="251">
        <v>0</v>
      </c>
      <c r="S78" s="276">
        <v>0</v>
      </c>
    </row>
    <row r="79" spans="1:19" ht="15" customHeight="1" x14ac:dyDescent="0.2">
      <c r="A79" s="15">
        <v>26</v>
      </c>
      <c r="B79" s="139" t="s">
        <v>106</v>
      </c>
      <c r="C79" s="48">
        <v>1.0299</v>
      </c>
      <c r="D79" s="48">
        <v>0.43209999999999998</v>
      </c>
      <c r="E79" s="76">
        <v>0</v>
      </c>
      <c r="F79" s="251">
        <v>0</v>
      </c>
      <c r="G79" s="270">
        <v>0</v>
      </c>
      <c r="H79" s="131" t="s">
        <v>106</v>
      </c>
      <c r="I79" s="48">
        <v>1.0299</v>
      </c>
      <c r="J79" s="48">
        <v>0.43209999999999998</v>
      </c>
      <c r="K79" s="76">
        <v>0</v>
      </c>
      <c r="L79" s="251">
        <v>0</v>
      </c>
      <c r="M79" s="270">
        <v>0</v>
      </c>
      <c r="N79" s="131" t="s">
        <v>106</v>
      </c>
      <c r="O79" s="48">
        <v>1.0299</v>
      </c>
      <c r="P79" s="48">
        <v>0.43209999999999998</v>
      </c>
      <c r="Q79" s="76">
        <v>0</v>
      </c>
      <c r="R79" s="251">
        <v>0</v>
      </c>
      <c r="S79" s="276">
        <v>0</v>
      </c>
    </row>
    <row r="80" spans="1:19" ht="15" customHeight="1" x14ac:dyDescent="0.2">
      <c r="A80" s="15">
        <v>27</v>
      </c>
      <c r="B80" s="139" t="s">
        <v>107</v>
      </c>
      <c r="C80" s="48">
        <v>1.2863</v>
      </c>
      <c r="D80" s="48">
        <v>0.36359999999999998</v>
      </c>
      <c r="E80" s="76">
        <v>0</v>
      </c>
      <c r="F80" s="251">
        <v>0</v>
      </c>
      <c r="G80" s="270">
        <v>0</v>
      </c>
      <c r="H80" s="131" t="s">
        <v>107</v>
      </c>
      <c r="I80" s="48">
        <v>1.2863</v>
      </c>
      <c r="J80" s="48">
        <v>0.36359999999999998</v>
      </c>
      <c r="K80" s="76">
        <v>0</v>
      </c>
      <c r="L80" s="251">
        <v>0</v>
      </c>
      <c r="M80" s="270">
        <v>0</v>
      </c>
      <c r="N80" s="131" t="s">
        <v>107</v>
      </c>
      <c r="O80" s="48">
        <v>1.2863</v>
      </c>
      <c r="P80" s="48">
        <v>0.36359999999999998</v>
      </c>
      <c r="Q80" s="76">
        <v>0</v>
      </c>
      <c r="R80" s="251">
        <v>0</v>
      </c>
      <c r="S80" s="276">
        <v>0</v>
      </c>
    </row>
    <row r="81" spans="1:19" x14ac:dyDescent="0.2">
      <c r="A81" s="15">
        <v>28</v>
      </c>
      <c r="B81" s="133" t="s">
        <v>108</v>
      </c>
      <c r="C81" s="86">
        <v>1.7484999999999999</v>
      </c>
      <c r="D81" s="86">
        <v>0.37440000000000001</v>
      </c>
      <c r="E81" s="76">
        <v>0</v>
      </c>
      <c r="F81" s="122">
        <v>0</v>
      </c>
      <c r="G81" s="270">
        <v>0</v>
      </c>
      <c r="H81" s="133" t="s">
        <v>108</v>
      </c>
      <c r="I81" s="86">
        <v>1.7484999999999999</v>
      </c>
      <c r="J81" s="86">
        <v>0.37440000000000001</v>
      </c>
      <c r="K81" s="76">
        <v>0</v>
      </c>
      <c r="L81" s="122">
        <v>0</v>
      </c>
      <c r="M81" s="270">
        <v>0</v>
      </c>
      <c r="N81" s="133" t="s">
        <v>108</v>
      </c>
      <c r="O81" s="86">
        <v>1.7484999999999999</v>
      </c>
      <c r="P81" s="86">
        <v>0.37440000000000001</v>
      </c>
      <c r="Q81" s="76">
        <v>0</v>
      </c>
      <c r="R81" s="122">
        <v>0</v>
      </c>
      <c r="S81" s="276">
        <v>0</v>
      </c>
    </row>
    <row r="82" spans="1:19" ht="15" x14ac:dyDescent="0.2">
      <c r="A82" s="15">
        <v>29</v>
      </c>
      <c r="B82" s="445">
        <v>33909</v>
      </c>
      <c r="C82" s="86"/>
      <c r="D82" s="86"/>
      <c r="E82" s="76"/>
      <c r="F82" s="76"/>
      <c r="G82" s="270"/>
      <c r="H82" s="133">
        <v>33909</v>
      </c>
      <c r="I82" s="86"/>
      <c r="J82" s="86"/>
      <c r="K82" s="76"/>
      <c r="M82" s="270"/>
      <c r="N82" s="133">
        <v>33909</v>
      </c>
      <c r="O82" s="86"/>
      <c r="P82" s="86"/>
      <c r="Q82" s="76"/>
      <c r="S82" s="276"/>
    </row>
    <row r="83" spans="1:19" ht="15" customHeight="1" x14ac:dyDescent="0.2">
      <c r="A83" s="15">
        <v>30</v>
      </c>
      <c r="B83" s="139" t="s">
        <v>100</v>
      </c>
      <c r="C83" s="48">
        <v>1.8674999999999999</v>
      </c>
      <c r="D83" s="48">
        <v>0.36520000000000002</v>
      </c>
      <c r="E83" s="48">
        <v>0</v>
      </c>
      <c r="F83" s="251">
        <v>0</v>
      </c>
      <c r="G83" s="253">
        <v>0</v>
      </c>
      <c r="H83" s="131" t="s">
        <v>100</v>
      </c>
      <c r="I83" s="48">
        <v>1.8674999999999999</v>
      </c>
      <c r="J83" s="48">
        <v>0.36520000000000002</v>
      </c>
      <c r="K83" s="48">
        <v>0</v>
      </c>
      <c r="L83" s="251">
        <v>0</v>
      </c>
      <c r="M83" s="253">
        <v>0</v>
      </c>
      <c r="N83" s="131" t="s">
        <v>100</v>
      </c>
      <c r="O83" s="48">
        <v>1.8674999999999999</v>
      </c>
      <c r="P83" s="48">
        <v>0.36520000000000002</v>
      </c>
      <c r="Q83" s="48">
        <v>0</v>
      </c>
      <c r="R83" s="251">
        <v>0</v>
      </c>
      <c r="S83" s="272">
        <v>0</v>
      </c>
    </row>
    <row r="84" spans="1:19" ht="15" customHeight="1" x14ac:dyDescent="0.2">
      <c r="A84" s="15">
        <v>31</v>
      </c>
      <c r="B84" s="139" t="s">
        <v>101</v>
      </c>
      <c r="C84" s="48">
        <v>1.7596000000000001</v>
      </c>
      <c r="D84" s="48">
        <v>0.36759999999999998</v>
      </c>
      <c r="E84" s="48">
        <v>0</v>
      </c>
      <c r="F84" s="251">
        <v>0</v>
      </c>
      <c r="G84" s="253">
        <v>0</v>
      </c>
      <c r="H84" s="131" t="s">
        <v>101</v>
      </c>
      <c r="I84" s="48">
        <v>1.7596000000000001</v>
      </c>
      <c r="J84" s="48">
        <v>0.36759999999999998</v>
      </c>
      <c r="K84" s="48">
        <v>0</v>
      </c>
      <c r="L84" s="251">
        <v>0</v>
      </c>
      <c r="M84" s="253">
        <v>0</v>
      </c>
      <c r="N84" s="131" t="s">
        <v>101</v>
      </c>
      <c r="O84" s="48">
        <v>1.7596000000000001</v>
      </c>
      <c r="P84" s="48">
        <v>0.36759999999999998</v>
      </c>
      <c r="Q84" s="48">
        <v>0</v>
      </c>
      <c r="R84" s="251">
        <v>0</v>
      </c>
      <c r="S84" s="272">
        <v>0</v>
      </c>
    </row>
    <row r="85" spans="1:19" ht="15" customHeight="1" x14ac:dyDescent="0.2">
      <c r="A85" s="15">
        <v>32</v>
      </c>
      <c r="B85" s="139" t="s">
        <v>102</v>
      </c>
      <c r="C85" s="48">
        <v>1.8301000000000001</v>
      </c>
      <c r="D85" s="48">
        <v>0.34300000000000003</v>
      </c>
      <c r="E85" s="48">
        <v>0</v>
      </c>
      <c r="F85" s="251">
        <v>0</v>
      </c>
      <c r="G85" s="253">
        <v>0</v>
      </c>
      <c r="H85" s="131" t="s">
        <v>102</v>
      </c>
      <c r="I85" s="48">
        <v>1.8301000000000001</v>
      </c>
      <c r="J85" s="48">
        <v>0.34300000000000003</v>
      </c>
      <c r="K85" s="48">
        <v>0</v>
      </c>
      <c r="L85" s="251">
        <v>0</v>
      </c>
      <c r="M85" s="253">
        <v>0</v>
      </c>
      <c r="N85" s="131" t="s">
        <v>102</v>
      </c>
      <c r="O85" s="48">
        <v>1.8301000000000001</v>
      </c>
      <c r="P85" s="48">
        <v>0.34300000000000003</v>
      </c>
      <c r="Q85" s="48">
        <v>0</v>
      </c>
      <c r="R85" s="251">
        <v>0</v>
      </c>
      <c r="S85" s="272">
        <v>0</v>
      </c>
    </row>
    <row r="86" spans="1:19" ht="15" customHeight="1" x14ac:dyDescent="0.2">
      <c r="A86" s="15">
        <v>33</v>
      </c>
      <c r="B86" s="139" t="s">
        <v>103</v>
      </c>
      <c r="C86" s="48">
        <v>1.5953999999999999</v>
      </c>
      <c r="D86" s="48">
        <v>0.3614</v>
      </c>
      <c r="E86" s="48">
        <v>0</v>
      </c>
      <c r="F86" s="251">
        <v>0</v>
      </c>
      <c r="G86" s="253">
        <v>0</v>
      </c>
      <c r="H86" s="131" t="s">
        <v>103</v>
      </c>
      <c r="I86" s="48">
        <v>1.5953999999999999</v>
      </c>
      <c r="J86" s="48">
        <v>0.3614</v>
      </c>
      <c r="K86" s="48">
        <v>0</v>
      </c>
      <c r="L86" s="251">
        <v>0</v>
      </c>
      <c r="M86" s="253">
        <v>0</v>
      </c>
      <c r="N86" s="131" t="s">
        <v>103</v>
      </c>
      <c r="O86" s="48">
        <v>1.5953999999999999</v>
      </c>
      <c r="P86" s="48">
        <v>0.3614</v>
      </c>
      <c r="Q86" s="48">
        <v>0</v>
      </c>
      <c r="R86" s="251">
        <v>0</v>
      </c>
      <c r="S86" s="272">
        <v>0</v>
      </c>
    </row>
    <row r="87" spans="1:19" ht="15" customHeight="1" x14ac:dyDescent="0.2">
      <c r="A87" s="15">
        <v>34</v>
      </c>
      <c r="B87" s="139" t="s">
        <v>104</v>
      </c>
      <c r="C87" s="48">
        <v>1.7067000000000001</v>
      </c>
      <c r="D87" s="48">
        <v>0.35610000000000003</v>
      </c>
      <c r="E87" s="48">
        <v>0</v>
      </c>
      <c r="F87" s="251">
        <v>0</v>
      </c>
      <c r="G87" s="253">
        <v>0</v>
      </c>
      <c r="H87" s="131" t="s">
        <v>104</v>
      </c>
      <c r="I87" s="48">
        <v>1.7067000000000001</v>
      </c>
      <c r="J87" s="48">
        <v>0.35610000000000003</v>
      </c>
      <c r="K87" s="48">
        <v>0</v>
      </c>
      <c r="L87" s="251">
        <v>0</v>
      </c>
      <c r="M87" s="253">
        <v>0</v>
      </c>
      <c r="N87" s="131" t="s">
        <v>104</v>
      </c>
      <c r="O87" s="48">
        <v>1.7067000000000001</v>
      </c>
      <c r="P87" s="48">
        <v>0.35610000000000003</v>
      </c>
      <c r="Q87" s="48">
        <v>0</v>
      </c>
      <c r="R87" s="251">
        <v>0</v>
      </c>
      <c r="S87" s="272">
        <v>0</v>
      </c>
    </row>
    <row r="88" spans="1:19" ht="15" customHeight="1" x14ac:dyDescent="0.2">
      <c r="A88" s="15">
        <v>35</v>
      </c>
      <c r="B88" s="139" t="s">
        <v>105</v>
      </c>
      <c r="C88" s="48">
        <v>1.3353999999999999</v>
      </c>
      <c r="D88" s="48">
        <v>0.36430000000000001</v>
      </c>
      <c r="E88" s="48">
        <v>0</v>
      </c>
      <c r="F88" s="251">
        <v>0</v>
      </c>
      <c r="G88" s="253">
        <v>0</v>
      </c>
      <c r="H88" s="131" t="s">
        <v>105</v>
      </c>
      <c r="I88" s="48">
        <v>1.3353999999999999</v>
      </c>
      <c r="J88" s="48">
        <v>0.36430000000000001</v>
      </c>
      <c r="K88" s="48">
        <v>0</v>
      </c>
      <c r="L88" s="251">
        <v>0</v>
      </c>
      <c r="M88" s="253">
        <v>0</v>
      </c>
      <c r="N88" s="131" t="s">
        <v>105</v>
      </c>
      <c r="O88" s="48">
        <v>1.3353999999999999</v>
      </c>
      <c r="P88" s="48">
        <v>0.36430000000000001</v>
      </c>
      <c r="Q88" s="48">
        <v>0</v>
      </c>
      <c r="R88" s="251">
        <v>0</v>
      </c>
      <c r="S88" s="272">
        <v>0</v>
      </c>
    </row>
    <row r="89" spans="1:19" ht="15" customHeight="1" x14ac:dyDescent="0.2">
      <c r="A89" s="15">
        <v>36</v>
      </c>
      <c r="B89" s="139" t="s">
        <v>106</v>
      </c>
      <c r="C89" s="48">
        <v>1.0999000000000001</v>
      </c>
      <c r="D89" s="48">
        <v>0.43209999999999998</v>
      </c>
      <c r="E89" s="48">
        <v>0</v>
      </c>
      <c r="F89" s="251">
        <v>0</v>
      </c>
      <c r="G89" s="253">
        <v>0</v>
      </c>
      <c r="H89" s="131" t="s">
        <v>106</v>
      </c>
      <c r="I89" s="48">
        <v>1.0999000000000001</v>
      </c>
      <c r="J89" s="48">
        <v>0.43209999999999998</v>
      </c>
      <c r="K89" s="48">
        <v>0</v>
      </c>
      <c r="L89" s="251">
        <v>0</v>
      </c>
      <c r="M89" s="253">
        <v>0</v>
      </c>
      <c r="N89" s="131" t="s">
        <v>106</v>
      </c>
      <c r="O89" s="48">
        <v>1.0999000000000001</v>
      </c>
      <c r="P89" s="48">
        <v>0.43209999999999998</v>
      </c>
      <c r="Q89" s="48">
        <v>0</v>
      </c>
      <c r="R89" s="251">
        <v>0</v>
      </c>
      <c r="S89" s="272">
        <v>0</v>
      </c>
    </row>
    <row r="90" spans="1:19" ht="15" customHeight="1" x14ac:dyDescent="0.2">
      <c r="A90" s="15">
        <v>37</v>
      </c>
      <c r="B90" s="139" t="s">
        <v>107</v>
      </c>
      <c r="C90" s="48">
        <v>1.2863</v>
      </c>
      <c r="D90" s="48">
        <v>0.36359999999999998</v>
      </c>
      <c r="E90" s="48">
        <v>0</v>
      </c>
      <c r="F90" s="251">
        <v>0</v>
      </c>
      <c r="G90" s="253">
        <v>0</v>
      </c>
      <c r="H90" s="131" t="s">
        <v>107</v>
      </c>
      <c r="I90" s="48">
        <v>1.2863</v>
      </c>
      <c r="J90" s="48">
        <v>0.36359999999999998</v>
      </c>
      <c r="K90" s="48">
        <v>0</v>
      </c>
      <c r="L90" s="251">
        <v>0</v>
      </c>
      <c r="M90" s="253">
        <v>0</v>
      </c>
      <c r="N90" s="131" t="s">
        <v>107</v>
      </c>
      <c r="O90" s="48">
        <v>1.2863</v>
      </c>
      <c r="P90" s="48">
        <v>0.36359999999999998</v>
      </c>
      <c r="Q90" s="48">
        <v>0</v>
      </c>
      <c r="R90" s="251">
        <v>0</v>
      </c>
      <c r="S90" s="272">
        <v>0</v>
      </c>
    </row>
    <row r="91" spans="1:19" x14ac:dyDescent="0.2">
      <c r="A91" s="15">
        <v>38</v>
      </c>
      <c r="B91" s="134" t="s">
        <v>108</v>
      </c>
      <c r="C91" s="136">
        <v>1.8149</v>
      </c>
      <c r="D91" s="136">
        <v>0.37440000000000001</v>
      </c>
      <c r="E91" s="136">
        <v>0</v>
      </c>
      <c r="F91" s="252">
        <v>0</v>
      </c>
      <c r="G91" s="394">
        <v>0</v>
      </c>
      <c r="H91" s="134" t="s">
        <v>108</v>
      </c>
      <c r="I91" s="136">
        <v>1.8149</v>
      </c>
      <c r="J91" s="136">
        <v>0.37440000000000001</v>
      </c>
      <c r="K91" s="136">
        <v>0</v>
      </c>
      <c r="L91" s="252">
        <v>0</v>
      </c>
      <c r="M91" s="394">
        <v>0</v>
      </c>
      <c r="N91" s="134" t="s">
        <v>108</v>
      </c>
      <c r="O91" s="136">
        <v>1.8149</v>
      </c>
      <c r="P91" s="136">
        <v>0.37440000000000001</v>
      </c>
      <c r="Q91" s="136">
        <v>0</v>
      </c>
      <c r="R91" s="122">
        <v>0</v>
      </c>
      <c r="S91" s="323">
        <v>0</v>
      </c>
    </row>
    <row r="92" spans="1:19" ht="15" customHeight="1" x14ac:dyDescent="0.2">
      <c r="A92" s="15">
        <v>39</v>
      </c>
      <c r="B92" s="445">
        <v>33939</v>
      </c>
      <c r="C92" s="76"/>
      <c r="D92" s="76"/>
      <c r="E92" s="76"/>
      <c r="F92" s="76"/>
      <c r="G92" s="322"/>
      <c r="H92" s="76">
        <v>33939</v>
      </c>
      <c r="I92" s="76"/>
      <c r="J92" s="76"/>
      <c r="K92" s="76"/>
      <c r="M92" s="322"/>
      <c r="N92" s="76">
        <v>33939</v>
      </c>
      <c r="O92" s="76"/>
      <c r="P92" s="76"/>
      <c r="Q92" s="76"/>
      <c r="S92" s="322"/>
    </row>
    <row r="93" spans="1:19" ht="15" customHeight="1" x14ac:dyDescent="0.2">
      <c r="A93" s="15">
        <v>40</v>
      </c>
      <c r="B93" s="139" t="s">
        <v>100</v>
      </c>
      <c r="C93" s="395">
        <v>1.7915000000000001</v>
      </c>
      <c r="D93" s="48">
        <v>0.36520000000000002</v>
      </c>
      <c r="E93" s="48">
        <v>0</v>
      </c>
      <c r="F93" s="122">
        <v>0</v>
      </c>
      <c r="G93" s="272">
        <v>0</v>
      </c>
      <c r="H93" s="44" t="s">
        <v>100</v>
      </c>
      <c r="I93" s="317">
        <v>1.7915000000000001</v>
      </c>
      <c r="J93" s="48">
        <v>0.36520000000000002</v>
      </c>
      <c r="K93" s="48">
        <v>0</v>
      </c>
      <c r="L93" s="251">
        <v>0</v>
      </c>
      <c r="M93" s="272">
        <v>0</v>
      </c>
      <c r="N93" s="44" t="s">
        <v>100</v>
      </c>
      <c r="O93" s="395">
        <v>1.7915000000000001</v>
      </c>
      <c r="P93" s="48">
        <v>0.36520000000000002</v>
      </c>
      <c r="Q93" s="48">
        <v>0</v>
      </c>
      <c r="R93" s="122">
        <v>0</v>
      </c>
      <c r="S93" s="272">
        <v>0</v>
      </c>
    </row>
    <row r="94" spans="1:19" ht="15" customHeight="1" x14ac:dyDescent="0.2">
      <c r="A94" s="15">
        <v>41</v>
      </c>
      <c r="B94" s="139" t="s">
        <v>101</v>
      </c>
      <c r="C94" s="395">
        <v>1.7166999999999999</v>
      </c>
      <c r="D94" s="48">
        <v>0.36759999999999998</v>
      </c>
      <c r="E94" s="48">
        <v>0</v>
      </c>
      <c r="F94" s="122">
        <v>0</v>
      </c>
      <c r="G94" s="272">
        <v>0</v>
      </c>
      <c r="H94" s="44" t="s">
        <v>101</v>
      </c>
      <c r="I94" s="317">
        <v>1.7166999999999999</v>
      </c>
      <c r="J94" s="48">
        <v>0.36759999999999998</v>
      </c>
      <c r="K94" s="48">
        <v>0</v>
      </c>
      <c r="L94" s="251">
        <v>0</v>
      </c>
      <c r="M94" s="272">
        <v>0</v>
      </c>
      <c r="N94" s="44" t="s">
        <v>101</v>
      </c>
      <c r="O94" s="395">
        <v>1.7166999999999999</v>
      </c>
      <c r="P94" s="48">
        <v>0.36759999999999998</v>
      </c>
      <c r="Q94" s="48">
        <v>0</v>
      </c>
      <c r="R94" s="122">
        <v>0</v>
      </c>
      <c r="S94" s="272">
        <v>0</v>
      </c>
    </row>
    <row r="95" spans="1:19" ht="15" customHeight="1" x14ac:dyDescent="0.2">
      <c r="A95" s="15">
        <v>42</v>
      </c>
      <c r="B95" s="139" t="s">
        <v>102</v>
      </c>
      <c r="C95" s="395">
        <v>1.7816000000000001</v>
      </c>
      <c r="D95" s="48">
        <v>0.34300000000000003</v>
      </c>
      <c r="E95" s="48">
        <v>0</v>
      </c>
      <c r="F95" s="122">
        <v>0</v>
      </c>
      <c r="G95" s="272">
        <v>0</v>
      </c>
      <c r="H95" s="44" t="s">
        <v>102</v>
      </c>
      <c r="I95" s="317">
        <v>1.7816000000000001</v>
      </c>
      <c r="J95" s="48">
        <v>0.34300000000000003</v>
      </c>
      <c r="K95" s="48">
        <v>0</v>
      </c>
      <c r="L95" s="251">
        <v>0</v>
      </c>
      <c r="M95" s="272">
        <v>0</v>
      </c>
      <c r="N95" s="44" t="s">
        <v>102</v>
      </c>
      <c r="O95" s="395">
        <v>1.7816000000000001</v>
      </c>
      <c r="P95" s="48">
        <v>0.34300000000000003</v>
      </c>
      <c r="Q95" s="48">
        <v>0</v>
      </c>
      <c r="R95" s="122">
        <v>0</v>
      </c>
      <c r="S95" s="272">
        <v>0</v>
      </c>
    </row>
    <row r="96" spans="1:19" ht="15" customHeight="1" x14ac:dyDescent="0.2">
      <c r="A96" s="15">
        <v>43</v>
      </c>
      <c r="B96" s="139" t="s">
        <v>103</v>
      </c>
      <c r="C96" s="395">
        <v>1.5327999999999999</v>
      </c>
      <c r="D96" s="48">
        <v>0.3614</v>
      </c>
      <c r="E96" s="48">
        <v>0</v>
      </c>
      <c r="F96" s="122">
        <v>0</v>
      </c>
      <c r="G96" s="272">
        <v>0</v>
      </c>
      <c r="H96" s="44" t="s">
        <v>103</v>
      </c>
      <c r="I96" s="317">
        <v>1.5327999999999999</v>
      </c>
      <c r="J96" s="48">
        <v>0.3614</v>
      </c>
      <c r="K96" s="48">
        <v>0</v>
      </c>
      <c r="L96" s="251">
        <v>0</v>
      </c>
      <c r="M96" s="272">
        <v>0</v>
      </c>
      <c r="N96" s="44" t="s">
        <v>103</v>
      </c>
      <c r="O96" s="395">
        <v>1.5327999999999999</v>
      </c>
      <c r="P96" s="48">
        <v>0.3614</v>
      </c>
      <c r="Q96" s="48">
        <v>0</v>
      </c>
      <c r="R96" s="122">
        <v>0</v>
      </c>
      <c r="S96" s="272">
        <v>0</v>
      </c>
    </row>
    <row r="97" spans="1:19" ht="15" customHeight="1" x14ac:dyDescent="0.2">
      <c r="A97" s="15">
        <v>44</v>
      </c>
      <c r="B97" s="139" t="s">
        <v>104</v>
      </c>
      <c r="C97" s="395">
        <v>1.6348</v>
      </c>
      <c r="D97" s="48">
        <v>0.35610000000000003</v>
      </c>
      <c r="E97" s="48">
        <v>0</v>
      </c>
      <c r="F97" s="122">
        <v>0</v>
      </c>
      <c r="G97" s="272">
        <v>0</v>
      </c>
      <c r="H97" s="44" t="s">
        <v>104</v>
      </c>
      <c r="I97" s="317">
        <v>1.6348</v>
      </c>
      <c r="J97" s="48">
        <v>0.35610000000000003</v>
      </c>
      <c r="K97" s="48">
        <v>0</v>
      </c>
      <c r="L97" s="251">
        <v>0</v>
      </c>
      <c r="M97" s="272">
        <v>0</v>
      </c>
      <c r="N97" s="44" t="s">
        <v>104</v>
      </c>
      <c r="O97" s="395">
        <v>1.6348</v>
      </c>
      <c r="P97" s="48">
        <v>0.35610000000000003</v>
      </c>
      <c r="Q97" s="48">
        <v>0</v>
      </c>
      <c r="R97" s="122">
        <v>0</v>
      </c>
      <c r="S97" s="272">
        <v>0</v>
      </c>
    </row>
    <row r="98" spans="1:19" ht="15" customHeight="1" x14ac:dyDescent="0.2">
      <c r="A98" s="15">
        <v>45</v>
      </c>
      <c r="B98" s="139" t="s">
        <v>105</v>
      </c>
      <c r="C98" s="395">
        <v>1.3353999999999999</v>
      </c>
      <c r="D98" s="48">
        <v>0.36430000000000001</v>
      </c>
      <c r="E98" s="48">
        <v>0</v>
      </c>
      <c r="F98" s="122">
        <v>0</v>
      </c>
      <c r="G98" s="272">
        <v>0</v>
      </c>
      <c r="H98" s="44" t="s">
        <v>105</v>
      </c>
      <c r="I98" s="317">
        <v>1.3353999999999999</v>
      </c>
      <c r="J98" s="48">
        <v>0.36430000000000001</v>
      </c>
      <c r="K98" s="48">
        <v>0</v>
      </c>
      <c r="L98" s="251">
        <v>0</v>
      </c>
      <c r="M98" s="272">
        <v>0</v>
      </c>
      <c r="N98" s="44" t="s">
        <v>105</v>
      </c>
      <c r="O98" s="395">
        <v>1.3353999999999999</v>
      </c>
      <c r="P98" s="48">
        <v>0.36430000000000001</v>
      </c>
      <c r="Q98" s="48">
        <v>0</v>
      </c>
      <c r="R98" s="122">
        <v>0</v>
      </c>
      <c r="S98" s="272">
        <v>0</v>
      </c>
    </row>
    <row r="99" spans="1:19" ht="15" customHeight="1" x14ac:dyDescent="0.2">
      <c r="A99" s="15">
        <v>46</v>
      </c>
      <c r="B99" s="139" t="s">
        <v>106</v>
      </c>
      <c r="C99" s="395">
        <v>1.0299</v>
      </c>
      <c r="D99" s="48">
        <v>0.43209999999999998</v>
      </c>
      <c r="E99" s="48">
        <v>0</v>
      </c>
      <c r="F99" s="122">
        <v>0</v>
      </c>
      <c r="G99" s="272">
        <v>0</v>
      </c>
      <c r="H99" s="44" t="s">
        <v>106</v>
      </c>
      <c r="I99" s="317">
        <v>1.0299</v>
      </c>
      <c r="J99" s="48">
        <v>0.43209999999999998</v>
      </c>
      <c r="K99" s="48">
        <v>0</v>
      </c>
      <c r="L99" s="251">
        <v>0</v>
      </c>
      <c r="M99" s="272">
        <v>0</v>
      </c>
      <c r="N99" s="44" t="s">
        <v>106</v>
      </c>
      <c r="O99" s="395">
        <v>1.0299</v>
      </c>
      <c r="P99" s="48">
        <v>0.43209999999999998</v>
      </c>
      <c r="Q99" s="48">
        <v>0</v>
      </c>
      <c r="R99" s="122">
        <v>0</v>
      </c>
      <c r="S99" s="272">
        <v>0</v>
      </c>
    </row>
    <row r="100" spans="1:19" ht="15" customHeight="1" x14ac:dyDescent="0.2">
      <c r="A100" s="15">
        <v>47</v>
      </c>
      <c r="B100" s="139" t="s">
        <v>107</v>
      </c>
      <c r="C100" s="395">
        <v>1.2863</v>
      </c>
      <c r="D100" s="48">
        <v>0.36359999999999998</v>
      </c>
      <c r="E100" s="48">
        <v>0</v>
      </c>
      <c r="F100" s="122">
        <v>0</v>
      </c>
      <c r="G100" s="272">
        <v>0</v>
      </c>
      <c r="H100" s="44" t="s">
        <v>107</v>
      </c>
      <c r="I100" s="317">
        <v>1.2863</v>
      </c>
      <c r="J100" s="48">
        <v>0.36359999999999998</v>
      </c>
      <c r="K100" s="48">
        <v>0</v>
      </c>
      <c r="L100" s="251">
        <v>0</v>
      </c>
      <c r="M100" s="272">
        <v>0</v>
      </c>
      <c r="N100" s="44" t="s">
        <v>107</v>
      </c>
      <c r="O100" s="395">
        <v>1.2863</v>
      </c>
      <c r="P100" s="48">
        <v>0.36359999999999998</v>
      </c>
      <c r="Q100" s="48">
        <v>0</v>
      </c>
      <c r="R100" s="122">
        <v>0</v>
      </c>
      <c r="S100" s="272">
        <v>0</v>
      </c>
    </row>
    <row r="101" spans="1:19" x14ac:dyDescent="0.2">
      <c r="A101" s="15">
        <v>48</v>
      </c>
      <c r="B101" s="132" t="s">
        <v>108</v>
      </c>
      <c r="C101" s="395">
        <v>1.7484999999999999</v>
      </c>
      <c r="D101" s="48">
        <v>0.37440000000000001</v>
      </c>
      <c r="E101" s="48">
        <v>0</v>
      </c>
      <c r="F101" s="122">
        <v>0</v>
      </c>
      <c r="G101" s="272">
        <v>0</v>
      </c>
      <c r="H101" s="228" t="s">
        <v>108</v>
      </c>
      <c r="I101" s="395">
        <v>1.7484999999999999</v>
      </c>
      <c r="J101" s="48">
        <v>0.37440000000000001</v>
      </c>
      <c r="K101" s="48">
        <v>0</v>
      </c>
      <c r="L101" s="122">
        <v>0</v>
      </c>
      <c r="M101" s="272">
        <v>0</v>
      </c>
      <c r="N101" s="228" t="s">
        <v>108</v>
      </c>
      <c r="O101" s="395">
        <v>1.7484999999999999</v>
      </c>
      <c r="P101" s="48">
        <v>0.37440000000000001</v>
      </c>
      <c r="Q101" s="48">
        <v>0</v>
      </c>
      <c r="R101" s="122">
        <v>0</v>
      </c>
      <c r="S101" s="272">
        <v>0</v>
      </c>
    </row>
    <row r="102" spans="1:19" ht="15" customHeight="1" x14ac:dyDescent="0.2">
      <c r="A102" s="15">
        <v>49</v>
      </c>
      <c r="B102" s="445">
        <v>33970</v>
      </c>
      <c r="C102" s="76"/>
      <c r="D102" s="76"/>
      <c r="E102" s="76"/>
      <c r="F102" s="76"/>
      <c r="G102" s="276"/>
      <c r="H102" s="15">
        <v>33970</v>
      </c>
      <c r="M102" s="276"/>
      <c r="N102" s="76">
        <v>33970</v>
      </c>
      <c r="O102" s="76"/>
      <c r="P102" s="76"/>
      <c r="Q102" s="76"/>
      <c r="R102" s="76"/>
      <c r="S102" s="276"/>
    </row>
    <row r="103" spans="1:19" ht="15" customHeight="1" x14ac:dyDescent="0.2">
      <c r="A103" s="15">
        <v>50</v>
      </c>
      <c r="B103" s="139" t="s">
        <v>100</v>
      </c>
      <c r="C103" s="395">
        <v>1.7430000000000001</v>
      </c>
      <c r="D103" s="48">
        <v>0.36520000000000002</v>
      </c>
      <c r="E103" s="48">
        <v>0</v>
      </c>
      <c r="F103" s="122">
        <v>0</v>
      </c>
      <c r="G103" s="272">
        <v>0</v>
      </c>
      <c r="H103" s="44" t="s">
        <v>100</v>
      </c>
      <c r="I103" s="317">
        <v>1.7430000000000001</v>
      </c>
      <c r="J103" s="48">
        <v>0.36520000000000002</v>
      </c>
      <c r="K103" s="48">
        <v>0</v>
      </c>
      <c r="L103" s="251">
        <v>0</v>
      </c>
      <c r="M103" s="272">
        <v>0</v>
      </c>
      <c r="N103" s="44" t="s">
        <v>100</v>
      </c>
      <c r="O103" s="395">
        <v>1.7430000000000001</v>
      </c>
      <c r="P103" s="48">
        <v>0.36520000000000002</v>
      </c>
      <c r="Q103" s="48">
        <v>0</v>
      </c>
      <c r="R103" s="122">
        <v>0</v>
      </c>
      <c r="S103" s="272">
        <v>0</v>
      </c>
    </row>
    <row r="104" spans="1:19" ht="15" customHeight="1" x14ac:dyDescent="0.2">
      <c r="A104" s="15">
        <v>51</v>
      </c>
      <c r="B104" s="139" t="s">
        <v>101</v>
      </c>
      <c r="C104" s="395">
        <v>1.6658999999999999</v>
      </c>
      <c r="D104" s="48">
        <v>0.36759999999999998</v>
      </c>
      <c r="E104" s="48">
        <v>0</v>
      </c>
      <c r="F104" s="122">
        <v>0</v>
      </c>
      <c r="G104" s="272">
        <v>0</v>
      </c>
      <c r="H104" s="44" t="s">
        <v>101</v>
      </c>
      <c r="I104" s="317">
        <v>1.6658999999999999</v>
      </c>
      <c r="J104" s="48">
        <v>0.36759999999999998</v>
      </c>
      <c r="K104" s="48">
        <v>0</v>
      </c>
      <c r="L104" s="251">
        <v>0</v>
      </c>
      <c r="M104" s="272">
        <v>0</v>
      </c>
      <c r="N104" s="44" t="s">
        <v>101</v>
      </c>
      <c r="O104" s="395">
        <v>1.6658999999999999</v>
      </c>
      <c r="P104" s="48">
        <v>0.36759999999999998</v>
      </c>
      <c r="Q104" s="48">
        <v>0</v>
      </c>
      <c r="R104" s="122">
        <v>0</v>
      </c>
      <c r="S104" s="272">
        <v>0</v>
      </c>
    </row>
    <row r="105" spans="1:19" ht="15" customHeight="1" x14ac:dyDescent="0.2">
      <c r="A105" s="15">
        <v>52</v>
      </c>
      <c r="B105" s="139" t="s">
        <v>102</v>
      </c>
      <c r="C105" s="395">
        <v>1.7324999999999999</v>
      </c>
      <c r="D105" s="48">
        <v>0.34300000000000003</v>
      </c>
      <c r="E105" s="48">
        <v>0</v>
      </c>
      <c r="F105" s="122">
        <v>0</v>
      </c>
      <c r="G105" s="272">
        <v>0</v>
      </c>
      <c r="H105" s="44" t="s">
        <v>102</v>
      </c>
      <c r="I105" s="317">
        <v>1.7324999999999999</v>
      </c>
      <c r="J105" s="48">
        <v>0.34300000000000003</v>
      </c>
      <c r="K105" s="48">
        <v>0</v>
      </c>
      <c r="L105" s="251">
        <v>0</v>
      </c>
      <c r="M105" s="272">
        <v>0</v>
      </c>
      <c r="N105" s="44" t="s">
        <v>102</v>
      </c>
      <c r="O105" s="395">
        <v>1.7324999999999999</v>
      </c>
      <c r="P105" s="48">
        <v>0.34300000000000003</v>
      </c>
      <c r="Q105" s="48">
        <v>0</v>
      </c>
      <c r="R105" s="122">
        <v>0</v>
      </c>
      <c r="S105" s="272">
        <v>0</v>
      </c>
    </row>
    <row r="106" spans="1:19" ht="15" customHeight="1" x14ac:dyDescent="0.2">
      <c r="A106" s="15">
        <v>53</v>
      </c>
      <c r="B106" s="139" t="s">
        <v>103</v>
      </c>
      <c r="C106" s="395">
        <v>1.4899</v>
      </c>
      <c r="D106" s="48">
        <v>0.3614</v>
      </c>
      <c r="E106" s="48">
        <v>0</v>
      </c>
      <c r="F106" s="122">
        <v>0</v>
      </c>
      <c r="G106" s="272">
        <v>0</v>
      </c>
      <c r="H106" s="44" t="s">
        <v>103</v>
      </c>
      <c r="I106" s="317">
        <v>1.4899</v>
      </c>
      <c r="J106" s="48">
        <v>0.3614</v>
      </c>
      <c r="K106" s="48">
        <v>0</v>
      </c>
      <c r="L106" s="251">
        <v>0</v>
      </c>
      <c r="M106" s="272">
        <v>0</v>
      </c>
      <c r="N106" s="44" t="s">
        <v>103</v>
      </c>
      <c r="O106" s="395">
        <v>1.4899</v>
      </c>
      <c r="P106" s="48">
        <v>0.3614</v>
      </c>
      <c r="Q106" s="48">
        <v>0</v>
      </c>
      <c r="R106" s="122">
        <v>0</v>
      </c>
      <c r="S106" s="272">
        <v>0</v>
      </c>
    </row>
    <row r="107" spans="1:19" ht="15" customHeight="1" x14ac:dyDescent="0.2">
      <c r="A107" s="15">
        <v>54</v>
      </c>
      <c r="B107" s="139" t="s">
        <v>104</v>
      </c>
      <c r="C107" s="395">
        <v>1.5923</v>
      </c>
      <c r="D107" s="48">
        <v>0.35610000000000003</v>
      </c>
      <c r="E107" s="48">
        <v>0</v>
      </c>
      <c r="F107" s="122">
        <v>0</v>
      </c>
      <c r="G107" s="272">
        <v>0</v>
      </c>
      <c r="H107" s="44" t="s">
        <v>104</v>
      </c>
      <c r="I107" s="317">
        <v>1.5923</v>
      </c>
      <c r="J107" s="48">
        <v>0.35610000000000003</v>
      </c>
      <c r="K107" s="48">
        <v>0</v>
      </c>
      <c r="L107" s="251">
        <v>0</v>
      </c>
      <c r="M107" s="272">
        <v>0</v>
      </c>
      <c r="N107" s="44" t="s">
        <v>104</v>
      </c>
      <c r="O107" s="395">
        <v>1.5923</v>
      </c>
      <c r="P107" s="48">
        <v>0.35610000000000003</v>
      </c>
      <c r="Q107" s="48">
        <v>0</v>
      </c>
      <c r="R107" s="122">
        <v>0</v>
      </c>
      <c r="S107" s="272">
        <v>0</v>
      </c>
    </row>
    <row r="108" spans="1:19" ht="15" customHeight="1" x14ac:dyDescent="0.2">
      <c r="A108" s="15">
        <v>55</v>
      </c>
      <c r="B108" s="139" t="s">
        <v>105</v>
      </c>
      <c r="C108" s="395">
        <v>1.2967</v>
      </c>
      <c r="D108" s="48">
        <v>0.36430000000000001</v>
      </c>
      <c r="E108" s="48">
        <v>0</v>
      </c>
      <c r="F108" s="122">
        <v>0</v>
      </c>
      <c r="G108" s="272">
        <v>0</v>
      </c>
      <c r="H108" s="44" t="s">
        <v>105</v>
      </c>
      <c r="I108" s="317">
        <v>1.2967</v>
      </c>
      <c r="J108" s="48">
        <v>0.36430000000000001</v>
      </c>
      <c r="K108" s="48">
        <v>0</v>
      </c>
      <c r="L108" s="251">
        <v>0</v>
      </c>
      <c r="M108" s="272">
        <v>0</v>
      </c>
      <c r="N108" s="44" t="s">
        <v>105</v>
      </c>
      <c r="O108" s="395">
        <v>1.2967</v>
      </c>
      <c r="P108" s="48">
        <v>0.36430000000000001</v>
      </c>
      <c r="Q108" s="48">
        <v>0</v>
      </c>
      <c r="R108" s="122">
        <v>0</v>
      </c>
      <c r="S108" s="272">
        <v>0</v>
      </c>
    </row>
    <row r="109" spans="1:19" ht="15" customHeight="1" x14ac:dyDescent="0.2">
      <c r="A109" s="15">
        <v>56</v>
      </c>
      <c r="B109" s="139" t="s">
        <v>106</v>
      </c>
      <c r="C109" s="395">
        <v>1.0192000000000001</v>
      </c>
      <c r="D109" s="48">
        <v>0.43209999999999998</v>
      </c>
      <c r="E109" s="48">
        <v>0</v>
      </c>
      <c r="F109" s="122">
        <v>0</v>
      </c>
      <c r="G109" s="272">
        <v>0</v>
      </c>
      <c r="H109" s="44" t="s">
        <v>106</v>
      </c>
      <c r="I109" s="317">
        <v>1.0192000000000001</v>
      </c>
      <c r="J109" s="48">
        <v>0.43209999999999998</v>
      </c>
      <c r="K109" s="48">
        <v>0</v>
      </c>
      <c r="L109" s="251">
        <v>0</v>
      </c>
      <c r="M109" s="272">
        <v>0</v>
      </c>
      <c r="N109" s="44" t="s">
        <v>106</v>
      </c>
      <c r="O109" s="395">
        <v>1.0192000000000001</v>
      </c>
      <c r="P109" s="48">
        <v>0.43209999999999998</v>
      </c>
      <c r="Q109" s="48">
        <v>0</v>
      </c>
      <c r="R109" s="122">
        <v>0</v>
      </c>
      <c r="S109" s="272">
        <v>0</v>
      </c>
    </row>
    <row r="110" spans="1:19" ht="15" customHeight="1" x14ac:dyDescent="0.2">
      <c r="A110" s="15">
        <v>57</v>
      </c>
      <c r="B110" s="139" t="s">
        <v>107</v>
      </c>
      <c r="C110" s="395">
        <v>1.2455000000000001</v>
      </c>
      <c r="D110" s="48">
        <v>0.36359999999999998</v>
      </c>
      <c r="E110" s="48">
        <v>0</v>
      </c>
      <c r="F110" s="122">
        <v>0</v>
      </c>
      <c r="G110" s="272">
        <v>0</v>
      </c>
      <c r="H110" s="44" t="s">
        <v>107</v>
      </c>
      <c r="I110" s="317">
        <v>1.2455000000000001</v>
      </c>
      <c r="J110" s="48">
        <v>0.36359999999999998</v>
      </c>
      <c r="K110" s="48">
        <v>0</v>
      </c>
      <c r="L110" s="251">
        <v>0</v>
      </c>
      <c r="M110" s="272">
        <v>0</v>
      </c>
      <c r="N110" s="44" t="s">
        <v>107</v>
      </c>
      <c r="O110" s="395">
        <v>1.2455000000000001</v>
      </c>
      <c r="P110" s="48">
        <v>0.36359999999999998</v>
      </c>
      <c r="Q110" s="48">
        <v>0</v>
      </c>
      <c r="R110" s="122">
        <v>0</v>
      </c>
      <c r="S110" s="272">
        <v>0</v>
      </c>
    </row>
    <row r="111" spans="1:19" x14ac:dyDescent="0.2">
      <c r="A111" s="15">
        <v>58</v>
      </c>
      <c r="B111" s="132" t="s">
        <v>108</v>
      </c>
      <c r="C111" s="395">
        <v>1.6988000000000001</v>
      </c>
      <c r="D111" s="48">
        <v>0.37440000000000001</v>
      </c>
      <c r="E111" s="48">
        <v>0</v>
      </c>
      <c r="F111" s="122">
        <v>0</v>
      </c>
      <c r="G111" s="272">
        <v>0</v>
      </c>
      <c r="H111" s="228" t="s">
        <v>108</v>
      </c>
      <c r="I111" s="317">
        <v>1.6988000000000001</v>
      </c>
      <c r="J111" s="48">
        <v>0.37440000000000001</v>
      </c>
      <c r="K111" s="48">
        <v>0</v>
      </c>
      <c r="L111" s="122">
        <v>0</v>
      </c>
      <c r="M111" s="272">
        <v>0</v>
      </c>
      <c r="N111" s="228" t="s">
        <v>108</v>
      </c>
      <c r="O111" s="395">
        <v>1.6988000000000001</v>
      </c>
      <c r="P111" s="48">
        <v>0.37440000000000001</v>
      </c>
      <c r="Q111" s="48">
        <v>0</v>
      </c>
      <c r="R111" s="122">
        <v>0</v>
      </c>
      <c r="S111" s="272">
        <v>0</v>
      </c>
    </row>
    <row r="112" spans="1:19" ht="15" x14ac:dyDescent="0.2">
      <c r="A112" s="15">
        <v>59</v>
      </c>
      <c r="B112" s="445">
        <v>35674</v>
      </c>
      <c r="C112" s="76"/>
      <c r="D112" s="76"/>
      <c r="E112" s="76"/>
      <c r="F112" s="76"/>
      <c r="G112" s="276"/>
      <c r="H112" s="15">
        <v>35674</v>
      </c>
      <c r="M112" s="276"/>
      <c r="N112" s="76">
        <v>35674</v>
      </c>
      <c r="O112" s="76"/>
      <c r="P112" s="76"/>
      <c r="Q112" s="76"/>
      <c r="R112" s="76"/>
      <c r="S112" s="276"/>
    </row>
    <row r="113" spans="1:19" ht="15" customHeight="1" x14ac:dyDescent="0.2">
      <c r="A113" s="15">
        <v>60</v>
      </c>
      <c r="B113" s="139" t="s">
        <v>100</v>
      </c>
      <c r="C113" s="317">
        <v>1.8068</v>
      </c>
      <c r="D113" s="48">
        <v>0.36520000000000002</v>
      </c>
      <c r="E113" s="48">
        <v>0</v>
      </c>
      <c r="F113" s="251">
        <v>0</v>
      </c>
      <c r="G113" s="272">
        <v>0</v>
      </c>
      <c r="H113" s="44" t="s">
        <v>100</v>
      </c>
      <c r="I113" s="317">
        <v>1.8068</v>
      </c>
      <c r="J113" s="48">
        <v>0.36520000000000002</v>
      </c>
      <c r="K113" s="48">
        <v>0</v>
      </c>
      <c r="L113" s="251">
        <v>0</v>
      </c>
      <c r="M113" s="272">
        <v>0</v>
      </c>
      <c r="N113" s="44" t="s">
        <v>100</v>
      </c>
      <c r="O113" s="317">
        <v>1.8068</v>
      </c>
      <c r="P113" s="48">
        <v>0.36520000000000002</v>
      </c>
      <c r="Q113" s="48">
        <v>0</v>
      </c>
      <c r="R113" s="251">
        <v>0</v>
      </c>
      <c r="S113" s="272">
        <v>0</v>
      </c>
    </row>
    <row r="114" spans="1:19" ht="15" customHeight="1" x14ac:dyDescent="0.2">
      <c r="A114" s="15">
        <v>61</v>
      </c>
      <c r="B114" s="139" t="s">
        <v>101</v>
      </c>
      <c r="C114" s="317">
        <v>1.7114</v>
      </c>
      <c r="D114" s="48">
        <v>0.36759999999999998</v>
      </c>
      <c r="E114" s="48">
        <v>0</v>
      </c>
      <c r="F114" s="251">
        <v>0</v>
      </c>
      <c r="G114" s="272">
        <v>0</v>
      </c>
      <c r="H114" s="44" t="s">
        <v>101</v>
      </c>
      <c r="I114" s="317">
        <v>1.7114</v>
      </c>
      <c r="J114" s="48">
        <v>0.36759999999999998</v>
      </c>
      <c r="K114" s="48">
        <v>0</v>
      </c>
      <c r="L114" s="251">
        <v>0</v>
      </c>
      <c r="M114" s="272">
        <v>0</v>
      </c>
      <c r="N114" s="44" t="s">
        <v>101</v>
      </c>
      <c r="O114" s="317">
        <v>1.7114</v>
      </c>
      <c r="P114" s="48">
        <v>0.36759999999999998</v>
      </c>
      <c r="Q114" s="48">
        <v>0</v>
      </c>
      <c r="R114" s="251">
        <v>0</v>
      </c>
      <c r="S114" s="272">
        <v>0</v>
      </c>
    </row>
    <row r="115" spans="1:19" ht="15" customHeight="1" x14ac:dyDescent="0.2">
      <c r="A115" s="15">
        <v>62</v>
      </c>
      <c r="B115" s="139" t="s">
        <v>102</v>
      </c>
      <c r="C115" s="317">
        <v>1.7985</v>
      </c>
      <c r="D115" s="48">
        <v>0.34300000000000003</v>
      </c>
      <c r="E115" s="48">
        <v>0</v>
      </c>
      <c r="F115" s="251">
        <v>0</v>
      </c>
      <c r="G115" s="272">
        <v>0</v>
      </c>
      <c r="H115" s="44" t="s">
        <v>102</v>
      </c>
      <c r="I115" s="317">
        <v>1.7985</v>
      </c>
      <c r="J115" s="48">
        <v>0.34300000000000003</v>
      </c>
      <c r="K115" s="48">
        <v>0</v>
      </c>
      <c r="L115" s="251">
        <v>0</v>
      </c>
      <c r="M115" s="272">
        <v>0</v>
      </c>
      <c r="N115" s="44" t="s">
        <v>102</v>
      </c>
      <c r="O115" s="317">
        <v>1.7985</v>
      </c>
      <c r="P115" s="48">
        <v>0.34300000000000003</v>
      </c>
      <c r="Q115" s="48">
        <v>0</v>
      </c>
      <c r="R115" s="251">
        <v>0</v>
      </c>
      <c r="S115" s="272">
        <v>0</v>
      </c>
    </row>
    <row r="116" spans="1:19" ht="15" customHeight="1" x14ac:dyDescent="0.2">
      <c r="A116" s="15">
        <v>63</v>
      </c>
      <c r="B116" s="139" t="s">
        <v>103</v>
      </c>
      <c r="C116" s="317">
        <v>1.5319</v>
      </c>
      <c r="D116" s="48">
        <v>0.3614</v>
      </c>
      <c r="E116" s="48">
        <v>0</v>
      </c>
      <c r="F116" s="251">
        <v>0</v>
      </c>
      <c r="G116" s="272">
        <v>0</v>
      </c>
      <c r="H116" s="44" t="s">
        <v>103</v>
      </c>
      <c r="I116" s="317">
        <v>1.5319</v>
      </c>
      <c r="J116" s="48">
        <v>0.3614</v>
      </c>
      <c r="K116" s="48">
        <v>0</v>
      </c>
      <c r="L116" s="251">
        <v>0</v>
      </c>
      <c r="M116" s="272">
        <v>0</v>
      </c>
      <c r="N116" s="44" t="s">
        <v>103</v>
      </c>
      <c r="O116" s="317">
        <v>1.5319</v>
      </c>
      <c r="P116" s="48">
        <v>0.3614</v>
      </c>
      <c r="Q116" s="48">
        <v>0</v>
      </c>
      <c r="R116" s="251">
        <v>0</v>
      </c>
      <c r="S116" s="272">
        <v>0</v>
      </c>
    </row>
    <row r="117" spans="1:19" ht="15" customHeight="1" x14ac:dyDescent="0.2">
      <c r="A117" s="15">
        <v>64</v>
      </c>
      <c r="B117" s="139" t="s">
        <v>104</v>
      </c>
      <c r="C117" s="317">
        <v>1.6456999999999999</v>
      </c>
      <c r="D117" s="48">
        <v>0.35610000000000003</v>
      </c>
      <c r="E117" s="48">
        <v>0</v>
      </c>
      <c r="F117" s="251">
        <v>0</v>
      </c>
      <c r="G117" s="272">
        <v>0</v>
      </c>
      <c r="H117" s="44" t="s">
        <v>104</v>
      </c>
      <c r="I117" s="317">
        <v>1.6456999999999999</v>
      </c>
      <c r="J117" s="48">
        <v>0.35610000000000003</v>
      </c>
      <c r="K117" s="48">
        <v>0</v>
      </c>
      <c r="L117" s="251">
        <v>0</v>
      </c>
      <c r="M117" s="272">
        <v>0</v>
      </c>
      <c r="N117" s="44" t="s">
        <v>104</v>
      </c>
      <c r="O117" s="317">
        <v>1.6456999999999999</v>
      </c>
      <c r="P117" s="48">
        <v>0.35610000000000003</v>
      </c>
      <c r="Q117" s="48">
        <v>0</v>
      </c>
      <c r="R117" s="251">
        <v>0</v>
      </c>
      <c r="S117" s="272">
        <v>0</v>
      </c>
    </row>
    <row r="118" spans="1:19" ht="15" customHeight="1" x14ac:dyDescent="0.2">
      <c r="A118" s="15">
        <v>65</v>
      </c>
      <c r="B118" s="139" t="s">
        <v>105</v>
      </c>
      <c r="C118" s="317">
        <v>1.3219000000000001</v>
      </c>
      <c r="D118" s="48">
        <v>0.36430000000000001</v>
      </c>
      <c r="E118" s="48">
        <v>0</v>
      </c>
      <c r="F118" s="251">
        <v>0</v>
      </c>
      <c r="G118" s="272">
        <v>0</v>
      </c>
      <c r="H118" s="44" t="s">
        <v>105</v>
      </c>
      <c r="I118" s="317">
        <v>1.3219000000000001</v>
      </c>
      <c r="J118" s="48">
        <v>0.36430000000000001</v>
      </c>
      <c r="K118" s="48">
        <v>0</v>
      </c>
      <c r="L118" s="251">
        <v>0</v>
      </c>
      <c r="M118" s="272">
        <v>0</v>
      </c>
      <c r="N118" s="44" t="s">
        <v>105</v>
      </c>
      <c r="O118" s="317">
        <v>1.3219000000000001</v>
      </c>
      <c r="P118" s="48">
        <v>0.36430000000000001</v>
      </c>
      <c r="Q118" s="48">
        <v>0</v>
      </c>
      <c r="R118" s="251">
        <v>0</v>
      </c>
      <c r="S118" s="272">
        <v>0</v>
      </c>
    </row>
    <row r="119" spans="1:19" ht="15" customHeight="1" x14ac:dyDescent="0.2">
      <c r="A119" s="15">
        <v>66</v>
      </c>
      <c r="B119" s="139" t="s">
        <v>106</v>
      </c>
      <c r="C119" s="317">
        <v>1.0593999999999999</v>
      </c>
      <c r="D119" s="48">
        <v>0.43209999999999998</v>
      </c>
      <c r="E119" s="48">
        <v>0</v>
      </c>
      <c r="F119" s="251">
        <v>0</v>
      </c>
      <c r="G119" s="272">
        <v>0</v>
      </c>
      <c r="H119" s="44" t="s">
        <v>106</v>
      </c>
      <c r="I119" s="317">
        <v>1.0593999999999999</v>
      </c>
      <c r="J119" s="48">
        <v>0.43209999999999998</v>
      </c>
      <c r="K119" s="48">
        <v>0</v>
      </c>
      <c r="L119" s="251">
        <v>0</v>
      </c>
      <c r="M119" s="272">
        <v>0</v>
      </c>
      <c r="N119" s="44" t="s">
        <v>106</v>
      </c>
      <c r="O119" s="317">
        <v>1.0593999999999999</v>
      </c>
      <c r="P119" s="48">
        <v>0.43209999999999998</v>
      </c>
      <c r="Q119" s="48">
        <v>0</v>
      </c>
      <c r="R119" s="251">
        <v>0</v>
      </c>
      <c r="S119" s="272">
        <v>0</v>
      </c>
    </row>
    <row r="120" spans="1:19" ht="15" customHeight="1" x14ac:dyDescent="0.2">
      <c r="A120" s="15">
        <v>67</v>
      </c>
      <c r="B120" s="139" t="s">
        <v>107</v>
      </c>
      <c r="C120" s="395">
        <v>1.2455000000000001</v>
      </c>
      <c r="D120" s="48">
        <v>0.36359999999999998</v>
      </c>
      <c r="E120" s="48">
        <v>0</v>
      </c>
      <c r="F120" s="122">
        <v>0</v>
      </c>
      <c r="G120" s="272">
        <v>0</v>
      </c>
      <c r="H120" s="44" t="s">
        <v>107</v>
      </c>
      <c r="I120" s="317">
        <v>1.2455000000000001</v>
      </c>
      <c r="J120" s="48">
        <v>0.36359999999999998</v>
      </c>
      <c r="K120" s="48">
        <v>0</v>
      </c>
      <c r="L120" s="251">
        <v>0</v>
      </c>
      <c r="M120" s="272">
        <v>0</v>
      </c>
      <c r="N120" s="44" t="s">
        <v>107</v>
      </c>
      <c r="O120" s="317">
        <v>1.2455000000000001</v>
      </c>
      <c r="P120" s="48">
        <v>0.36359999999999998</v>
      </c>
      <c r="Q120" s="48">
        <v>0</v>
      </c>
      <c r="R120" s="251">
        <v>0</v>
      </c>
      <c r="S120" s="272">
        <v>0</v>
      </c>
    </row>
    <row r="121" spans="1:19" x14ac:dyDescent="0.2">
      <c r="A121" s="15">
        <v>68</v>
      </c>
      <c r="B121" s="132" t="s">
        <v>108</v>
      </c>
      <c r="C121" s="395">
        <v>1.7387999999999999</v>
      </c>
      <c r="D121" s="48">
        <v>0.37440000000000001</v>
      </c>
      <c r="E121" s="48">
        <v>0</v>
      </c>
      <c r="F121" s="122">
        <v>0</v>
      </c>
      <c r="G121" s="272">
        <v>0</v>
      </c>
      <c r="H121" s="228" t="s">
        <v>108</v>
      </c>
      <c r="I121" s="317">
        <v>1.7387999999999999</v>
      </c>
      <c r="J121" s="48">
        <v>0.37440000000000001</v>
      </c>
      <c r="K121" s="48">
        <v>0</v>
      </c>
      <c r="L121" s="122">
        <v>0</v>
      </c>
      <c r="M121" s="272">
        <v>0</v>
      </c>
      <c r="N121" s="228" t="s">
        <v>108</v>
      </c>
      <c r="O121" s="317">
        <v>1.7387999999999999</v>
      </c>
      <c r="P121" s="48">
        <v>0.37440000000000001</v>
      </c>
      <c r="Q121" s="48">
        <v>0</v>
      </c>
      <c r="R121" s="122">
        <v>0</v>
      </c>
      <c r="S121" s="272">
        <v>0</v>
      </c>
    </row>
    <row r="122" spans="1:19" ht="15" x14ac:dyDescent="0.2">
      <c r="A122" s="15">
        <v>69</v>
      </c>
      <c r="B122" s="445">
        <v>35735</v>
      </c>
      <c r="C122" s="76"/>
      <c r="D122" s="76"/>
      <c r="E122" s="76"/>
      <c r="F122" s="76"/>
      <c r="G122" s="276"/>
      <c r="H122" s="15">
        <v>35735</v>
      </c>
      <c r="M122" s="276"/>
      <c r="N122" s="15">
        <v>35735</v>
      </c>
      <c r="S122" s="276"/>
    </row>
    <row r="123" spans="1:19" ht="15" customHeight="1" x14ac:dyDescent="0.2">
      <c r="A123" s="15">
        <v>70</v>
      </c>
      <c r="B123" s="139" t="s">
        <v>100</v>
      </c>
      <c r="C123" s="317">
        <v>1.8525</v>
      </c>
      <c r="D123" s="48">
        <v>0.3372</v>
      </c>
      <c r="E123" s="48">
        <v>0</v>
      </c>
      <c r="F123" s="251">
        <v>0</v>
      </c>
      <c r="G123" s="272">
        <v>0</v>
      </c>
      <c r="H123" s="44" t="s">
        <v>100</v>
      </c>
      <c r="I123" s="317">
        <v>1.8525</v>
      </c>
      <c r="J123" s="48">
        <v>0.3372</v>
      </c>
      <c r="K123" s="48">
        <v>0</v>
      </c>
      <c r="L123" s="251">
        <v>0</v>
      </c>
      <c r="M123" s="272">
        <v>0</v>
      </c>
      <c r="N123" s="44" t="s">
        <v>100</v>
      </c>
      <c r="O123" s="317">
        <v>1.8525</v>
      </c>
      <c r="P123" s="48">
        <v>0.3372</v>
      </c>
      <c r="Q123" s="48">
        <v>0</v>
      </c>
      <c r="R123" s="251">
        <v>0</v>
      </c>
      <c r="S123" s="272">
        <v>0</v>
      </c>
    </row>
    <row r="124" spans="1:19" ht="15" customHeight="1" x14ac:dyDescent="0.2">
      <c r="A124" s="15">
        <v>71</v>
      </c>
      <c r="B124" s="139" t="s">
        <v>101</v>
      </c>
      <c r="C124" s="317">
        <v>1.7591000000000001</v>
      </c>
      <c r="D124" s="48">
        <v>0.34050000000000002</v>
      </c>
      <c r="E124" s="48">
        <v>0</v>
      </c>
      <c r="F124" s="251">
        <v>0</v>
      </c>
      <c r="G124" s="272">
        <v>0</v>
      </c>
      <c r="H124" s="44" t="s">
        <v>101</v>
      </c>
      <c r="I124" s="317">
        <v>1.7591000000000001</v>
      </c>
      <c r="J124" s="48">
        <v>0.34050000000000002</v>
      </c>
      <c r="K124" s="48">
        <v>0</v>
      </c>
      <c r="L124" s="251">
        <v>0</v>
      </c>
      <c r="M124" s="272">
        <v>0</v>
      </c>
      <c r="N124" s="44" t="s">
        <v>101</v>
      </c>
      <c r="O124" s="317">
        <v>1.7591000000000001</v>
      </c>
      <c r="P124" s="48">
        <v>0.34050000000000002</v>
      </c>
      <c r="Q124" s="48">
        <v>0</v>
      </c>
      <c r="R124" s="251">
        <v>0</v>
      </c>
      <c r="S124" s="272">
        <v>0</v>
      </c>
    </row>
    <row r="125" spans="1:19" ht="15" customHeight="1" x14ac:dyDescent="0.2">
      <c r="A125" s="15">
        <v>72</v>
      </c>
      <c r="B125" s="139" t="s">
        <v>102</v>
      </c>
      <c r="C125" s="317">
        <v>1.7174</v>
      </c>
      <c r="D125" s="48">
        <v>0.34649999999999997</v>
      </c>
      <c r="E125" s="48">
        <v>0</v>
      </c>
      <c r="F125" s="251">
        <v>0</v>
      </c>
      <c r="G125" s="272">
        <v>0</v>
      </c>
      <c r="H125" s="44" t="s">
        <v>102</v>
      </c>
      <c r="I125" s="317">
        <v>1.7174</v>
      </c>
      <c r="J125" s="48">
        <v>0.34649999999999997</v>
      </c>
      <c r="K125" s="48">
        <v>0</v>
      </c>
      <c r="L125" s="251">
        <v>0</v>
      </c>
      <c r="M125" s="272">
        <v>0</v>
      </c>
      <c r="N125" s="44" t="s">
        <v>102</v>
      </c>
      <c r="O125" s="317">
        <v>1.7174</v>
      </c>
      <c r="P125" s="48">
        <v>0.34649999999999997</v>
      </c>
      <c r="Q125" s="48">
        <v>0</v>
      </c>
      <c r="R125" s="251">
        <v>0</v>
      </c>
      <c r="S125" s="272">
        <v>0</v>
      </c>
    </row>
    <row r="126" spans="1:19" ht="15" customHeight="1" x14ac:dyDescent="0.2">
      <c r="A126" s="15">
        <v>73</v>
      </c>
      <c r="B126" s="139" t="s">
        <v>103</v>
      </c>
      <c r="C126" s="317">
        <v>1.5078</v>
      </c>
      <c r="D126" s="48">
        <v>0.34989999999999999</v>
      </c>
      <c r="E126" s="48">
        <v>0</v>
      </c>
      <c r="F126" s="251">
        <v>0</v>
      </c>
      <c r="G126" s="272">
        <v>0</v>
      </c>
      <c r="H126" s="44" t="s">
        <v>103</v>
      </c>
      <c r="I126" s="317">
        <v>1.5078</v>
      </c>
      <c r="J126" s="48">
        <v>0.34989999999999999</v>
      </c>
      <c r="K126" s="48">
        <v>0</v>
      </c>
      <c r="L126" s="251">
        <v>0</v>
      </c>
      <c r="M126" s="272">
        <v>0</v>
      </c>
      <c r="N126" s="44" t="s">
        <v>103</v>
      </c>
      <c r="O126" s="317">
        <v>1.5078</v>
      </c>
      <c r="P126" s="48">
        <v>0.34989999999999999</v>
      </c>
      <c r="Q126" s="48">
        <v>0</v>
      </c>
      <c r="R126" s="251">
        <v>0</v>
      </c>
      <c r="S126" s="272">
        <v>0</v>
      </c>
    </row>
    <row r="127" spans="1:19" ht="15" customHeight="1" x14ac:dyDescent="0.2">
      <c r="A127" s="15">
        <v>74</v>
      </c>
      <c r="B127" s="139" t="s">
        <v>104</v>
      </c>
      <c r="C127" s="317">
        <v>1.6677</v>
      </c>
      <c r="D127" s="48">
        <v>0.3296</v>
      </c>
      <c r="E127" s="48">
        <v>0</v>
      </c>
      <c r="F127" s="251">
        <v>0</v>
      </c>
      <c r="G127" s="272">
        <v>0</v>
      </c>
      <c r="H127" s="44" t="s">
        <v>104</v>
      </c>
      <c r="I127" s="317">
        <v>1.6677</v>
      </c>
      <c r="J127" s="48">
        <v>0.3296</v>
      </c>
      <c r="K127" s="48">
        <v>0</v>
      </c>
      <c r="L127" s="251">
        <v>0</v>
      </c>
      <c r="M127" s="272">
        <v>0</v>
      </c>
      <c r="N127" s="44" t="s">
        <v>104</v>
      </c>
      <c r="O127" s="317">
        <v>1.6677</v>
      </c>
      <c r="P127" s="48">
        <v>0.3296</v>
      </c>
      <c r="Q127" s="48">
        <v>0</v>
      </c>
      <c r="R127" s="251">
        <v>0</v>
      </c>
      <c r="S127" s="272">
        <v>0</v>
      </c>
    </row>
    <row r="128" spans="1:19" ht="15" customHeight="1" x14ac:dyDescent="0.2">
      <c r="A128" s="15">
        <v>75</v>
      </c>
      <c r="B128" s="139" t="s">
        <v>105</v>
      </c>
      <c r="C128" s="317">
        <v>1.3111999999999999</v>
      </c>
      <c r="D128" s="48">
        <v>0.3463</v>
      </c>
      <c r="E128" s="48">
        <v>0</v>
      </c>
      <c r="F128" s="251">
        <v>0</v>
      </c>
      <c r="G128" s="272">
        <v>0</v>
      </c>
      <c r="H128" s="44" t="s">
        <v>105</v>
      </c>
      <c r="I128" s="317">
        <v>1.3111999999999999</v>
      </c>
      <c r="J128" s="48">
        <v>0.3463</v>
      </c>
      <c r="K128" s="48">
        <v>0</v>
      </c>
      <c r="L128" s="251">
        <v>0</v>
      </c>
      <c r="M128" s="272">
        <v>0</v>
      </c>
      <c r="N128" s="44" t="s">
        <v>105</v>
      </c>
      <c r="O128" s="317">
        <v>1.3111999999999999</v>
      </c>
      <c r="P128" s="48">
        <v>0.3463</v>
      </c>
      <c r="Q128" s="48">
        <v>0</v>
      </c>
      <c r="R128" s="251">
        <v>0</v>
      </c>
      <c r="S128" s="272">
        <v>0</v>
      </c>
    </row>
    <row r="129" spans="1:19" ht="15" customHeight="1" x14ac:dyDescent="0.2">
      <c r="A129" s="15">
        <v>76</v>
      </c>
      <c r="B129" s="139" t="s">
        <v>106</v>
      </c>
      <c r="C129" s="317">
        <v>1.1782999999999999</v>
      </c>
      <c r="D129" s="48">
        <v>0.38100000000000001</v>
      </c>
      <c r="E129" s="48">
        <v>0</v>
      </c>
      <c r="F129" s="251">
        <v>0</v>
      </c>
      <c r="G129" s="272">
        <v>0</v>
      </c>
      <c r="H129" s="44" t="s">
        <v>106</v>
      </c>
      <c r="I129" s="317">
        <v>1.1782999999999999</v>
      </c>
      <c r="J129" s="48">
        <v>0.38100000000000001</v>
      </c>
      <c r="K129" s="48">
        <v>0</v>
      </c>
      <c r="L129" s="251">
        <v>0</v>
      </c>
      <c r="M129" s="272">
        <v>0</v>
      </c>
      <c r="N129" s="44" t="s">
        <v>106</v>
      </c>
      <c r="O129" s="317">
        <v>1.1782999999999999</v>
      </c>
      <c r="P129" s="48">
        <v>0.38100000000000001</v>
      </c>
      <c r="Q129" s="48">
        <v>0</v>
      </c>
      <c r="R129" s="251">
        <v>0</v>
      </c>
      <c r="S129" s="272">
        <v>0</v>
      </c>
    </row>
    <row r="130" spans="1:19" ht="15" customHeight="1" x14ac:dyDescent="0.2">
      <c r="A130" s="15">
        <v>77</v>
      </c>
      <c r="B130" s="139" t="s">
        <v>107</v>
      </c>
      <c r="C130" s="317">
        <v>1.3532999999999999</v>
      </c>
      <c r="D130" s="48">
        <v>0.32540000000000002</v>
      </c>
      <c r="E130" s="48">
        <v>0</v>
      </c>
      <c r="F130" s="251">
        <v>0</v>
      </c>
      <c r="G130" s="272">
        <v>0</v>
      </c>
      <c r="H130" s="44" t="s">
        <v>107</v>
      </c>
      <c r="I130" s="317">
        <v>1.3532999999999999</v>
      </c>
      <c r="J130" s="48">
        <v>0.32540000000000002</v>
      </c>
      <c r="K130" s="48">
        <v>0</v>
      </c>
      <c r="L130" s="251">
        <v>0</v>
      </c>
      <c r="M130" s="272">
        <v>0</v>
      </c>
      <c r="N130" s="44" t="s">
        <v>107</v>
      </c>
      <c r="O130" s="317">
        <v>1.3532999999999999</v>
      </c>
      <c r="P130" s="48">
        <v>0.32540000000000002</v>
      </c>
      <c r="Q130" s="48">
        <v>0</v>
      </c>
      <c r="R130" s="251">
        <v>0</v>
      </c>
      <c r="S130" s="272">
        <v>0</v>
      </c>
    </row>
    <row r="131" spans="1:19" x14ac:dyDescent="0.2">
      <c r="A131" s="15">
        <v>78</v>
      </c>
      <c r="B131" s="132" t="s">
        <v>108</v>
      </c>
      <c r="C131" s="317">
        <v>1.7846</v>
      </c>
      <c r="D131" s="48">
        <v>0.35549999999999998</v>
      </c>
      <c r="E131" s="48">
        <v>0</v>
      </c>
      <c r="F131" s="122">
        <v>0</v>
      </c>
      <c r="G131" s="272">
        <v>0</v>
      </c>
      <c r="H131" s="228" t="s">
        <v>108</v>
      </c>
      <c r="I131" s="317">
        <v>1.7846</v>
      </c>
      <c r="J131" s="48">
        <v>0.35549999999999998</v>
      </c>
      <c r="K131" s="48">
        <v>0</v>
      </c>
      <c r="L131" s="122">
        <v>0</v>
      </c>
      <c r="M131" s="272">
        <v>0</v>
      </c>
      <c r="N131" s="228" t="s">
        <v>108</v>
      </c>
      <c r="O131" s="317">
        <v>1.7846</v>
      </c>
      <c r="P131" s="48">
        <v>0.35549999999999998</v>
      </c>
      <c r="Q131" s="48">
        <v>0</v>
      </c>
      <c r="R131" s="122">
        <v>0</v>
      </c>
      <c r="S131" s="272">
        <v>0</v>
      </c>
    </row>
    <row r="132" spans="1:19" x14ac:dyDescent="0.2">
      <c r="A132" s="15">
        <v>79</v>
      </c>
      <c r="B132" s="414" t="s">
        <v>354</v>
      </c>
      <c r="G132" s="276"/>
      <c r="H132" s="15" t="s">
        <v>354</v>
      </c>
      <c r="M132" s="276"/>
      <c r="N132" s="15" t="s">
        <v>354</v>
      </c>
      <c r="S132" s="276"/>
    </row>
    <row r="133" spans="1:19" ht="15" customHeight="1" x14ac:dyDescent="0.2">
      <c r="A133" s="15">
        <v>80</v>
      </c>
      <c r="B133" s="139" t="s">
        <v>100</v>
      </c>
      <c r="C133" s="317">
        <v>-4.664289095</v>
      </c>
      <c r="D133" s="48">
        <v>3.7883780630000001</v>
      </c>
      <c r="E133" s="48">
        <v>-0.459749615</v>
      </c>
      <c r="F133" s="251">
        <v>0.50356623499999997</v>
      </c>
      <c r="G133" s="272">
        <v>3.8</v>
      </c>
      <c r="H133" s="44" t="s">
        <v>100</v>
      </c>
      <c r="I133" s="317">
        <v>1.3318924670000001</v>
      </c>
      <c r="J133" s="48">
        <v>0.45236974899999999</v>
      </c>
      <c r="K133" s="48">
        <v>8.8679959999999995E-3</v>
      </c>
      <c r="L133" s="251">
        <v>-1.0259449E-2</v>
      </c>
      <c r="M133" s="272">
        <v>4.0999999999999996</v>
      </c>
      <c r="N133" s="44" t="s">
        <v>100</v>
      </c>
      <c r="O133" s="317">
        <v>-13.911578629999999</v>
      </c>
      <c r="P133" s="48">
        <v>9.1878189290000005</v>
      </c>
      <c r="Q133" s="48">
        <v>-1.2406035740000001</v>
      </c>
      <c r="R133" s="251">
        <v>1.293440744</v>
      </c>
      <c r="S133" s="272">
        <v>3.6</v>
      </c>
    </row>
    <row r="134" spans="1:19" ht="15" customHeight="1" x14ac:dyDescent="0.2">
      <c r="A134" s="15">
        <v>81</v>
      </c>
      <c r="B134" s="139" t="s">
        <v>101</v>
      </c>
      <c r="C134" s="317">
        <v>-4.1263149050000001</v>
      </c>
      <c r="D134" s="48">
        <v>3.401641734</v>
      </c>
      <c r="E134" s="48">
        <v>-0.408158203</v>
      </c>
      <c r="F134" s="251">
        <v>0.45286372000000003</v>
      </c>
      <c r="G134" s="272">
        <v>3.8</v>
      </c>
      <c r="H134" s="44" t="s">
        <v>101</v>
      </c>
      <c r="I134" s="317">
        <v>0.13641070699999999</v>
      </c>
      <c r="J134" s="48">
        <v>1.1037136670000001</v>
      </c>
      <c r="K134" s="48">
        <v>-7.9731699000000003E-2</v>
      </c>
      <c r="L134" s="251">
        <v>8.0308607000000004E-2</v>
      </c>
      <c r="M134" s="272">
        <v>3.7</v>
      </c>
      <c r="N134" s="44" t="s">
        <v>101</v>
      </c>
      <c r="O134" s="317">
        <v>-3.9291304660000002</v>
      </c>
      <c r="P134" s="48">
        <v>3.3565883799999998</v>
      </c>
      <c r="Q134" s="48">
        <v>-0.40459341100000001</v>
      </c>
      <c r="R134" s="251">
        <v>0.46233586900000001</v>
      </c>
      <c r="S134" s="272">
        <v>3.8</v>
      </c>
    </row>
    <row r="135" spans="1:19" ht="15" customHeight="1" x14ac:dyDescent="0.2">
      <c r="A135" s="15">
        <v>82</v>
      </c>
      <c r="B135" s="139" t="s">
        <v>102</v>
      </c>
      <c r="C135" s="317">
        <v>1.9673154429999999</v>
      </c>
      <c r="D135" s="48">
        <v>0.15299886300000001</v>
      </c>
      <c r="E135" s="48">
        <v>2.5530919999999999E-2</v>
      </c>
      <c r="F135" s="251">
        <v>0.67418770699999997</v>
      </c>
      <c r="G135" s="272">
        <v>6</v>
      </c>
      <c r="H135" s="44" t="s">
        <v>102</v>
      </c>
      <c r="I135" s="317">
        <v>1.086369221</v>
      </c>
      <c r="J135" s="48">
        <v>0.54562895</v>
      </c>
      <c r="K135" s="48">
        <v>-1.074099E-3</v>
      </c>
      <c r="L135" s="251">
        <v>-1.7870780000000001E-3</v>
      </c>
      <c r="M135" s="272">
        <v>4.2</v>
      </c>
      <c r="N135" s="44" t="s">
        <v>102</v>
      </c>
      <c r="O135" s="317">
        <v>2.1753129499999999</v>
      </c>
      <c r="P135" s="48">
        <v>8.5283221000000006E-2</v>
      </c>
      <c r="Q135" s="48">
        <v>3.3626446999999997E-2</v>
      </c>
      <c r="R135" s="251">
        <v>0.475428252</v>
      </c>
      <c r="S135" s="272">
        <v>5.7</v>
      </c>
    </row>
    <row r="136" spans="1:19" ht="15" customHeight="1" x14ac:dyDescent="0.2">
      <c r="A136" s="15">
        <v>83</v>
      </c>
      <c r="B136" s="139" t="s">
        <v>103</v>
      </c>
      <c r="C136" s="317">
        <v>1.4632260399999999</v>
      </c>
      <c r="D136" s="48">
        <v>0.32355739100000003</v>
      </c>
      <c r="E136" s="48">
        <v>8.2412560000000006E-3</v>
      </c>
      <c r="F136" s="251">
        <v>0.98957151099999996</v>
      </c>
      <c r="G136" s="272">
        <v>5.6</v>
      </c>
      <c r="H136" s="44" t="s">
        <v>103</v>
      </c>
      <c r="I136" s="317">
        <v>-4.4612763480000002</v>
      </c>
      <c r="J136" s="48">
        <v>4.1817422540000004</v>
      </c>
      <c r="K136" s="48">
        <v>-0.61084954499999999</v>
      </c>
      <c r="L136" s="251">
        <v>0.60935252900000003</v>
      </c>
      <c r="M136" s="272">
        <v>3</v>
      </c>
      <c r="N136" s="44" t="s">
        <v>103</v>
      </c>
      <c r="O136" s="317">
        <v>1.784570365</v>
      </c>
      <c r="P136" s="48">
        <v>0.20755997100000001</v>
      </c>
      <c r="Q136" s="48">
        <v>2.1619626999999999E-2</v>
      </c>
      <c r="R136" s="251">
        <v>0.22954814900000001</v>
      </c>
      <c r="S136" s="272">
        <v>5.2</v>
      </c>
    </row>
    <row r="137" spans="1:19" ht="15" customHeight="1" x14ac:dyDescent="0.2">
      <c r="A137" s="15">
        <v>84</v>
      </c>
      <c r="B137" s="139" t="s">
        <v>104</v>
      </c>
      <c r="C137" s="317">
        <v>1.554114625</v>
      </c>
      <c r="D137" s="48">
        <v>0.27209171199999999</v>
      </c>
      <c r="E137" s="48">
        <v>1.4296522000000001E-2</v>
      </c>
      <c r="F137" s="251">
        <v>0.39583883600000003</v>
      </c>
      <c r="G137" s="272">
        <v>5.7</v>
      </c>
      <c r="H137" s="44" t="s">
        <v>104</v>
      </c>
      <c r="I137" s="317">
        <v>0.69867509500000002</v>
      </c>
      <c r="J137" s="48">
        <v>0.73874539400000006</v>
      </c>
      <c r="K137" s="48">
        <v>-2.9446621999999999E-2</v>
      </c>
      <c r="L137" s="251">
        <v>8.9930525999999997E-2</v>
      </c>
      <c r="M137" s="272">
        <v>4.5</v>
      </c>
      <c r="N137" s="44" t="s">
        <v>104</v>
      </c>
      <c r="O137" s="317">
        <v>1.7092532069999999</v>
      </c>
      <c r="P137" s="48">
        <v>0.23451623999999999</v>
      </c>
      <c r="Q137" s="48">
        <v>1.8877442000000001E-2</v>
      </c>
      <c r="R137" s="251">
        <v>0.44321886900000002</v>
      </c>
      <c r="S137" s="272">
        <v>5.4</v>
      </c>
    </row>
    <row r="138" spans="1:19" ht="15" customHeight="1" x14ac:dyDescent="0.2">
      <c r="A138" s="15">
        <v>85</v>
      </c>
      <c r="B138" s="139" t="s">
        <v>105</v>
      </c>
      <c r="C138" s="317">
        <v>1.6356923000000001</v>
      </c>
      <c r="D138" s="48">
        <v>0.103366495</v>
      </c>
      <c r="E138" s="48">
        <v>3.7584597999999997E-2</v>
      </c>
      <c r="F138" s="251">
        <v>7.0156597000000001E-2</v>
      </c>
      <c r="G138" s="272">
        <v>5</v>
      </c>
      <c r="H138" s="44" t="s">
        <v>105</v>
      </c>
      <c r="I138" s="317">
        <v>3.2638147999999999E-2</v>
      </c>
      <c r="J138" s="48">
        <v>1.0316995369999999</v>
      </c>
      <c r="K138" s="48">
        <v>-7.6759773000000003E-2</v>
      </c>
      <c r="L138" s="251">
        <v>7.0688971000000003E-2</v>
      </c>
      <c r="M138" s="272">
        <v>3.4</v>
      </c>
      <c r="N138" s="44" t="s">
        <v>105</v>
      </c>
      <c r="O138" s="317">
        <v>1.606743228</v>
      </c>
      <c r="P138" s="48">
        <v>0.126687307</v>
      </c>
      <c r="Q138" s="48">
        <v>3.7080031999999999E-2</v>
      </c>
      <c r="R138" s="251">
        <v>-1.9908746000000001E-2</v>
      </c>
      <c r="S138" s="272">
        <v>4.7</v>
      </c>
    </row>
    <row r="139" spans="1:19" ht="15" customHeight="1" x14ac:dyDescent="0.2">
      <c r="A139" s="15">
        <v>86</v>
      </c>
      <c r="B139" s="139" t="s">
        <v>106</v>
      </c>
      <c r="C139" s="317">
        <v>1.6455204699999999</v>
      </c>
      <c r="D139" s="48">
        <v>6.7597367000000005E-2</v>
      </c>
      <c r="E139" s="48">
        <v>4.9980420999999997E-2</v>
      </c>
      <c r="F139" s="251">
        <v>-0.10716257899999999</v>
      </c>
      <c r="G139" s="272">
        <v>4.5999999999999996</v>
      </c>
      <c r="H139" s="44" t="s">
        <v>106</v>
      </c>
      <c r="I139" s="317">
        <v>-2.717643464</v>
      </c>
      <c r="J139" s="48">
        <v>2.7783956769999998</v>
      </c>
      <c r="K139" s="48">
        <v>-0.34060494899999999</v>
      </c>
      <c r="L139" s="251">
        <v>0.37588245199999998</v>
      </c>
      <c r="M139" s="272">
        <v>3.4</v>
      </c>
      <c r="N139" s="44" t="s">
        <v>106</v>
      </c>
      <c r="O139" s="317">
        <v>0.66814327299999998</v>
      </c>
      <c r="P139" s="48">
        <v>0.54901362300000001</v>
      </c>
      <c r="Q139" s="48">
        <v>-1.794124E-3</v>
      </c>
      <c r="R139" s="251">
        <v>-0.11111306</v>
      </c>
      <c r="S139" s="272">
        <v>4</v>
      </c>
    </row>
    <row r="140" spans="1:19" ht="15" customHeight="1" x14ac:dyDescent="0.2">
      <c r="A140" s="15">
        <v>87</v>
      </c>
      <c r="B140" s="139" t="s">
        <v>107</v>
      </c>
      <c r="C140" s="317">
        <v>1.518185221</v>
      </c>
      <c r="D140" s="48">
        <v>0.14023266500000001</v>
      </c>
      <c r="E140" s="48">
        <v>3.0994086000000001E-2</v>
      </c>
      <c r="F140" s="251">
        <v>8.7715431999999996E-2</v>
      </c>
      <c r="G140" s="272">
        <v>4.9000000000000004</v>
      </c>
      <c r="H140" s="44" t="s">
        <v>107</v>
      </c>
      <c r="I140" s="317">
        <v>1.1370110410000001</v>
      </c>
      <c r="J140" s="48">
        <v>0.34176553799999998</v>
      </c>
      <c r="K140" s="48">
        <v>3.5789407000000002E-2</v>
      </c>
      <c r="L140" s="251">
        <v>-0.31686905199999998</v>
      </c>
      <c r="M140" s="272">
        <v>3.5</v>
      </c>
      <c r="N140" s="44" t="s">
        <v>107</v>
      </c>
      <c r="O140" s="317">
        <v>1.7940082319999999</v>
      </c>
      <c r="P140" s="48">
        <v>1.1654476E-2</v>
      </c>
      <c r="Q140" s="48">
        <v>5.3376384999999998E-2</v>
      </c>
      <c r="R140" s="251">
        <v>0.363808662</v>
      </c>
      <c r="S140" s="272">
        <v>4.5999999999999996</v>
      </c>
    </row>
    <row r="141" spans="1:19" x14ac:dyDescent="0.2">
      <c r="A141" s="15">
        <v>88</v>
      </c>
      <c r="B141" s="132" t="s">
        <v>108</v>
      </c>
      <c r="C141" s="317">
        <v>-0.85148019900000005</v>
      </c>
      <c r="D141" s="48">
        <v>1.5789017190000001</v>
      </c>
      <c r="E141" s="48">
        <v>-0.144568371</v>
      </c>
      <c r="F141" s="122">
        <v>0.20249831200000001</v>
      </c>
      <c r="G141" s="272">
        <v>4.5</v>
      </c>
      <c r="H141" s="228" t="s">
        <v>108</v>
      </c>
      <c r="I141" s="317">
        <v>1.225231669</v>
      </c>
      <c r="J141" s="48">
        <v>0.51085541999999995</v>
      </c>
      <c r="K141" s="48">
        <v>-1.045034E-3</v>
      </c>
      <c r="L141" s="122">
        <v>1.5840874000000001E-2</v>
      </c>
      <c r="M141" s="272">
        <v>5</v>
      </c>
      <c r="N141" s="228" t="s">
        <v>108</v>
      </c>
      <c r="O141" s="317">
        <v>-1.6524839870000001</v>
      </c>
      <c r="P141" s="48">
        <v>2.0551628329999998</v>
      </c>
      <c r="Q141" s="48">
        <v>-0.208032194</v>
      </c>
      <c r="R141" s="122">
        <v>0.26893656100000002</v>
      </c>
      <c r="S141" s="272">
        <v>4.3</v>
      </c>
    </row>
    <row r="142" spans="1:19" x14ac:dyDescent="0.2">
      <c r="A142" s="15">
        <v>89</v>
      </c>
      <c r="B142" s="415" t="s">
        <v>355</v>
      </c>
      <c r="G142" s="276"/>
      <c r="H142" s="15" t="s">
        <v>355</v>
      </c>
      <c r="M142" s="276"/>
      <c r="N142" s="15" t="s">
        <v>355</v>
      </c>
      <c r="S142" s="276"/>
    </row>
    <row r="143" spans="1:19" ht="15" customHeight="1" x14ac:dyDescent="0.2">
      <c r="A143" s="15">
        <v>90</v>
      </c>
      <c r="B143" s="139" t="s">
        <v>100</v>
      </c>
      <c r="C143" s="317">
        <v>-4.6463785619999998</v>
      </c>
      <c r="D143" s="48">
        <v>3.7883780630000001</v>
      </c>
      <c r="E143" s="48">
        <v>-0.459749615</v>
      </c>
      <c r="F143" s="251">
        <v>0.50356623499999997</v>
      </c>
      <c r="G143" s="272">
        <v>3.8</v>
      </c>
      <c r="H143" s="44" t="s">
        <v>100</v>
      </c>
      <c r="I143" s="317">
        <v>1.3416475510000001</v>
      </c>
      <c r="J143" s="48">
        <v>0.45236974899999999</v>
      </c>
      <c r="K143" s="48">
        <v>8.8679959999999995E-3</v>
      </c>
      <c r="L143" s="251">
        <v>-1.0259449E-2</v>
      </c>
      <c r="M143" s="272">
        <v>4.0999999999999996</v>
      </c>
      <c r="N143" s="44" t="s">
        <v>100</v>
      </c>
      <c r="O143" s="317">
        <v>-13.86284348</v>
      </c>
      <c r="P143" s="48">
        <v>9.1878189290000005</v>
      </c>
      <c r="Q143" s="48">
        <v>-1.2406035740000001</v>
      </c>
      <c r="R143" s="251">
        <v>1.293440744</v>
      </c>
      <c r="S143" s="272">
        <v>3.6</v>
      </c>
    </row>
    <row r="144" spans="1:19" ht="15" customHeight="1" x14ac:dyDescent="0.2">
      <c r="A144" s="15">
        <v>91</v>
      </c>
      <c r="B144" s="139" t="s">
        <v>101</v>
      </c>
      <c r="C144" s="317">
        <v>-4.1402278819999996</v>
      </c>
      <c r="D144" s="48">
        <v>3.401641734</v>
      </c>
      <c r="E144" s="48">
        <v>-0.408158203</v>
      </c>
      <c r="F144" s="251">
        <v>0.45286372000000003</v>
      </c>
      <c r="G144" s="272">
        <v>3.8</v>
      </c>
      <c r="H144" s="44" t="s">
        <v>101</v>
      </c>
      <c r="I144" s="317">
        <v>0.12163094100000001</v>
      </c>
      <c r="J144" s="48">
        <v>1.1037136670000001</v>
      </c>
      <c r="K144" s="48">
        <v>-7.9731699000000003E-2</v>
      </c>
      <c r="L144" s="251">
        <v>8.0308607000000004E-2</v>
      </c>
      <c r="M144" s="272">
        <v>3.7</v>
      </c>
      <c r="N144" s="44" t="s">
        <v>101</v>
      </c>
      <c r="O144" s="317">
        <v>-3.9292943939999998</v>
      </c>
      <c r="P144" s="48">
        <v>3.3565883799999998</v>
      </c>
      <c r="Q144" s="48">
        <v>-0.40459341100000001</v>
      </c>
      <c r="R144" s="251">
        <v>0.46233586900000001</v>
      </c>
      <c r="S144" s="272">
        <v>3.8</v>
      </c>
    </row>
    <row r="145" spans="1:19" ht="15" customHeight="1" x14ac:dyDescent="0.2">
      <c r="A145" s="15">
        <v>92</v>
      </c>
      <c r="B145" s="139" t="s">
        <v>102</v>
      </c>
      <c r="C145" s="317">
        <v>2.013265675</v>
      </c>
      <c r="D145" s="48">
        <v>0.15299886300000001</v>
      </c>
      <c r="E145" s="48">
        <v>2.5530919999999999E-2</v>
      </c>
      <c r="F145" s="251">
        <v>0.67418770699999997</v>
      </c>
      <c r="G145" s="272">
        <v>6</v>
      </c>
      <c r="H145" s="44" t="s">
        <v>102</v>
      </c>
      <c r="I145" s="317">
        <v>1.1068813559999999</v>
      </c>
      <c r="J145" s="48">
        <v>0.54562895</v>
      </c>
      <c r="K145" s="48">
        <v>-1.074099E-3</v>
      </c>
      <c r="L145" s="251">
        <v>-1.7870780000000001E-3</v>
      </c>
      <c r="M145" s="272">
        <v>4.2</v>
      </c>
      <c r="N145" s="44" t="s">
        <v>102</v>
      </c>
      <c r="O145" s="317">
        <v>2.234645059</v>
      </c>
      <c r="P145" s="48">
        <v>8.5283221000000006E-2</v>
      </c>
      <c r="Q145" s="48">
        <v>3.3626446999999997E-2</v>
      </c>
      <c r="R145" s="251">
        <v>0.475428252</v>
      </c>
      <c r="S145" s="272">
        <v>5.7</v>
      </c>
    </row>
    <row r="146" spans="1:19" ht="15" customHeight="1" x14ac:dyDescent="0.2">
      <c r="A146" s="15">
        <v>93</v>
      </c>
      <c r="B146" s="139" t="s">
        <v>103</v>
      </c>
      <c r="C146" s="317">
        <v>1.4375557080000001</v>
      </c>
      <c r="D146" s="48">
        <v>0.32355739100000003</v>
      </c>
      <c r="E146" s="48">
        <v>8.2412560000000006E-3</v>
      </c>
      <c r="F146" s="251">
        <v>0.98957151099999996</v>
      </c>
      <c r="G146" s="272">
        <v>5.6</v>
      </c>
      <c r="H146" s="44" t="s">
        <v>103</v>
      </c>
      <c r="I146" s="317">
        <v>-4.4412847830000004</v>
      </c>
      <c r="J146" s="48">
        <v>4.1817422540000004</v>
      </c>
      <c r="K146" s="48">
        <v>-0.61084954499999999</v>
      </c>
      <c r="L146" s="251">
        <v>0.60935252900000003</v>
      </c>
      <c r="M146" s="272">
        <v>3</v>
      </c>
      <c r="N146" s="44" t="s">
        <v>103</v>
      </c>
      <c r="O146" s="317">
        <v>1.7721115949999999</v>
      </c>
      <c r="P146" s="48">
        <v>0.20755997100000001</v>
      </c>
      <c r="Q146" s="48">
        <v>2.1619626999999999E-2</v>
      </c>
      <c r="R146" s="251">
        <v>0.22954814900000001</v>
      </c>
      <c r="S146" s="272">
        <v>5.2</v>
      </c>
    </row>
    <row r="147" spans="1:19" ht="15" customHeight="1" x14ac:dyDescent="0.2">
      <c r="A147" s="15">
        <v>94</v>
      </c>
      <c r="B147" s="139" t="s">
        <v>104</v>
      </c>
      <c r="C147" s="317">
        <v>1.5846879819999999</v>
      </c>
      <c r="D147" s="48">
        <v>0.27209171199999999</v>
      </c>
      <c r="E147" s="48">
        <v>1.4296522000000001E-2</v>
      </c>
      <c r="F147" s="251">
        <v>0.39583883600000003</v>
      </c>
      <c r="G147" s="272">
        <v>5.7</v>
      </c>
      <c r="H147" s="44" t="s">
        <v>104</v>
      </c>
      <c r="I147" s="317">
        <v>0.72291583299999995</v>
      </c>
      <c r="J147" s="48">
        <v>0.73874539400000006</v>
      </c>
      <c r="K147" s="48">
        <v>-2.9446621999999999E-2</v>
      </c>
      <c r="L147" s="251">
        <v>8.9930525999999997E-2</v>
      </c>
      <c r="M147" s="272">
        <v>4.5</v>
      </c>
      <c r="N147" s="44" t="s">
        <v>104</v>
      </c>
      <c r="O147" s="317">
        <v>1.746821068</v>
      </c>
      <c r="P147" s="48">
        <v>0.23451623999999999</v>
      </c>
      <c r="Q147" s="48">
        <v>1.8877442000000001E-2</v>
      </c>
      <c r="R147" s="251">
        <v>0.44321886900000002</v>
      </c>
      <c r="S147" s="272">
        <v>5.4</v>
      </c>
    </row>
    <row r="148" spans="1:19" ht="15" customHeight="1" x14ac:dyDescent="0.2">
      <c r="A148" s="15">
        <v>95</v>
      </c>
      <c r="B148" s="139" t="s">
        <v>105</v>
      </c>
      <c r="C148" s="317">
        <v>1.6778730879999999</v>
      </c>
      <c r="D148" s="48">
        <v>0.103366495</v>
      </c>
      <c r="E148" s="48">
        <v>3.7584597999999997E-2</v>
      </c>
      <c r="F148" s="251">
        <v>7.0156597000000001E-2</v>
      </c>
      <c r="G148" s="272">
        <v>5</v>
      </c>
      <c r="H148" s="44" t="s">
        <v>105</v>
      </c>
      <c r="I148" s="317">
        <v>7.4843085000000004E-2</v>
      </c>
      <c r="J148" s="48">
        <v>1.0316995369999999</v>
      </c>
      <c r="K148" s="48">
        <v>-7.6759773000000003E-2</v>
      </c>
      <c r="L148" s="251">
        <v>7.0688971000000003E-2</v>
      </c>
      <c r="M148" s="272">
        <v>3.4</v>
      </c>
      <c r="N148" s="44" t="s">
        <v>105</v>
      </c>
      <c r="O148" s="317">
        <v>1.6643114889999999</v>
      </c>
      <c r="P148" s="48">
        <v>0.126687307</v>
      </c>
      <c r="Q148" s="48">
        <v>3.7080031999999999E-2</v>
      </c>
      <c r="R148" s="251">
        <v>-1.9908746000000001E-2</v>
      </c>
      <c r="S148" s="272">
        <v>4.7</v>
      </c>
    </row>
    <row r="149" spans="1:19" ht="15" customHeight="1" x14ac:dyDescent="0.2">
      <c r="A149" s="15">
        <v>96</v>
      </c>
      <c r="B149" s="139" t="s">
        <v>106</v>
      </c>
      <c r="C149" s="317">
        <v>1.6883567580000001</v>
      </c>
      <c r="D149" s="48">
        <v>6.7597367000000005E-2</v>
      </c>
      <c r="E149" s="48">
        <v>4.9980420999999997E-2</v>
      </c>
      <c r="F149" s="251">
        <v>-0.10716257899999999</v>
      </c>
      <c r="G149" s="272">
        <v>4.5999999999999996</v>
      </c>
      <c r="H149" s="44" t="s">
        <v>106</v>
      </c>
      <c r="I149" s="317">
        <v>-2.7701382429999999</v>
      </c>
      <c r="J149" s="48">
        <v>2.7783956769999998</v>
      </c>
      <c r="K149" s="48">
        <v>-0.34060494899999999</v>
      </c>
      <c r="L149" s="251">
        <v>0.37588245199999998</v>
      </c>
      <c r="M149" s="272">
        <v>3.4</v>
      </c>
      <c r="N149" s="44" t="s">
        <v>106</v>
      </c>
      <c r="O149" s="317">
        <v>0.74447744699999996</v>
      </c>
      <c r="P149" s="48">
        <v>0.54901362300000001</v>
      </c>
      <c r="Q149" s="48">
        <v>-1.794124E-3</v>
      </c>
      <c r="R149" s="251">
        <v>-0.11111306</v>
      </c>
      <c r="S149" s="272">
        <v>4</v>
      </c>
    </row>
    <row r="150" spans="1:19" ht="15" customHeight="1" x14ac:dyDescent="0.2">
      <c r="A150" s="15">
        <v>97</v>
      </c>
      <c r="B150" s="139" t="s">
        <v>107</v>
      </c>
      <c r="C150" s="317">
        <v>1.586099677</v>
      </c>
      <c r="D150" s="48">
        <v>0.14023266500000001</v>
      </c>
      <c r="E150" s="48">
        <v>3.0994086000000001E-2</v>
      </c>
      <c r="F150" s="251">
        <v>8.7715431999999996E-2</v>
      </c>
      <c r="G150" s="272">
        <v>4.9000000000000004</v>
      </c>
      <c r="H150" s="44" t="s">
        <v>107</v>
      </c>
      <c r="I150" s="317">
        <v>1.1749429709999999</v>
      </c>
      <c r="J150" s="48">
        <v>0.34176553799999998</v>
      </c>
      <c r="K150" s="48">
        <v>3.5789407000000002E-2</v>
      </c>
      <c r="L150" s="251">
        <v>-0.31686905199999998</v>
      </c>
      <c r="M150" s="272">
        <v>3.5</v>
      </c>
      <c r="N150" s="44" t="s">
        <v>107</v>
      </c>
      <c r="O150" s="317">
        <v>1.833332838</v>
      </c>
      <c r="P150" s="48">
        <v>1.1654476E-2</v>
      </c>
      <c r="Q150" s="48">
        <v>5.3376384999999998E-2</v>
      </c>
      <c r="R150" s="251">
        <v>0.363808662</v>
      </c>
      <c r="S150" s="272">
        <v>4.5999999999999996</v>
      </c>
    </row>
    <row r="151" spans="1:19" x14ac:dyDescent="0.2">
      <c r="A151" s="15">
        <v>98</v>
      </c>
      <c r="B151" s="132" t="s">
        <v>108</v>
      </c>
      <c r="C151" s="317">
        <v>-0.80889167900000003</v>
      </c>
      <c r="D151" s="48">
        <v>1.5789017190000001</v>
      </c>
      <c r="E151" s="48">
        <v>-0.144568371</v>
      </c>
      <c r="F151" s="122">
        <v>0.20249831200000001</v>
      </c>
      <c r="G151" s="272">
        <v>4.5</v>
      </c>
      <c r="H151" s="228" t="s">
        <v>108</v>
      </c>
      <c r="I151" s="317">
        <v>1.237784263</v>
      </c>
      <c r="J151" s="48">
        <v>0.51085541999999995</v>
      </c>
      <c r="K151" s="48">
        <v>-1.045034E-3</v>
      </c>
      <c r="L151" s="122">
        <v>1.5840874000000001E-2</v>
      </c>
      <c r="M151" s="272">
        <v>5</v>
      </c>
      <c r="N151" s="228" t="s">
        <v>108</v>
      </c>
      <c r="O151" s="317">
        <v>-1.6083601759999999</v>
      </c>
      <c r="P151" s="48">
        <v>2.0551628329999998</v>
      </c>
      <c r="Q151" s="48">
        <v>-0.208032194</v>
      </c>
      <c r="R151" s="122">
        <v>0.26893656100000002</v>
      </c>
      <c r="S151" s="272">
        <v>4.3</v>
      </c>
    </row>
    <row r="152" spans="1:19" ht="15" x14ac:dyDescent="0.2">
      <c r="A152" s="15">
        <v>99</v>
      </c>
      <c r="B152" s="445">
        <v>39387</v>
      </c>
      <c r="G152" s="276"/>
      <c r="H152" s="15">
        <v>39387</v>
      </c>
      <c r="M152" s="276"/>
      <c r="N152" s="15">
        <v>39387</v>
      </c>
      <c r="S152" s="276"/>
    </row>
    <row r="153" spans="1:19" ht="15" customHeight="1" x14ac:dyDescent="0.2">
      <c r="A153" s="15">
        <v>100</v>
      </c>
      <c r="B153" s="139" t="s">
        <v>100</v>
      </c>
      <c r="C153" s="317">
        <v>-4.6568890789999999</v>
      </c>
      <c r="D153" s="48">
        <v>3.7883780630000001</v>
      </c>
      <c r="E153" s="48">
        <v>-0.459749615</v>
      </c>
      <c r="F153" s="251">
        <v>0.50356623499999997</v>
      </c>
      <c r="G153" s="272">
        <v>3.8</v>
      </c>
      <c r="H153" s="44" t="s">
        <v>100</v>
      </c>
      <c r="I153" s="317">
        <v>1.3418962640000001</v>
      </c>
      <c r="J153" s="48">
        <v>0.45236974899999999</v>
      </c>
      <c r="K153" s="48">
        <v>8.8679959999999995E-3</v>
      </c>
      <c r="L153" s="251">
        <v>-1.0259449E-2</v>
      </c>
      <c r="M153" s="272">
        <v>4.0999999999999996</v>
      </c>
      <c r="N153" s="44" t="s">
        <v>100</v>
      </c>
      <c r="O153" s="317">
        <v>-13.87348197</v>
      </c>
      <c r="P153" s="48">
        <v>9.1878189290000005</v>
      </c>
      <c r="Q153" s="48">
        <v>-1.2406035740000001</v>
      </c>
      <c r="R153" s="251">
        <v>1.293440744</v>
      </c>
      <c r="S153" s="272">
        <v>3.6</v>
      </c>
    </row>
    <row r="154" spans="1:19" ht="15" customHeight="1" x14ac:dyDescent="0.2">
      <c r="A154" s="15">
        <v>101</v>
      </c>
      <c r="B154" s="139" t="s">
        <v>101</v>
      </c>
      <c r="C154" s="317">
        <v>-4.1310858469999996</v>
      </c>
      <c r="D154" s="48">
        <v>3.401641734</v>
      </c>
      <c r="E154" s="48">
        <v>-0.408158203</v>
      </c>
      <c r="F154" s="251">
        <v>0.45286372000000003</v>
      </c>
      <c r="G154" s="272">
        <v>3.8</v>
      </c>
      <c r="H154" s="44" t="s">
        <v>101</v>
      </c>
      <c r="I154" s="317">
        <v>0.119608776</v>
      </c>
      <c r="J154" s="48">
        <v>1.1037136670000001</v>
      </c>
      <c r="K154" s="48">
        <v>-7.9731699000000003E-2</v>
      </c>
      <c r="L154" s="251">
        <v>8.0308607000000004E-2</v>
      </c>
      <c r="M154" s="272">
        <v>3.7</v>
      </c>
      <c r="N154" s="44" t="s">
        <v>101</v>
      </c>
      <c r="O154" s="317">
        <v>-3.9213311970000002</v>
      </c>
      <c r="P154" s="48">
        <v>3.3565883799999998</v>
      </c>
      <c r="Q154" s="48">
        <v>-0.40459341100000001</v>
      </c>
      <c r="R154" s="251">
        <v>0.46233586900000001</v>
      </c>
      <c r="S154" s="272">
        <v>3.8</v>
      </c>
    </row>
    <row r="155" spans="1:19" ht="15" customHeight="1" x14ac:dyDescent="0.2">
      <c r="A155" s="15">
        <v>102</v>
      </c>
      <c r="B155" s="139" t="s">
        <v>102</v>
      </c>
      <c r="C155" s="317">
        <v>2.0025150520000001</v>
      </c>
      <c r="D155" s="48">
        <v>0.15299886300000001</v>
      </c>
      <c r="E155" s="48">
        <v>2.5530919999999999E-2</v>
      </c>
      <c r="F155" s="251">
        <v>0.67418770699999997</v>
      </c>
      <c r="G155" s="272">
        <v>6</v>
      </c>
      <c r="H155" s="44" t="s">
        <v>102</v>
      </c>
      <c r="I155" s="317">
        <v>1.10337112</v>
      </c>
      <c r="J155" s="48">
        <v>0.54562895</v>
      </c>
      <c r="K155" s="48">
        <v>-1.074099E-3</v>
      </c>
      <c r="L155" s="251">
        <v>-1.7870780000000001E-3</v>
      </c>
      <c r="M155" s="272">
        <v>4.2</v>
      </c>
      <c r="N155" s="44" t="s">
        <v>102</v>
      </c>
      <c r="O155" s="317">
        <v>2.225357078</v>
      </c>
      <c r="P155" s="48">
        <v>8.5283221000000006E-2</v>
      </c>
      <c r="Q155" s="48">
        <v>3.3626446999999997E-2</v>
      </c>
      <c r="R155" s="251">
        <v>0.475428252</v>
      </c>
      <c r="S155" s="272">
        <v>5.7</v>
      </c>
    </row>
    <row r="156" spans="1:19" ht="15" customHeight="1" x14ac:dyDescent="0.2">
      <c r="A156" s="15">
        <v>103</v>
      </c>
      <c r="B156" s="139" t="s">
        <v>103</v>
      </c>
      <c r="C156" s="317">
        <v>1.431902389</v>
      </c>
      <c r="D156" s="48">
        <v>0.32355739100000003</v>
      </c>
      <c r="E156" s="48">
        <v>8.2412560000000006E-3</v>
      </c>
      <c r="F156" s="251">
        <v>0.98957151099999996</v>
      </c>
      <c r="G156" s="272">
        <v>5.6</v>
      </c>
      <c r="H156" s="44" t="s">
        <v>103</v>
      </c>
      <c r="I156" s="317">
        <v>-4.4426959779999997</v>
      </c>
      <c r="J156" s="48">
        <v>4.1817422540000004</v>
      </c>
      <c r="K156" s="48">
        <v>-0.61084954499999999</v>
      </c>
      <c r="L156" s="251">
        <v>0.60935252900000003</v>
      </c>
      <c r="M156" s="272">
        <v>3</v>
      </c>
      <c r="N156" s="44" t="s">
        <v>103</v>
      </c>
      <c r="O156" s="317">
        <v>1.765978051</v>
      </c>
      <c r="P156" s="48">
        <v>0.20755997100000001</v>
      </c>
      <c r="Q156" s="48">
        <v>2.1619626999999999E-2</v>
      </c>
      <c r="R156" s="251">
        <v>0.22954814900000001</v>
      </c>
      <c r="S156" s="272">
        <v>5.2</v>
      </c>
    </row>
    <row r="157" spans="1:19" ht="15" customHeight="1" x14ac:dyDescent="0.2">
      <c r="A157" s="15">
        <v>104</v>
      </c>
      <c r="B157" s="139" t="s">
        <v>104</v>
      </c>
      <c r="C157" s="317">
        <v>1.5784166719999999</v>
      </c>
      <c r="D157" s="48">
        <v>0.27209171199999999</v>
      </c>
      <c r="E157" s="48">
        <v>1.4296522000000001E-2</v>
      </c>
      <c r="F157" s="251">
        <v>0.39583883600000003</v>
      </c>
      <c r="G157" s="272">
        <v>5.7</v>
      </c>
      <c r="H157" s="44" t="s">
        <v>104</v>
      </c>
      <c r="I157" s="317">
        <v>0.72117537200000004</v>
      </c>
      <c r="J157" s="48">
        <v>0.73874539400000006</v>
      </c>
      <c r="K157" s="48">
        <v>-2.9446621999999999E-2</v>
      </c>
      <c r="L157" s="251">
        <v>8.9930525999999997E-2</v>
      </c>
      <c r="M157" s="272">
        <v>4.5</v>
      </c>
      <c r="N157" s="44" t="s">
        <v>104</v>
      </c>
      <c r="O157" s="317">
        <v>1.741633617</v>
      </c>
      <c r="P157" s="48">
        <v>0.23451623999999999</v>
      </c>
      <c r="Q157" s="48">
        <v>1.8877442000000001E-2</v>
      </c>
      <c r="R157" s="251">
        <v>0.44321886900000002</v>
      </c>
      <c r="S157" s="272">
        <v>5.4</v>
      </c>
    </row>
    <row r="158" spans="1:19" ht="15" customHeight="1" x14ac:dyDescent="0.2">
      <c r="A158" s="15">
        <v>105</v>
      </c>
      <c r="B158" s="139" t="s">
        <v>105</v>
      </c>
      <c r="C158" s="317">
        <v>1.671932822</v>
      </c>
      <c r="D158" s="48">
        <v>0.103366495</v>
      </c>
      <c r="E158" s="48">
        <v>3.7584597999999997E-2</v>
      </c>
      <c r="F158" s="251">
        <v>7.0156597000000001E-2</v>
      </c>
      <c r="G158" s="272">
        <v>5</v>
      </c>
      <c r="H158" s="44" t="s">
        <v>105</v>
      </c>
      <c r="I158" s="317">
        <v>7.6542505999999996E-2</v>
      </c>
      <c r="J158" s="48">
        <v>1.0316995369999999</v>
      </c>
      <c r="K158" s="48">
        <v>-7.6759773000000003E-2</v>
      </c>
      <c r="L158" s="251">
        <v>7.0688971000000003E-2</v>
      </c>
      <c r="M158" s="272">
        <v>3.4</v>
      </c>
      <c r="N158" s="44" t="s">
        <v>105</v>
      </c>
      <c r="O158" s="317">
        <v>1.659057145</v>
      </c>
      <c r="P158" s="48">
        <v>0.126687307</v>
      </c>
      <c r="Q158" s="48">
        <v>3.7080031999999999E-2</v>
      </c>
      <c r="R158" s="251">
        <v>-1.9908746000000001E-2</v>
      </c>
      <c r="S158" s="272">
        <v>4.7</v>
      </c>
    </row>
    <row r="159" spans="1:19" ht="15" customHeight="1" x14ac:dyDescent="0.2">
      <c r="A159" s="15">
        <v>106</v>
      </c>
      <c r="B159" s="139" t="s">
        <v>106</v>
      </c>
      <c r="C159" s="317">
        <v>1.7015358819999999</v>
      </c>
      <c r="D159" s="48">
        <v>6.7597367000000005E-2</v>
      </c>
      <c r="E159" s="48">
        <v>4.9980420999999997E-2</v>
      </c>
      <c r="F159" s="251">
        <v>-0.10716257899999999</v>
      </c>
      <c r="G159" s="272">
        <v>4.5999999999999996</v>
      </c>
      <c r="H159" s="44" t="s">
        <v>106</v>
      </c>
      <c r="I159" s="317">
        <v>-2.7663402690000001</v>
      </c>
      <c r="J159" s="48">
        <v>2.7783956769999998</v>
      </c>
      <c r="K159" s="48">
        <v>-0.34060494899999999</v>
      </c>
      <c r="L159" s="251">
        <v>0.37588245199999998</v>
      </c>
      <c r="M159" s="272">
        <v>3.4</v>
      </c>
      <c r="N159" s="44" t="s">
        <v>106</v>
      </c>
      <c r="O159" s="317">
        <v>0.75268376199999998</v>
      </c>
      <c r="P159" s="48">
        <v>0.54901362300000001</v>
      </c>
      <c r="Q159" s="48">
        <v>-1.794124E-3</v>
      </c>
      <c r="R159" s="251">
        <v>-0.11111306</v>
      </c>
      <c r="S159" s="272">
        <v>4</v>
      </c>
    </row>
    <row r="160" spans="1:19" ht="15" customHeight="1" x14ac:dyDescent="0.2">
      <c r="A160" s="15">
        <v>107</v>
      </c>
      <c r="B160" s="139" t="s">
        <v>107</v>
      </c>
      <c r="C160" s="317">
        <v>1.580579725</v>
      </c>
      <c r="D160" s="48">
        <v>0.14023266500000001</v>
      </c>
      <c r="E160" s="48">
        <v>3.0994086000000001E-2</v>
      </c>
      <c r="F160" s="251">
        <v>8.7715431999999996E-2</v>
      </c>
      <c r="G160" s="272">
        <v>4.9000000000000004</v>
      </c>
      <c r="H160" s="44" t="s">
        <v>107</v>
      </c>
      <c r="I160" s="317">
        <v>1.1735930560000001</v>
      </c>
      <c r="J160" s="48">
        <v>0.34176553799999998</v>
      </c>
      <c r="K160" s="48">
        <v>3.5789407000000002E-2</v>
      </c>
      <c r="L160" s="251">
        <v>-0.31686905199999998</v>
      </c>
      <c r="M160" s="272">
        <v>3.5</v>
      </c>
      <c r="N160" s="44" t="s">
        <v>107</v>
      </c>
      <c r="O160" s="317">
        <v>1.8298255889999999</v>
      </c>
      <c r="P160" s="48">
        <v>1.1654476E-2</v>
      </c>
      <c r="Q160" s="48">
        <v>5.3376384999999998E-2</v>
      </c>
      <c r="R160" s="251">
        <v>0.363808662</v>
      </c>
      <c r="S160" s="272">
        <v>4.5999999999999996</v>
      </c>
    </row>
    <row r="161" spans="1:19" x14ac:dyDescent="0.2">
      <c r="A161" s="15">
        <v>108</v>
      </c>
      <c r="B161" s="132" t="s">
        <v>108</v>
      </c>
      <c r="C161" s="317">
        <v>-0.820258186</v>
      </c>
      <c r="D161" s="48">
        <v>1.5789017190000001</v>
      </c>
      <c r="E161" s="48">
        <v>-0.144568371</v>
      </c>
      <c r="F161" s="122">
        <v>0.20249831200000001</v>
      </c>
      <c r="G161" s="272">
        <v>4.5</v>
      </c>
      <c r="H161" s="228" t="s">
        <v>108</v>
      </c>
      <c r="I161" s="317">
        <v>1.234700811</v>
      </c>
      <c r="J161" s="48">
        <v>0.51085541999999995</v>
      </c>
      <c r="K161" s="48">
        <v>-1.045034E-3</v>
      </c>
      <c r="L161" s="122">
        <v>1.5840874000000001E-2</v>
      </c>
      <c r="M161" s="272">
        <v>5</v>
      </c>
      <c r="N161" s="228" t="s">
        <v>108</v>
      </c>
      <c r="O161" s="317">
        <v>-1.6197286559999999</v>
      </c>
      <c r="P161" s="48">
        <v>2.0551628329999998</v>
      </c>
      <c r="Q161" s="48">
        <v>-0.208032194</v>
      </c>
      <c r="R161" s="122">
        <v>0.26893656100000002</v>
      </c>
      <c r="S161" s="272">
        <v>4.3</v>
      </c>
    </row>
    <row r="162" spans="1:19" ht="15" x14ac:dyDescent="0.2">
      <c r="A162" s="15">
        <v>109</v>
      </c>
      <c r="B162" s="445">
        <v>39417</v>
      </c>
      <c r="G162" s="276"/>
      <c r="H162" s="15">
        <v>39417</v>
      </c>
      <c r="M162" s="276"/>
      <c r="N162" s="15">
        <v>39417</v>
      </c>
      <c r="S162" s="276"/>
    </row>
    <row r="163" spans="1:19" ht="15" customHeight="1" x14ac:dyDescent="0.2">
      <c r="A163" s="15">
        <v>110</v>
      </c>
      <c r="B163" s="139" t="s">
        <v>100</v>
      </c>
      <c r="C163" s="317">
        <v>-4.6586468539999997</v>
      </c>
      <c r="D163" s="48">
        <v>3.7883780630000001</v>
      </c>
      <c r="E163" s="48">
        <v>-0.459749615</v>
      </c>
      <c r="F163" s="251">
        <v>0.50356623499999997</v>
      </c>
      <c r="G163" s="272">
        <v>3.8</v>
      </c>
      <c r="H163" s="44" t="s">
        <v>100</v>
      </c>
      <c r="I163" s="317">
        <v>1.346186764</v>
      </c>
      <c r="J163" s="48">
        <v>0.45236974899999999</v>
      </c>
      <c r="K163" s="48">
        <v>8.8679959999999995E-3</v>
      </c>
      <c r="L163" s="251">
        <v>-1.0259449E-2</v>
      </c>
      <c r="M163" s="272">
        <v>4.0999999999999996</v>
      </c>
      <c r="N163" s="44" t="s">
        <v>100</v>
      </c>
      <c r="O163" s="317">
        <v>-13.877127850000001</v>
      </c>
      <c r="P163" s="48">
        <v>9.1878189290000005</v>
      </c>
      <c r="Q163" s="48">
        <v>-1.2406035740000001</v>
      </c>
      <c r="R163" s="251">
        <v>1.293440744</v>
      </c>
      <c r="S163" s="272">
        <v>3.6</v>
      </c>
    </row>
    <row r="164" spans="1:19" ht="15" customHeight="1" x14ac:dyDescent="0.2">
      <c r="A164" s="15">
        <v>111</v>
      </c>
      <c r="B164" s="139" t="s">
        <v>101</v>
      </c>
      <c r="C164" s="317">
        <v>-4.1095548930000003</v>
      </c>
      <c r="D164" s="48">
        <v>3.401641734</v>
      </c>
      <c r="E164" s="48">
        <v>-0.408158203</v>
      </c>
      <c r="F164" s="251">
        <v>0.45286372000000003</v>
      </c>
      <c r="G164" s="272">
        <v>3.8</v>
      </c>
      <c r="H164" s="44" t="s">
        <v>101</v>
      </c>
      <c r="I164" s="317">
        <v>0.122852456</v>
      </c>
      <c r="J164" s="48">
        <v>1.1037136670000001</v>
      </c>
      <c r="K164" s="48">
        <v>-7.9731699000000003E-2</v>
      </c>
      <c r="L164" s="251">
        <v>8.0308607000000004E-2</v>
      </c>
      <c r="M164" s="272">
        <v>3.7</v>
      </c>
      <c r="N164" s="44" t="s">
        <v>101</v>
      </c>
      <c r="O164" s="317">
        <v>-3.9032109949999998</v>
      </c>
      <c r="P164" s="48">
        <v>3.3565883799999998</v>
      </c>
      <c r="Q164" s="48">
        <v>-0.40459341100000001</v>
      </c>
      <c r="R164" s="251">
        <v>0.46233586900000001</v>
      </c>
      <c r="S164" s="272">
        <v>3.8</v>
      </c>
    </row>
    <row r="165" spans="1:19" ht="15" customHeight="1" x14ac:dyDescent="0.2">
      <c r="A165" s="15">
        <v>112</v>
      </c>
      <c r="B165" s="139" t="s">
        <v>102</v>
      </c>
      <c r="C165" s="317">
        <v>2.004337526</v>
      </c>
      <c r="D165" s="48">
        <v>0.15299886300000001</v>
      </c>
      <c r="E165" s="48">
        <v>2.5530919999999999E-2</v>
      </c>
      <c r="F165" s="251">
        <v>0.67418770699999997</v>
      </c>
      <c r="G165" s="272">
        <v>6</v>
      </c>
      <c r="H165" s="44" t="s">
        <v>102</v>
      </c>
      <c r="I165" s="317">
        <v>1.105986425</v>
      </c>
      <c r="J165" s="48">
        <v>0.54562895</v>
      </c>
      <c r="K165" s="48">
        <v>-1.074099E-3</v>
      </c>
      <c r="L165" s="251">
        <v>-1.7870780000000001E-3</v>
      </c>
      <c r="M165" s="272">
        <v>4.2</v>
      </c>
      <c r="N165" s="44" t="s">
        <v>102</v>
      </c>
      <c r="O165" s="317">
        <v>2.2259764510000002</v>
      </c>
      <c r="P165" s="48">
        <v>8.5283221000000006E-2</v>
      </c>
      <c r="Q165" s="48">
        <v>3.3626446999999997E-2</v>
      </c>
      <c r="R165" s="251">
        <v>0.475428252</v>
      </c>
      <c r="S165" s="272">
        <v>5.7</v>
      </c>
    </row>
    <row r="166" spans="1:19" ht="15" customHeight="1" x14ac:dyDescent="0.2">
      <c r="A166" s="15">
        <v>113</v>
      </c>
      <c r="B166" s="139" t="s">
        <v>103</v>
      </c>
      <c r="C166" s="317">
        <v>1.43830166</v>
      </c>
      <c r="D166" s="48">
        <v>0.32355739100000003</v>
      </c>
      <c r="E166" s="48">
        <v>8.2412560000000006E-3</v>
      </c>
      <c r="F166" s="251">
        <v>0.98957151099999996</v>
      </c>
      <c r="G166" s="272">
        <v>5.6</v>
      </c>
      <c r="H166" s="44" t="s">
        <v>103</v>
      </c>
      <c r="I166" s="317">
        <v>-4.4388233100000001</v>
      </c>
      <c r="J166" s="48">
        <v>4.1817422540000004</v>
      </c>
      <c r="K166" s="48">
        <v>-0.61084954499999999</v>
      </c>
      <c r="L166" s="251">
        <v>0.60935252900000003</v>
      </c>
      <c r="M166" s="272">
        <v>3</v>
      </c>
      <c r="N166" s="44" t="s">
        <v>103</v>
      </c>
      <c r="O166" s="317">
        <v>1.7695145940000001</v>
      </c>
      <c r="P166" s="48">
        <v>0.20755997100000001</v>
      </c>
      <c r="Q166" s="48">
        <v>2.1619626999999999E-2</v>
      </c>
      <c r="R166" s="251">
        <v>0.22954814900000001</v>
      </c>
      <c r="S166" s="272">
        <v>5.2</v>
      </c>
    </row>
    <row r="167" spans="1:19" ht="15" customHeight="1" x14ac:dyDescent="0.2">
      <c r="A167" s="15">
        <v>114</v>
      </c>
      <c r="B167" s="139" t="s">
        <v>104</v>
      </c>
      <c r="C167" s="317">
        <v>1.592052483</v>
      </c>
      <c r="D167" s="48">
        <v>0.27209171199999999</v>
      </c>
      <c r="E167" s="48">
        <v>1.4296522000000001E-2</v>
      </c>
      <c r="F167" s="251">
        <v>0.39583883600000003</v>
      </c>
      <c r="G167" s="272">
        <v>5.7</v>
      </c>
      <c r="H167" s="44" t="s">
        <v>104</v>
      </c>
      <c r="I167" s="317">
        <v>0.72824003299999995</v>
      </c>
      <c r="J167" s="48">
        <v>0.73874539400000006</v>
      </c>
      <c r="K167" s="48">
        <v>-2.9446621999999999E-2</v>
      </c>
      <c r="L167" s="251">
        <v>8.9930525999999997E-2</v>
      </c>
      <c r="M167" s="272">
        <v>4.5</v>
      </c>
      <c r="N167" s="44" t="s">
        <v>104</v>
      </c>
      <c r="O167" s="317">
        <v>1.752481935</v>
      </c>
      <c r="P167" s="48">
        <v>0.23451623999999999</v>
      </c>
      <c r="Q167" s="48">
        <v>1.8877442000000001E-2</v>
      </c>
      <c r="R167" s="251">
        <v>0.44321886900000002</v>
      </c>
      <c r="S167" s="272">
        <v>5.4</v>
      </c>
    </row>
    <row r="168" spans="1:19" ht="15" customHeight="1" x14ac:dyDescent="0.2">
      <c r="A168" s="15">
        <v>115</v>
      </c>
      <c r="B168" s="139" t="s">
        <v>105</v>
      </c>
      <c r="C168" s="317">
        <v>1.673201532</v>
      </c>
      <c r="D168" s="48">
        <v>0.103366495</v>
      </c>
      <c r="E168" s="48">
        <v>3.7584597999999997E-2</v>
      </c>
      <c r="F168" s="251">
        <v>7.0156597000000001E-2</v>
      </c>
      <c r="G168" s="272">
        <v>5</v>
      </c>
      <c r="H168" s="44" t="s">
        <v>105</v>
      </c>
      <c r="I168" s="317">
        <v>8.1410662999999994E-2</v>
      </c>
      <c r="J168" s="48">
        <v>1.0316995369999999</v>
      </c>
      <c r="K168" s="48">
        <v>-7.6759773000000003E-2</v>
      </c>
      <c r="L168" s="251">
        <v>7.0688971000000003E-2</v>
      </c>
      <c r="M168" s="272">
        <v>3.4</v>
      </c>
      <c r="N168" s="44" t="s">
        <v>105</v>
      </c>
      <c r="O168" s="317">
        <v>1.6598567179999999</v>
      </c>
      <c r="P168" s="48">
        <v>0.126687307</v>
      </c>
      <c r="Q168" s="48">
        <v>3.7080031999999999E-2</v>
      </c>
      <c r="R168" s="251">
        <v>-1.9908746000000001E-2</v>
      </c>
      <c r="S168" s="272">
        <v>4.7</v>
      </c>
    </row>
    <row r="169" spans="1:19" ht="15" customHeight="1" x14ac:dyDescent="0.2">
      <c r="A169" s="15">
        <v>116</v>
      </c>
      <c r="B169" s="139" t="s">
        <v>106</v>
      </c>
      <c r="C169" s="317">
        <v>1.669297488</v>
      </c>
      <c r="D169" s="48">
        <v>6.7597367000000005E-2</v>
      </c>
      <c r="E169" s="48">
        <v>4.9980420999999997E-2</v>
      </c>
      <c r="F169" s="251">
        <v>-0.10716257899999999</v>
      </c>
      <c r="G169" s="272">
        <v>4.5999999999999996</v>
      </c>
      <c r="H169" s="44" t="s">
        <v>106</v>
      </c>
      <c r="I169" s="317">
        <v>-2.7822174940000002</v>
      </c>
      <c r="J169" s="48">
        <v>2.7783956769999998</v>
      </c>
      <c r="K169" s="48">
        <v>-0.34060494899999999</v>
      </c>
      <c r="L169" s="251">
        <v>0.37588245199999998</v>
      </c>
      <c r="M169" s="272">
        <v>3.4</v>
      </c>
      <c r="N169" s="44" t="s">
        <v>106</v>
      </c>
      <c r="O169" s="317">
        <v>0.72443911999999999</v>
      </c>
      <c r="P169" s="48">
        <v>0.54901362300000001</v>
      </c>
      <c r="Q169" s="48">
        <v>-1.794124E-3</v>
      </c>
      <c r="R169" s="251">
        <v>-0.11111306</v>
      </c>
      <c r="S169" s="272">
        <v>4</v>
      </c>
    </row>
    <row r="170" spans="1:19" ht="15" customHeight="1" x14ac:dyDescent="0.2">
      <c r="A170" s="15">
        <v>117</v>
      </c>
      <c r="B170" s="139" t="s">
        <v>107</v>
      </c>
      <c r="C170" s="317">
        <v>1.5940784349999999</v>
      </c>
      <c r="D170" s="48">
        <v>0.14023266500000001</v>
      </c>
      <c r="E170" s="48">
        <v>3.0994086000000001E-2</v>
      </c>
      <c r="F170" s="251">
        <v>8.7715431999999996E-2</v>
      </c>
      <c r="G170" s="272">
        <v>4.9000000000000004</v>
      </c>
      <c r="H170" s="44" t="s">
        <v>107</v>
      </c>
      <c r="I170" s="317">
        <v>1.1799513779999999</v>
      </c>
      <c r="J170" s="48">
        <v>0.34176553799999998</v>
      </c>
      <c r="K170" s="48">
        <v>3.5789407000000002E-2</v>
      </c>
      <c r="L170" s="251">
        <v>-0.31686905199999998</v>
      </c>
      <c r="M170" s="272">
        <v>3.5</v>
      </c>
      <c r="N170" s="44" t="s">
        <v>107</v>
      </c>
      <c r="O170" s="317">
        <v>1.84193483</v>
      </c>
      <c r="P170" s="48">
        <v>1.1654476E-2</v>
      </c>
      <c r="Q170" s="48">
        <v>5.3376384999999998E-2</v>
      </c>
      <c r="R170" s="251">
        <v>0.363808662</v>
      </c>
      <c r="S170" s="272">
        <v>4.5999999999999996</v>
      </c>
    </row>
    <row r="171" spans="1:19" x14ac:dyDescent="0.2">
      <c r="A171" s="15">
        <v>118</v>
      </c>
      <c r="B171" s="132" t="s">
        <v>108</v>
      </c>
      <c r="C171" s="317">
        <v>-0.82108574000000001</v>
      </c>
      <c r="D171" s="48">
        <v>1.5789017190000001</v>
      </c>
      <c r="E171" s="48">
        <v>-0.144568371</v>
      </c>
      <c r="F171" s="122">
        <v>0.20249831200000001</v>
      </c>
      <c r="G171" s="272">
        <v>4.5</v>
      </c>
      <c r="H171" s="228" t="s">
        <v>108</v>
      </c>
      <c r="I171" s="317">
        <v>1.2365339230000001</v>
      </c>
      <c r="J171" s="48">
        <v>0.51085541999999995</v>
      </c>
      <c r="K171" s="48">
        <v>-1.045034E-3</v>
      </c>
      <c r="L171" s="122">
        <v>1.5840874000000001E-2</v>
      </c>
      <c r="M171" s="272">
        <v>5</v>
      </c>
      <c r="N171" s="228" t="s">
        <v>108</v>
      </c>
      <c r="O171" s="317">
        <v>-1.6227484889999999</v>
      </c>
      <c r="P171" s="48">
        <v>2.0551628329999998</v>
      </c>
      <c r="Q171" s="48">
        <v>-0.208032194</v>
      </c>
      <c r="R171" s="122">
        <v>0.26893656100000002</v>
      </c>
      <c r="S171" s="272">
        <v>4.3</v>
      </c>
    </row>
    <row r="172" spans="1:19" ht="15" x14ac:dyDescent="0.2">
      <c r="A172" s="15">
        <v>119</v>
      </c>
      <c r="B172" s="445">
        <v>39448</v>
      </c>
      <c r="G172" s="276"/>
      <c r="H172" s="15">
        <v>39448</v>
      </c>
      <c r="M172" s="276"/>
      <c r="N172" s="15">
        <v>39448</v>
      </c>
      <c r="S172" s="276"/>
    </row>
    <row r="173" spans="1:19" ht="15" customHeight="1" x14ac:dyDescent="0.2">
      <c r="A173" s="15">
        <v>120</v>
      </c>
      <c r="B173" s="139" t="s">
        <v>100</v>
      </c>
      <c r="C173" s="330">
        <v>-4.6605202119999998</v>
      </c>
      <c r="D173" s="48">
        <v>3.7883780630000001</v>
      </c>
      <c r="E173" s="48">
        <v>-0.459749615</v>
      </c>
      <c r="F173" s="251">
        <v>0.50356623499999997</v>
      </c>
      <c r="G173" s="272">
        <v>3.8</v>
      </c>
      <c r="H173" s="44" t="s">
        <v>100</v>
      </c>
      <c r="I173" s="330">
        <v>1.350563406</v>
      </c>
      <c r="J173" s="48">
        <v>0.45236974899999999</v>
      </c>
      <c r="K173" s="48">
        <v>8.8679959999999995E-3</v>
      </c>
      <c r="L173" s="251">
        <v>-1.0259449E-2</v>
      </c>
      <c r="M173" s="253">
        <v>4.0999999999999996</v>
      </c>
      <c r="N173" s="131" t="s">
        <v>100</v>
      </c>
      <c r="O173" s="330">
        <v>-13.88090862</v>
      </c>
      <c r="P173" s="48">
        <v>9.1878189290000005</v>
      </c>
      <c r="Q173" s="48">
        <v>-1.2406035740000001</v>
      </c>
      <c r="R173" s="251">
        <v>1.293440744</v>
      </c>
      <c r="S173" s="272">
        <v>3.6</v>
      </c>
    </row>
    <row r="174" spans="1:19" ht="15" customHeight="1" x14ac:dyDescent="0.2">
      <c r="A174" s="15">
        <v>121</v>
      </c>
      <c r="B174" s="139" t="s">
        <v>101</v>
      </c>
      <c r="C174" s="330">
        <v>-4.0882826369999998</v>
      </c>
      <c r="D174" s="48">
        <v>3.401641734</v>
      </c>
      <c r="E174" s="48">
        <v>-0.408158203</v>
      </c>
      <c r="F174" s="251">
        <v>0.45286372000000003</v>
      </c>
      <c r="G174" s="272">
        <v>3.8</v>
      </c>
      <c r="H174" s="44" t="s">
        <v>101</v>
      </c>
      <c r="I174" s="330">
        <v>0.12622646800000001</v>
      </c>
      <c r="J174" s="48">
        <v>1.1037136670000001</v>
      </c>
      <c r="K174" s="48">
        <v>-7.9731699000000003E-2</v>
      </c>
      <c r="L174" s="251">
        <v>8.0308607000000004E-2</v>
      </c>
      <c r="M174" s="253">
        <v>3.7</v>
      </c>
      <c r="N174" s="131" t="s">
        <v>101</v>
      </c>
      <c r="O174" s="330">
        <v>-3.8852066340000002</v>
      </c>
      <c r="P174" s="48">
        <v>3.3565883799999998</v>
      </c>
      <c r="Q174" s="48">
        <v>-0.40459341100000001</v>
      </c>
      <c r="R174" s="251">
        <v>0.46233586900000001</v>
      </c>
      <c r="S174" s="272">
        <v>3.8</v>
      </c>
    </row>
    <row r="175" spans="1:19" ht="15" customHeight="1" x14ac:dyDescent="0.2">
      <c r="A175" s="15">
        <v>122</v>
      </c>
      <c r="B175" s="139" t="s">
        <v>102</v>
      </c>
      <c r="C175" s="330">
        <v>2.006178271</v>
      </c>
      <c r="D175" s="48">
        <v>0.15299886300000001</v>
      </c>
      <c r="E175" s="48">
        <v>2.5530919999999999E-2</v>
      </c>
      <c r="F175" s="251">
        <v>0.67418770699999997</v>
      </c>
      <c r="G175" s="272">
        <v>6</v>
      </c>
      <c r="H175" s="44" t="s">
        <v>102</v>
      </c>
      <c r="I175" s="330">
        <v>1.1087848339999999</v>
      </c>
      <c r="J175" s="48">
        <v>0.54562895</v>
      </c>
      <c r="K175" s="48">
        <v>-1.074099E-3</v>
      </c>
      <c r="L175" s="251">
        <v>-1.7870780000000001E-3</v>
      </c>
      <c r="M175" s="253">
        <v>4.2</v>
      </c>
      <c r="N175" s="131" t="s">
        <v>102</v>
      </c>
      <c r="O175" s="330">
        <v>2.2266610459999998</v>
      </c>
      <c r="P175" s="48">
        <v>8.5283221000000006E-2</v>
      </c>
      <c r="Q175" s="48">
        <v>3.3626446999999997E-2</v>
      </c>
      <c r="R175" s="251">
        <v>0.475428252</v>
      </c>
      <c r="S175" s="272">
        <v>5.7</v>
      </c>
    </row>
    <row r="176" spans="1:19" ht="15" customHeight="1" x14ac:dyDescent="0.2">
      <c r="A176" s="15">
        <v>123</v>
      </c>
      <c r="B176" s="139" t="s">
        <v>103</v>
      </c>
      <c r="C176" s="330">
        <v>1.444746179</v>
      </c>
      <c r="D176" s="48">
        <v>0.32355739100000003</v>
      </c>
      <c r="E176" s="48">
        <v>8.2412560000000006E-3</v>
      </c>
      <c r="F176" s="251">
        <v>0.98957151099999996</v>
      </c>
      <c r="G176" s="272">
        <v>5.6</v>
      </c>
      <c r="H176" s="44" t="s">
        <v>103</v>
      </c>
      <c r="I176" s="330">
        <v>-4.434823261</v>
      </c>
      <c r="J176" s="48">
        <v>4.1817422540000004</v>
      </c>
      <c r="K176" s="48">
        <v>-0.61084954499999999</v>
      </c>
      <c r="L176" s="251">
        <v>0.60935252900000003</v>
      </c>
      <c r="M176" s="253">
        <v>3</v>
      </c>
      <c r="N176" s="131" t="s">
        <v>103</v>
      </c>
      <c r="O176" s="330">
        <v>1.7731111500000001</v>
      </c>
      <c r="P176" s="48">
        <v>0.20755997100000001</v>
      </c>
      <c r="Q176" s="48">
        <v>2.1619626999999999E-2</v>
      </c>
      <c r="R176" s="251">
        <v>0.22954814900000001</v>
      </c>
      <c r="S176" s="272">
        <v>5.2</v>
      </c>
    </row>
    <row r="177" spans="1:19" ht="15" customHeight="1" x14ac:dyDescent="0.2">
      <c r="A177" s="15">
        <v>124</v>
      </c>
      <c r="B177" s="139" t="s">
        <v>104</v>
      </c>
      <c r="C177" s="330">
        <v>1.605943554</v>
      </c>
      <c r="D177" s="48">
        <v>0.27209171199999999</v>
      </c>
      <c r="E177" s="48">
        <v>1.4296522000000001E-2</v>
      </c>
      <c r="F177" s="251">
        <v>0.39583883600000003</v>
      </c>
      <c r="G177" s="272">
        <v>5.7</v>
      </c>
      <c r="H177" s="44" t="s">
        <v>104</v>
      </c>
      <c r="I177" s="330">
        <v>0.73572107200000003</v>
      </c>
      <c r="J177" s="48">
        <v>0.73874539400000006</v>
      </c>
      <c r="K177" s="48">
        <v>-2.9446621999999999E-2</v>
      </c>
      <c r="L177" s="251">
        <v>8.9930525999999997E-2</v>
      </c>
      <c r="M177" s="253">
        <v>4.5</v>
      </c>
      <c r="N177" s="131" t="s">
        <v>104</v>
      </c>
      <c r="O177" s="330">
        <v>1.7636755900000001</v>
      </c>
      <c r="P177" s="48">
        <v>0.23451623999999999</v>
      </c>
      <c r="Q177" s="48">
        <v>1.8877442000000001E-2</v>
      </c>
      <c r="R177" s="251">
        <v>0.44321886900000002</v>
      </c>
      <c r="S177" s="272">
        <v>5.4</v>
      </c>
    </row>
    <row r="178" spans="1:19" ht="15" customHeight="1" x14ac:dyDescent="0.2">
      <c r="A178" s="15">
        <v>125</v>
      </c>
      <c r="B178" s="139" t="s">
        <v>105</v>
      </c>
      <c r="C178" s="330">
        <v>1.674463512</v>
      </c>
      <c r="D178" s="48">
        <v>0.103366495</v>
      </c>
      <c r="E178" s="48">
        <v>3.7584597999999997E-2</v>
      </c>
      <c r="F178" s="251">
        <v>7.0156597000000001E-2</v>
      </c>
      <c r="G178" s="272">
        <v>5</v>
      </c>
      <c r="H178" s="44" t="s">
        <v>105</v>
      </c>
      <c r="I178" s="330">
        <v>8.6328735000000004E-2</v>
      </c>
      <c r="J178" s="48">
        <v>1.0316995369999999</v>
      </c>
      <c r="K178" s="48">
        <v>-7.6759773000000003E-2</v>
      </c>
      <c r="L178" s="251">
        <v>7.0688971000000003E-2</v>
      </c>
      <c r="M178" s="253">
        <v>3.4</v>
      </c>
      <c r="N178" s="131" t="s">
        <v>105</v>
      </c>
      <c r="O178" s="330">
        <v>1.66066315</v>
      </c>
      <c r="P178" s="48">
        <v>0.126687307</v>
      </c>
      <c r="Q178" s="48">
        <v>3.7080031999999999E-2</v>
      </c>
      <c r="R178" s="251">
        <v>-1.9908746000000001E-2</v>
      </c>
      <c r="S178" s="272">
        <v>4.7</v>
      </c>
    </row>
    <row r="179" spans="1:19" ht="15" customHeight="1" x14ac:dyDescent="0.2">
      <c r="A179" s="15">
        <v>126</v>
      </c>
      <c r="B179" s="139" t="s">
        <v>106</v>
      </c>
      <c r="C179" s="330">
        <v>1.6374227139999999</v>
      </c>
      <c r="D179" s="48">
        <v>6.7597367000000005E-2</v>
      </c>
      <c r="E179" s="48">
        <v>4.9980420999999997E-2</v>
      </c>
      <c r="F179" s="251">
        <v>-0.10716257899999999</v>
      </c>
      <c r="G179" s="272">
        <v>4.5999999999999996</v>
      </c>
      <c r="H179" s="44" t="s">
        <v>106</v>
      </c>
      <c r="I179" s="330">
        <v>-2.7966046590000002</v>
      </c>
      <c r="J179" s="48">
        <v>2.7783956769999998</v>
      </c>
      <c r="K179" s="48">
        <v>-0.34060494899999999</v>
      </c>
      <c r="L179" s="251">
        <v>0.37588245199999998</v>
      </c>
      <c r="M179" s="253">
        <v>3.4</v>
      </c>
      <c r="N179" s="131" t="s">
        <v>106</v>
      </c>
      <c r="O179" s="330">
        <v>0.69719826600000001</v>
      </c>
      <c r="P179" s="48">
        <v>0.54901362300000001</v>
      </c>
      <c r="Q179" s="48">
        <v>-1.794124E-3</v>
      </c>
      <c r="R179" s="251">
        <v>-0.11111306</v>
      </c>
      <c r="S179" s="272">
        <v>4</v>
      </c>
    </row>
    <row r="180" spans="1:19" ht="15" customHeight="1" x14ac:dyDescent="0.2">
      <c r="A180" s="15">
        <v>127</v>
      </c>
      <c r="B180" s="139" t="s">
        <v>107</v>
      </c>
      <c r="C180" s="330">
        <v>1.607639679</v>
      </c>
      <c r="D180" s="48">
        <v>0.14023266500000001</v>
      </c>
      <c r="E180" s="48">
        <v>3.0994086000000001E-2</v>
      </c>
      <c r="F180" s="251">
        <v>8.7715431999999996E-2</v>
      </c>
      <c r="G180" s="272">
        <v>4.9000000000000004</v>
      </c>
      <c r="H180" s="44" t="s">
        <v>107</v>
      </c>
      <c r="I180" s="330">
        <v>1.1865740250000001</v>
      </c>
      <c r="J180" s="48">
        <v>0.34176553799999998</v>
      </c>
      <c r="K180" s="48">
        <v>3.5789407000000002E-2</v>
      </c>
      <c r="L180" s="251">
        <v>-0.31686905199999998</v>
      </c>
      <c r="M180" s="253">
        <v>3.5</v>
      </c>
      <c r="N180" s="131" t="s">
        <v>107</v>
      </c>
      <c r="O180" s="330">
        <v>1.854206802</v>
      </c>
      <c r="P180" s="48">
        <v>1.1654476E-2</v>
      </c>
      <c r="Q180" s="48">
        <v>5.3376384999999998E-2</v>
      </c>
      <c r="R180" s="251">
        <v>0.363808662</v>
      </c>
      <c r="S180" s="272">
        <v>4.5999999999999996</v>
      </c>
    </row>
    <row r="181" spans="1:19" x14ac:dyDescent="0.2">
      <c r="A181" s="15">
        <v>128</v>
      </c>
      <c r="B181" s="132" t="s">
        <v>108</v>
      </c>
      <c r="C181" s="330">
        <v>-0.82190180300000004</v>
      </c>
      <c r="D181" s="48">
        <v>1.5789017190000001</v>
      </c>
      <c r="E181" s="48">
        <v>-0.144568371</v>
      </c>
      <c r="F181" s="122">
        <v>0.20249831200000001</v>
      </c>
      <c r="G181" s="272">
        <v>4.5</v>
      </c>
      <c r="H181" s="228" t="s">
        <v>108</v>
      </c>
      <c r="I181" s="330">
        <v>1.238512952</v>
      </c>
      <c r="J181" s="48">
        <v>0.51085541999999995</v>
      </c>
      <c r="K181" s="48">
        <v>-1.045034E-3</v>
      </c>
      <c r="L181" s="122">
        <v>1.5840874000000001E-2</v>
      </c>
      <c r="M181" s="253">
        <v>5</v>
      </c>
      <c r="N181" s="132" t="s">
        <v>108</v>
      </c>
      <c r="O181" s="330">
        <v>-1.625777649</v>
      </c>
      <c r="P181" s="48">
        <v>2.0551628329999998</v>
      </c>
      <c r="Q181" s="48">
        <v>-0.208032194</v>
      </c>
      <c r="R181" s="122">
        <v>0.26893656100000002</v>
      </c>
      <c r="S181" s="272">
        <v>4.3</v>
      </c>
    </row>
    <row r="182" spans="1:19" ht="15" x14ac:dyDescent="0.2">
      <c r="A182" s="15">
        <v>129</v>
      </c>
      <c r="B182" s="445">
        <v>39479</v>
      </c>
      <c r="G182" s="276"/>
      <c r="H182" s="15">
        <v>39479</v>
      </c>
      <c r="M182" s="270"/>
      <c r="N182" s="120">
        <v>39479</v>
      </c>
      <c r="S182" s="276"/>
    </row>
    <row r="183" spans="1:19" ht="15" customHeight="1" x14ac:dyDescent="0.2">
      <c r="A183" s="15">
        <v>130</v>
      </c>
      <c r="B183" s="139" t="s">
        <v>100</v>
      </c>
      <c r="C183" s="330">
        <v>-4.6625119189999999</v>
      </c>
      <c r="D183" s="48">
        <v>3.7883780630000001</v>
      </c>
      <c r="E183" s="48">
        <v>-0.459749615</v>
      </c>
      <c r="F183" s="251">
        <v>0.50356623499999997</v>
      </c>
      <c r="G183" s="272">
        <v>3.8</v>
      </c>
      <c r="H183" s="44" t="s">
        <v>100</v>
      </c>
      <c r="I183" s="330">
        <v>1.3550297499999999</v>
      </c>
      <c r="J183" s="48">
        <v>0.45236974899999999</v>
      </c>
      <c r="K183" s="48">
        <v>8.8679959999999995E-3</v>
      </c>
      <c r="L183" s="251">
        <v>-1.0259449E-2</v>
      </c>
      <c r="M183" s="253">
        <v>4.0999999999999996</v>
      </c>
      <c r="N183" s="131" t="s">
        <v>100</v>
      </c>
      <c r="O183" s="330">
        <v>-13.88483001</v>
      </c>
      <c r="P183" s="48">
        <v>9.1878189290000005</v>
      </c>
      <c r="Q183" s="48">
        <v>-1.2406035740000001</v>
      </c>
      <c r="R183" s="251">
        <v>1.293440744</v>
      </c>
      <c r="S183" s="272">
        <v>3.6</v>
      </c>
    </row>
    <row r="184" spans="1:19" ht="15" customHeight="1" x14ac:dyDescent="0.2">
      <c r="A184" s="15">
        <v>131</v>
      </c>
      <c r="B184" s="139" t="s">
        <v>101</v>
      </c>
      <c r="C184" s="330">
        <v>-4.0672420990000004</v>
      </c>
      <c r="D184" s="48">
        <v>3.401641734</v>
      </c>
      <c r="E184" s="48">
        <v>-0.408158203</v>
      </c>
      <c r="F184" s="251">
        <v>0.45286372000000003</v>
      </c>
      <c r="G184" s="272">
        <v>3.8</v>
      </c>
      <c r="H184" s="44" t="s">
        <v>101</v>
      </c>
      <c r="I184" s="330">
        <v>0.129738249</v>
      </c>
      <c r="J184" s="48">
        <v>1.1037136670000001</v>
      </c>
      <c r="K184" s="48">
        <v>-7.9731699000000003E-2</v>
      </c>
      <c r="L184" s="251">
        <v>8.0308607000000004E-2</v>
      </c>
      <c r="M184" s="253">
        <v>3.7</v>
      </c>
      <c r="N184" s="131" t="s">
        <v>101</v>
      </c>
      <c r="O184" s="330">
        <v>-3.8673002570000001</v>
      </c>
      <c r="P184" s="48">
        <v>3.3565883799999998</v>
      </c>
      <c r="Q184" s="48">
        <v>-0.40459341100000001</v>
      </c>
      <c r="R184" s="251">
        <v>0.46233586900000001</v>
      </c>
      <c r="S184" s="272">
        <v>3.8</v>
      </c>
    </row>
    <row r="185" spans="1:19" ht="15" customHeight="1" x14ac:dyDescent="0.2">
      <c r="A185" s="15">
        <v>132</v>
      </c>
      <c r="B185" s="139" t="s">
        <v>102</v>
      </c>
      <c r="C185" s="330">
        <v>2.0080470639999999</v>
      </c>
      <c r="D185" s="48">
        <v>0.15299886300000001</v>
      </c>
      <c r="E185" s="48">
        <v>2.5530919999999999E-2</v>
      </c>
      <c r="F185" s="251">
        <v>0.67418770699999997</v>
      </c>
      <c r="G185" s="272">
        <v>6</v>
      </c>
      <c r="H185" s="44" t="s">
        <v>102</v>
      </c>
      <c r="I185" s="330">
        <v>1.1117802489999999</v>
      </c>
      <c r="J185" s="48">
        <v>0.54562895</v>
      </c>
      <c r="K185" s="48">
        <v>-1.074099E-3</v>
      </c>
      <c r="L185" s="251">
        <v>-1.7870780000000001E-3</v>
      </c>
      <c r="M185" s="253">
        <v>4.2</v>
      </c>
      <c r="N185" s="131" t="s">
        <v>102</v>
      </c>
      <c r="O185" s="330">
        <v>2.2274202989999998</v>
      </c>
      <c r="P185" s="48">
        <v>8.5283221000000006E-2</v>
      </c>
      <c r="Q185" s="48">
        <v>3.3626446999999997E-2</v>
      </c>
      <c r="R185" s="251">
        <v>0.475428252</v>
      </c>
      <c r="S185" s="272">
        <v>5.7</v>
      </c>
    </row>
    <row r="186" spans="1:19" ht="15" customHeight="1" x14ac:dyDescent="0.2">
      <c r="A186" s="15">
        <v>133</v>
      </c>
      <c r="B186" s="139" t="s">
        <v>103</v>
      </c>
      <c r="C186" s="330">
        <v>1.451244711</v>
      </c>
      <c r="D186" s="48">
        <v>0.32355739100000003</v>
      </c>
      <c r="E186" s="48">
        <v>8.2412560000000006E-3</v>
      </c>
      <c r="F186" s="251">
        <v>0.98957151099999996</v>
      </c>
      <c r="G186" s="272">
        <v>5.6</v>
      </c>
      <c r="H186" s="44" t="s">
        <v>103</v>
      </c>
      <c r="I186" s="330">
        <v>-4.4306889959999998</v>
      </c>
      <c r="J186" s="48">
        <v>4.1817422540000004</v>
      </c>
      <c r="K186" s="48">
        <v>-0.61084954499999999</v>
      </c>
      <c r="L186" s="251">
        <v>0.60935252900000003</v>
      </c>
      <c r="M186" s="253">
        <v>3</v>
      </c>
      <c r="N186" s="131" t="s">
        <v>103</v>
      </c>
      <c r="O186" s="330">
        <v>1.7767742</v>
      </c>
      <c r="P186" s="48">
        <v>0.20755997100000001</v>
      </c>
      <c r="Q186" s="48">
        <v>2.1619626999999999E-2</v>
      </c>
      <c r="R186" s="251">
        <v>0.22954814900000001</v>
      </c>
      <c r="S186" s="272">
        <v>5.2</v>
      </c>
    </row>
    <row r="187" spans="1:19" ht="15" customHeight="1" x14ac:dyDescent="0.2">
      <c r="A187" s="15">
        <v>134</v>
      </c>
      <c r="B187" s="139" t="s">
        <v>104</v>
      </c>
      <c r="C187" s="330">
        <v>1.6201373429999999</v>
      </c>
      <c r="D187" s="48">
        <v>0.27209171199999999</v>
      </c>
      <c r="E187" s="48">
        <v>1.4296522000000001E-2</v>
      </c>
      <c r="F187" s="251">
        <v>0.39583883600000003</v>
      </c>
      <c r="G187" s="272">
        <v>5.7</v>
      </c>
      <c r="H187" s="44" t="s">
        <v>104</v>
      </c>
      <c r="I187" s="330">
        <v>0.743659128</v>
      </c>
      <c r="J187" s="48">
        <v>0.73874539400000006</v>
      </c>
      <c r="K187" s="48">
        <v>-2.9446621999999999E-2</v>
      </c>
      <c r="L187" s="251">
        <v>8.9930525999999997E-2</v>
      </c>
      <c r="M187" s="253">
        <v>4.5</v>
      </c>
      <c r="N187" s="131" t="s">
        <v>104</v>
      </c>
      <c r="O187" s="330">
        <v>1.7752559720000001</v>
      </c>
      <c r="P187" s="48">
        <v>0.23451623999999999</v>
      </c>
      <c r="Q187" s="48">
        <v>1.8877442000000001E-2</v>
      </c>
      <c r="R187" s="251">
        <v>0.44321886900000002</v>
      </c>
      <c r="S187" s="272">
        <v>5.4</v>
      </c>
    </row>
    <row r="188" spans="1:19" ht="15" customHeight="1" x14ac:dyDescent="0.2">
      <c r="A188" s="15">
        <v>135</v>
      </c>
      <c r="B188" s="139" t="s">
        <v>105</v>
      </c>
      <c r="C188" s="330">
        <v>1.675720117</v>
      </c>
      <c r="D188" s="48">
        <v>0.103366495</v>
      </c>
      <c r="E188" s="48">
        <v>3.7584597999999997E-2</v>
      </c>
      <c r="F188" s="251">
        <v>7.0156597000000001E-2</v>
      </c>
      <c r="G188" s="272">
        <v>5</v>
      </c>
      <c r="H188" s="44" t="s">
        <v>105</v>
      </c>
      <c r="I188" s="330">
        <v>9.1298606000000004E-2</v>
      </c>
      <c r="J188" s="48">
        <v>1.0316995369999999</v>
      </c>
      <c r="K188" s="48">
        <v>-7.6759773000000003E-2</v>
      </c>
      <c r="L188" s="251">
        <v>7.0688971000000003E-2</v>
      </c>
      <c r="M188" s="253">
        <v>3.4</v>
      </c>
      <c r="N188" s="131" t="s">
        <v>105</v>
      </c>
      <c r="O188" s="330">
        <v>1.6614776440000001</v>
      </c>
      <c r="P188" s="48">
        <v>0.126687307</v>
      </c>
      <c r="Q188" s="48">
        <v>3.7080031999999999E-2</v>
      </c>
      <c r="R188" s="251">
        <v>-1.9908746000000001E-2</v>
      </c>
      <c r="S188" s="272">
        <v>4.7</v>
      </c>
    </row>
    <row r="189" spans="1:19" ht="15" customHeight="1" x14ac:dyDescent="0.2">
      <c r="A189" s="15">
        <v>136</v>
      </c>
      <c r="B189" s="139" t="s">
        <v>106</v>
      </c>
      <c r="C189" s="330">
        <v>1.605516315</v>
      </c>
      <c r="D189" s="48">
        <v>6.7597367000000005E-2</v>
      </c>
      <c r="E189" s="48">
        <v>4.9980420999999997E-2</v>
      </c>
      <c r="F189" s="251">
        <v>-0.10716257899999999</v>
      </c>
      <c r="G189" s="272">
        <v>4.5999999999999996</v>
      </c>
      <c r="H189" s="44" t="s">
        <v>106</v>
      </c>
      <c r="I189" s="330">
        <v>-2.8097314660000001</v>
      </c>
      <c r="J189" s="48">
        <v>2.7783956769999998</v>
      </c>
      <c r="K189" s="48">
        <v>-0.34060494899999999</v>
      </c>
      <c r="L189" s="251">
        <v>0.37588245199999998</v>
      </c>
      <c r="M189" s="253">
        <v>3.4</v>
      </c>
      <c r="N189" s="131" t="s">
        <v>106</v>
      </c>
      <c r="O189" s="330">
        <v>0.67069844199999995</v>
      </c>
      <c r="P189" s="48">
        <v>0.54901362300000001</v>
      </c>
      <c r="Q189" s="48">
        <v>-1.794124E-3</v>
      </c>
      <c r="R189" s="251">
        <v>-0.11111306</v>
      </c>
      <c r="S189" s="272">
        <v>4</v>
      </c>
    </row>
    <row r="190" spans="1:19" ht="15" customHeight="1" x14ac:dyDescent="0.2">
      <c r="A190" s="15">
        <v>137</v>
      </c>
      <c r="B190" s="139" t="s">
        <v>107</v>
      </c>
      <c r="C190" s="330">
        <v>1.621295615</v>
      </c>
      <c r="D190" s="48">
        <v>0.14023266500000001</v>
      </c>
      <c r="E190" s="48">
        <v>3.0994086000000001E-2</v>
      </c>
      <c r="F190" s="251">
        <v>8.7715431999999996E-2</v>
      </c>
      <c r="G190" s="272">
        <v>4.9000000000000004</v>
      </c>
      <c r="H190" s="44" t="s">
        <v>107</v>
      </c>
      <c r="I190" s="330">
        <v>1.1934812180000001</v>
      </c>
      <c r="J190" s="48">
        <v>0.34176553799999998</v>
      </c>
      <c r="K190" s="48">
        <v>3.5789407000000002E-2</v>
      </c>
      <c r="L190" s="251">
        <v>-0.31686905199999998</v>
      </c>
      <c r="M190" s="253">
        <v>3.5</v>
      </c>
      <c r="N190" s="131" t="s">
        <v>107</v>
      </c>
      <c r="O190" s="330">
        <v>1.866666231</v>
      </c>
      <c r="P190" s="48">
        <v>1.1654476E-2</v>
      </c>
      <c r="Q190" s="48">
        <v>5.3376384999999998E-2</v>
      </c>
      <c r="R190" s="251">
        <v>0.363808662</v>
      </c>
      <c r="S190" s="272">
        <v>4.5999999999999996</v>
      </c>
    </row>
    <row r="191" spans="1:19" x14ac:dyDescent="0.2">
      <c r="A191" s="15">
        <v>138</v>
      </c>
      <c r="B191" s="134" t="s">
        <v>108</v>
      </c>
      <c r="C191" s="393">
        <v>-0.82272076599999999</v>
      </c>
      <c r="D191" s="136">
        <v>1.5789017190000001</v>
      </c>
      <c r="E191" s="136">
        <v>-0.144568371</v>
      </c>
      <c r="F191" s="252">
        <v>0.20249831200000001</v>
      </c>
      <c r="G191" s="323">
        <v>4.5</v>
      </c>
      <c r="H191" s="324" t="s">
        <v>108</v>
      </c>
      <c r="I191" s="393">
        <v>1.240643849</v>
      </c>
      <c r="J191" s="136">
        <v>0.51085541999999995</v>
      </c>
      <c r="K191" s="136">
        <v>-1.045034E-3</v>
      </c>
      <c r="L191" s="252">
        <v>1.5840874000000001E-2</v>
      </c>
      <c r="M191" s="394">
        <v>5</v>
      </c>
      <c r="N191" s="134" t="s">
        <v>108</v>
      </c>
      <c r="O191" s="393">
        <v>-1.6288328000000001</v>
      </c>
      <c r="P191" s="136">
        <v>2.0551628329999998</v>
      </c>
      <c r="Q191" s="136">
        <v>-0.208032194</v>
      </c>
      <c r="R191" s="252">
        <v>0.26893656100000002</v>
      </c>
      <c r="S191" s="323">
        <v>4.3</v>
      </c>
    </row>
    <row r="192" spans="1:19" ht="15" x14ac:dyDescent="0.2">
      <c r="A192" s="15">
        <v>139</v>
      </c>
      <c r="B192" s="445">
        <v>39508</v>
      </c>
      <c r="G192" s="276"/>
      <c r="H192" s="15">
        <v>39508</v>
      </c>
      <c r="M192" s="270"/>
      <c r="N192" s="120">
        <v>39508</v>
      </c>
      <c r="S192" s="276"/>
    </row>
    <row r="193" spans="1:19" ht="15" customHeight="1" x14ac:dyDescent="0.2">
      <c r="A193" s="15">
        <v>140</v>
      </c>
      <c r="B193" s="139" t="s">
        <v>100</v>
      </c>
      <c r="C193" s="396">
        <v>-4.5843115570000004</v>
      </c>
      <c r="D193" s="48">
        <v>3.7883780630000001</v>
      </c>
      <c r="E193" s="48">
        <v>-0.459749615</v>
      </c>
      <c r="F193" s="122">
        <v>0.50356623499999997</v>
      </c>
      <c r="G193" s="272">
        <v>3.8</v>
      </c>
      <c r="H193" s="44" t="s">
        <v>100</v>
      </c>
      <c r="I193" s="330">
        <v>1.3799598609999999</v>
      </c>
      <c r="J193" s="48">
        <v>0.45236974899999999</v>
      </c>
      <c r="K193" s="48">
        <v>8.8679959999999995E-3</v>
      </c>
      <c r="L193" s="251">
        <v>-1.0259449E-2</v>
      </c>
      <c r="M193" s="253">
        <v>4.0999999999999996</v>
      </c>
      <c r="N193" s="131" t="s">
        <v>100</v>
      </c>
      <c r="O193" s="396">
        <v>-13.817420589999999</v>
      </c>
      <c r="P193" s="48">
        <v>9.1878189290000005</v>
      </c>
      <c r="Q193" s="48">
        <v>-1.2406035740000001</v>
      </c>
      <c r="R193" s="122">
        <v>1.293440744</v>
      </c>
      <c r="S193" s="272">
        <v>3.6</v>
      </c>
    </row>
    <row r="194" spans="1:19" ht="15" customHeight="1" x14ac:dyDescent="0.2">
      <c r="A194" s="15">
        <v>141</v>
      </c>
      <c r="B194" s="139" t="s">
        <v>101</v>
      </c>
      <c r="C194" s="396">
        <v>-4.0464071219999997</v>
      </c>
      <c r="D194" s="48">
        <v>3.401641734</v>
      </c>
      <c r="E194" s="48">
        <v>-0.408158203</v>
      </c>
      <c r="F194" s="122">
        <v>0.45286372000000003</v>
      </c>
      <c r="G194" s="272">
        <v>3.8</v>
      </c>
      <c r="H194" s="44" t="s">
        <v>101</v>
      </c>
      <c r="I194" s="330">
        <v>0.133395862</v>
      </c>
      <c r="J194" s="48">
        <v>1.1037136670000001</v>
      </c>
      <c r="K194" s="48">
        <v>-7.9731699000000003E-2</v>
      </c>
      <c r="L194" s="251">
        <v>8.0308607000000004E-2</v>
      </c>
      <c r="M194" s="253">
        <v>3.7</v>
      </c>
      <c r="N194" s="131" t="s">
        <v>101</v>
      </c>
      <c r="O194" s="396">
        <v>-3.8494740360000002</v>
      </c>
      <c r="P194" s="48">
        <v>3.3565883799999998</v>
      </c>
      <c r="Q194" s="48">
        <v>-0.40459341100000001</v>
      </c>
      <c r="R194" s="122">
        <v>0.46233586900000001</v>
      </c>
      <c r="S194" s="272">
        <v>3.8</v>
      </c>
    </row>
    <row r="195" spans="1:19" ht="15" customHeight="1" x14ac:dyDescent="0.2">
      <c r="A195" s="15">
        <v>142</v>
      </c>
      <c r="B195" s="139" t="s">
        <v>102</v>
      </c>
      <c r="C195" s="396">
        <v>2.0099547850000001</v>
      </c>
      <c r="D195" s="48">
        <v>0.15299886300000001</v>
      </c>
      <c r="E195" s="48">
        <v>2.5530919999999999E-2</v>
      </c>
      <c r="F195" s="122">
        <v>0.67418770699999997</v>
      </c>
      <c r="G195" s="272">
        <v>6</v>
      </c>
      <c r="H195" s="44" t="s">
        <v>102</v>
      </c>
      <c r="I195" s="330">
        <v>1.114988063</v>
      </c>
      <c r="J195" s="48">
        <v>0.54562895</v>
      </c>
      <c r="K195" s="48">
        <v>-1.074099E-3</v>
      </c>
      <c r="L195" s="251">
        <v>-1.7870780000000001E-3</v>
      </c>
      <c r="M195" s="253">
        <v>4.2</v>
      </c>
      <c r="N195" s="131" t="s">
        <v>102</v>
      </c>
      <c r="O195" s="396">
        <v>2.2282648580000002</v>
      </c>
      <c r="P195" s="48">
        <v>8.5283221000000006E-2</v>
      </c>
      <c r="Q195" s="48">
        <v>3.3626446999999997E-2</v>
      </c>
      <c r="R195" s="122">
        <v>0.475428252</v>
      </c>
      <c r="S195" s="272">
        <v>5.7</v>
      </c>
    </row>
    <row r="196" spans="1:19" ht="15" customHeight="1" x14ac:dyDescent="0.2">
      <c r="A196" s="15">
        <v>143</v>
      </c>
      <c r="B196" s="139" t="s">
        <v>103</v>
      </c>
      <c r="C196" s="396">
        <v>1.4578064260000001</v>
      </c>
      <c r="D196" s="48">
        <v>0.32355739100000003</v>
      </c>
      <c r="E196" s="48">
        <v>8.2412560000000006E-3</v>
      </c>
      <c r="F196" s="122">
        <v>0.98957151099999996</v>
      </c>
      <c r="G196" s="272">
        <v>5.6</v>
      </c>
      <c r="H196" s="44" t="s">
        <v>103</v>
      </c>
      <c r="I196" s="330">
        <v>-4.4264131290000002</v>
      </c>
      <c r="J196" s="48">
        <v>4.1817422540000004</v>
      </c>
      <c r="K196" s="48">
        <v>-0.61084954499999999</v>
      </c>
      <c r="L196" s="251">
        <v>0.60935252900000003</v>
      </c>
      <c r="M196" s="253">
        <v>3</v>
      </c>
      <c r="N196" s="131" t="s">
        <v>103</v>
      </c>
      <c r="O196" s="396">
        <v>1.780510708</v>
      </c>
      <c r="P196" s="48">
        <v>0.20755997100000001</v>
      </c>
      <c r="Q196" s="48">
        <v>2.1619626999999999E-2</v>
      </c>
      <c r="R196" s="122">
        <v>0.22954814900000001</v>
      </c>
      <c r="S196" s="272">
        <v>5.2</v>
      </c>
    </row>
    <row r="197" spans="1:19" ht="15" customHeight="1" x14ac:dyDescent="0.2">
      <c r="A197" s="15">
        <v>144</v>
      </c>
      <c r="B197" s="139" t="s">
        <v>104</v>
      </c>
      <c r="C197" s="396">
        <v>1.695924226</v>
      </c>
      <c r="D197" s="48">
        <v>0.27209171199999999</v>
      </c>
      <c r="E197" s="48">
        <v>1.4296522000000001E-2</v>
      </c>
      <c r="F197" s="122">
        <v>0.39583883600000003</v>
      </c>
      <c r="G197" s="272">
        <v>5.7</v>
      </c>
      <c r="H197" s="44" t="s">
        <v>104</v>
      </c>
      <c r="I197" s="330">
        <v>0.76970689000000003</v>
      </c>
      <c r="J197" s="48">
        <v>0.73874539400000006</v>
      </c>
      <c r="K197" s="48">
        <v>-2.9446621999999999E-2</v>
      </c>
      <c r="L197" s="251">
        <v>8.9930525999999997E-2</v>
      </c>
      <c r="M197" s="253">
        <v>4.5</v>
      </c>
      <c r="N197" s="131" t="s">
        <v>104</v>
      </c>
      <c r="O197" s="396">
        <v>1.842799732</v>
      </c>
      <c r="P197" s="48">
        <v>0.23451623999999999</v>
      </c>
      <c r="Q197" s="48">
        <v>1.8877442000000001E-2</v>
      </c>
      <c r="R197" s="122">
        <v>0.44321886900000002</v>
      </c>
      <c r="S197" s="272">
        <v>5.4</v>
      </c>
    </row>
    <row r="198" spans="1:19" ht="15" customHeight="1" x14ac:dyDescent="0.2">
      <c r="A198" s="15">
        <v>145</v>
      </c>
      <c r="B198" s="139" t="s">
        <v>105</v>
      </c>
      <c r="C198" s="396">
        <v>1.676972755</v>
      </c>
      <c r="D198" s="48">
        <v>0.103366495</v>
      </c>
      <c r="E198" s="48">
        <v>3.7584597999999997E-2</v>
      </c>
      <c r="F198" s="122">
        <v>7.0156597000000001E-2</v>
      </c>
      <c r="G198" s="272">
        <v>5</v>
      </c>
      <c r="H198" s="44" t="s">
        <v>105</v>
      </c>
      <c r="I198" s="330">
        <v>9.6322253999999996E-2</v>
      </c>
      <c r="J198" s="48">
        <v>1.0316995369999999</v>
      </c>
      <c r="K198" s="48">
        <v>-7.6759773000000003E-2</v>
      </c>
      <c r="L198" s="251">
        <v>7.0688971000000003E-2</v>
      </c>
      <c r="M198" s="253">
        <v>3.4</v>
      </c>
      <c r="N198" s="131" t="s">
        <v>105</v>
      </c>
      <c r="O198" s="396">
        <v>1.662301472</v>
      </c>
      <c r="P198" s="48">
        <v>0.126687307</v>
      </c>
      <c r="Q198" s="48">
        <v>3.7080031999999999E-2</v>
      </c>
      <c r="R198" s="122">
        <v>-1.9908746000000001E-2</v>
      </c>
      <c r="S198" s="272">
        <v>4.7</v>
      </c>
    </row>
    <row r="199" spans="1:19" ht="15" customHeight="1" x14ac:dyDescent="0.2">
      <c r="A199" s="15">
        <v>146</v>
      </c>
      <c r="B199" s="139" t="s">
        <v>106</v>
      </c>
      <c r="C199" s="396">
        <v>1.6754605140000001</v>
      </c>
      <c r="D199" s="48">
        <v>6.7597367000000005E-2</v>
      </c>
      <c r="E199" s="48">
        <v>4.9980420999999997E-2</v>
      </c>
      <c r="F199" s="122">
        <v>-0.10716257899999999</v>
      </c>
      <c r="G199" s="272">
        <v>4.5999999999999996</v>
      </c>
      <c r="H199" s="44" t="s">
        <v>106</v>
      </c>
      <c r="I199" s="330">
        <v>-2.8094894560000001</v>
      </c>
      <c r="J199" s="48">
        <v>2.7783956769999998</v>
      </c>
      <c r="K199" s="48">
        <v>-0.34060494899999999</v>
      </c>
      <c r="L199" s="251">
        <v>0.37588245199999998</v>
      </c>
      <c r="M199" s="253">
        <v>3.4</v>
      </c>
      <c r="N199" s="131" t="s">
        <v>106</v>
      </c>
      <c r="O199" s="396">
        <v>0.73381242400000002</v>
      </c>
      <c r="P199" s="48">
        <v>0.54901362300000001</v>
      </c>
      <c r="Q199" s="48">
        <v>-1.794124E-3</v>
      </c>
      <c r="R199" s="122">
        <v>-0.11111306</v>
      </c>
      <c r="S199" s="272">
        <v>4</v>
      </c>
    </row>
    <row r="200" spans="1:19" ht="15" customHeight="1" x14ac:dyDescent="0.2">
      <c r="A200" s="15">
        <v>147</v>
      </c>
      <c r="B200" s="139" t="s">
        <v>107</v>
      </c>
      <c r="C200" s="396">
        <v>1.6525505089999999</v>
      </c>
      <c r="D200" s="48">
        <v>0.14023266500000001</v>
      </c>
      <c r="E200" s="48">
        <v>3.0994086000000001E-2</v>
      </c>
      <c r="F200" s="122">
        <v>8.7715431999999996E-2</v>
      </c>
      <c r="G200" s="272">
        <v>4.9000000000000004</v>
      </c>
      <c r="H200" s="44" t="s">
        <v>107</v>
      </c>
      <c r="I200" s="396">
        <v>1.2063816039999999</v>
      </c>
      <c r="J200" s="48">
        <v>0.34176553799999998</v>
      </c>
      <c r="K200" s="48">
        <v>3.5789407000000002E-2</v>
      </c>
      <c r="L200" s="122">
        <v>-0.31686905199999998</v>
      </c>
      <c r="M200" s="253">
        <v>3.5</v>
      </c>
      <c r="N200" s="131" t="s">
        <v>107</v>
      </c>
      <c r="O200" s="396">
        <v>1.892989544</v>
      </c>
      <c r="P200" s="48">
        <v>1.1654476E-2</v>
      </c>
      <c r="Q200" s="48">
        <v>5.3376384999999998E-2</v>
      </c>
      <c r="R200" s="122">
        <v>0.363808662</v>
      </c>
      <c r="S200" s="272">
        <v>4.5999999999999996</v>
      </c>
    </row>
    <row r="201" spans="1:19" x14ac:dyDescent="0.2">
      <c r="A201" s="15">
        <v>148</v>
      </c>
      <c r="B201" s="132" t="s">
        <v>108</v>
      </c>
      <c r="C201" s="396">
        <v>-0.78065456799999999</v>
      </c>
      <c r="D201" s="48">
        <v>1.5789017190000001</v>
      </c>
      <c r="E201" s="48">
        <v>-0.144568371</v>
      </c>
      <c r="F201" s="122">
        <v>0.20249831200000001</v>
      </c>
      <c r="G201" s="272">
        <v>4.5</v>
      </c>
      <c r="H201" s="228" t="s">
        <v>108</v>
      </c>
      <c r="I201" s="396">
        <v>1.2530171880000001</v>
      </c>
      <c r="J201" s="48">
        <v>0.51085541999999995</v>
      </c>
      <c r="K201" s="48">
        <v>-1.045034E-3</v>
      </c>
      <c r="L201" s="122">
        <v>1.5840874000000001E-2</v>
      </c>
      <c r="M201" s="253">
        <v>5</v>
      </c>
      <c r="N201" s="132" t="s">
        <v>108</v>
      </c>
      <c r="O201" s="396">
        <v>-1.5937386739999999</v>
      </c>
      <c r="P201" s="48">
        <v>2.0551628329999998</v>
      </c>
      <c r="Q201" s="48">
        <v>-0.208032194</v>
      </c>
      <c r="R201" s="122">
        <v>0.26893656100000002</v>
      </c>
      <c r="S201" s="272">
        <v>4.3</v>
      </c>
    </row>
    <row r="202" spans="1:19" ht="15" x14ac:dyDescent="0.2">
      <c r="A202" s="15">
        <v>149</v>
      </c>
      <c r="B202" s="445">
        <v>39539</v>
      </c>
      <c r="G202" s="276"/>
      <c r="H202" s="15">
        <v>39539</v>
      </c>
      <c r="N202" s="120">
        <v>39539</v>
      </c>
      <c r="S202" s="276"/>
    </row>
    <row r="203" spans="1:19" ht="15" customHeight="1" x14ac:dyDescent="0.2">
      <c r="A203" s="15">
        <v>150</v>
      </c>
      <c r="B203" s="139" t="s">
        <v>100</v>
      </c>
      <c r="C203" s="396">
        <v>-4.6669456370000004</v>
      </c>
      <c r="D203" s="48">
        <v>3.7883780630000001</v>
      </c>
      <c r="E203" s="48">
        <v>-0.459749615</v>
      </c>
      <c r="F203" s="122">
        <v>0.50356623499999997</v>
      </c>
      <c r="G203" s="272">
        <v>3.8</v>
      </c>
      <c r="H203" s="44" t="s">
        <v>100</v>
      </c>
      <c r="I203" s="330">
        <v>1.3642256399999999</v>
      </c>
      <c r="J203" s="48">
        <v>0.45236974899999999</v>
      </c>
      <c r="K203" s="48">
        <v>8.8679959999999995E-3</v>
      </c>
      <c r="L203" s="251">
        <v>-1.0259449E-2</v>
      </c>
      <c r="M203" s="253">
        <v>4.0999999999999996</v>
      </c>
      <c r="N203" s="131" t="s">
        <v>100</v>
      </c>
      <c r="O203" s="396">
        <v>-13.89319132</v>
      </c>
      <c r="P203" s="48">
        <v>9.1878189290000005</v>
      </c>
      <c r="Q203" s="48">
        <v>-1.2406035740000001</v>
      </c>
      <c r="R203" s="122">
        <v>1.293440744</v>
      </c>
      <c r="S203" s="272">
        <v>3.6</v>
      </c>
    </row>
    <row r="204" spans="1:19" ht="15" customHeight="1" x14ac:dyDescent="0.2">
      <c r="A204" s="15">
        <v>151</v>
      </c>
      <c r="B204" s="139" t="s">
        <v>101</v>
      </c>
      <c r="C204" s="396">
        <v>-3.9882947180000001</v>
      </c>
      <c r="D204" s="48">
        <v>3.401641734</v>
      </c>
      <c r="E204" s="48">
        <v>-0.408158203</v>
      </c>
      <c r="F204" s="122">
        <v>0.45286372000000003</v>
      </c>
      <c r="G204" s="272">
        <v>3.8</v>
      </c>
      <c r="H204" s="44" t="s">
        <v>101</v>
      </c>
      <c r="I204" s="330">
        <v>0.15120920099999999</v>
      </c>
      <c r="J204" s="48">
        <v>1.1037136670000001</v>
      </c>
      <c r="K204" s="48">
        <v>-7.9731699000000003E-2</v>
      </c>
      <c r="L204" s="251">
        <v>8.0308607000000004E-2</v>
      </c>
      <c r="M204" s="253">
        <v>3.7</v>
      </c>
      <c r="N204" s="131" t="s">
        <v>101</v>
      </c>
      <c r="O204" s="396">
        <v>-3.7997931789999999</v>
      </c>
      <c r="P204" s="48">
        <v>3.3565883799999998</v>
      </c>
      <c r="Q204" s="48">
        <v>-0.40459341100000001</v>
      </c>
      <c r="R204" s="122">
        <v>0.46233586900000001</v>
      </c>
      <c r="S204" s="272">
        <v>3.8</v>
      </c>
    </row>
    <row r="205" spans="1:19" ht="15" customHeight="1" x14ac:dyDescent="0.2">
      <c r="A205" s="15">
        <v>152</v>
      </c>
      <c r="B205" s="139" t="s">
        <v>102</v>
      </c>
      <c r="C205" s="396">
        <v>2.1058320140000002</v>
      </c>
      <c r="D205" s="48">
        <v>0.15299886300000001</v>
      </c>
      <c r="E205" s="48">
        <v>2.5530919999999999E-2</v>
      </c>
      <c r="F205" s="122">
        <v>0.67418770699999997</v>
      </c>
      <c r="G205" s="272">
        <v>6</v>
      </c>
      <c r="H205" s="44" t="s">
        <v>102</v>
      </c>
      <c r="I205" s="330">
        <v>1.141583451</v>
      </c>
      <c r="J205" s="48">
        <v>0.54562895</v>
      </c>
      <c r="K205" s="48">
        <v>-1.074099E-3</v>
      </c>
      <c r="L205" s="251">
        <v>-1.7870780000000001E-3</v>
      </c>
      <c r="M205" s="253">
        <v>4.2</v>
      </c>
      <c r="N205" s="131" t="s">
        <v>102</v>
      </c>
      <c r="O205" s="396">
        <v>2.3167452540000002</v>
      </c>
      <c r="P205" s="48">
        <v>8.5283221000000006E-2</v>
      </c>
      <c r="Q205" s="48">
        <v>3.3626446999999997E-2</v>
      </c>
      <c r="R205" s="122">
        <v>0.475428252</v>
      </c>
      <c r="S205" s="272">
        <v>5.7</v>
      </c>
    </row>
    <row r="206" spans="1:19" ht="15" customHeight="1" x14ac:dyDescent="0.2">
      <c r="A206" s="15">
        <v>153</v>
      </c>
      <c r="B206" s="139" t="s">
        <v>103</v>
      </c>
      <c r="C206" s="396">
        <v>1.4715336240000001</v>
      </c>
      <c r="D206" s="48">
        <v>0.32355739100000003</v>
      </c>
      <c r="E206" s="48">
        <v>8.2412560000000006E-3</v>
      </c>
      <c r="F206" s="122">
        <v>0.98957151099999996</v>
      </c>
      <c r="G206" s="272">
        <v>5.6</v>
      </c>
      <c r="H206" s="44" t="s">
        <v>103</v>
      </c>
      <c r="I206" s="330">
        <v>-4.4222948110000004</v>
      </c>
      <c r="J206" s="48">
        <v>4.1817422540000004</v>
      </c>
      <c r="K206" s="48">
        <v>-0.61084954499999999</v>
      </c>
      <c r="L206" s="251">
        <v>0.60935252900000003</v>
      </c>
      <c r="M206" s="253">
        <v>3</v>
      </c>
      <c r="N206" s="131" t="s">
        <v>103</v>
      </c>
      <c r="O206" s="396">
        <v>1.7914509830000001</v>
      </c>
      <c r="P206" s="48">
        <v>0.20755997100000001</v>
      </c>
      <c r="Q206" s="48">
        <v>2.1619626999999999E-2</v>
      </c>
      <c r="R206" s="122">
        <v>0.22954814900000001</v>
      </c>
      <c r="S206" s="272">
        <v>5.2</v>
      </c>
    </row>
    <row r="207" spans="1:19" ht="15" customHeight="1" x14ac:dyDescent="0.2">
      <c r="A207" s="15">
        <v>154</v>
      </c>
      <c r="B207" s="139" t="s">
        <v>104</v>
      </c>
      <c r="C207" s="396">
        <v>1.6492595830000001</v>
      </c>
      <c r="D207" s="48">
        <v>0.27209171199999999</v>
      </c>
      <c r="E207" s="48">
        <v>1.4296522000000001E-2</v>
      </c>
      <c r="F207" s="122">
        <v>0.39583883600000003</v>
      </c>
      <c r="G207" s="272">
        <v>5.7</v>
      </c>
      <c r="H207" s="44" t="s">
        <v>104</v>
      </c>
      <c r="I207" s="330">
        <v>0.76098258100000005</v>
      </c>
      <c r="J207" s="48">
        <v>0.73874539400000006</v>
      </c>
      <c r="K207" s="48">
        <v>-2.9446621999999999E-2</v>
      </c>
      <c r="L207" s="251">
        <v>8.9930525999999997E-2</v>
      </c>
      <c r="M207" s="253">
        <v>4.5</v>
      </c>
      <c r="N207" s="131" t="s">
        <v>104</v>
      </c>
      <c r="O207" s="396">
        <v>1.799426843</v>
      </c>
      <c r="P207" s="48">
        <v>0.23451623999999999</v>
      </c>
      <c r="Q207" s="48">
        <v>1.8877442000000001E-2</v>
      </c>
      <c r="R207" s="122">
        <v>0.44321886900000002</v>
      </c>
      <c r="S207" s="272">
        <v>5.4</v>
      </c>
    </row>
    <row r="208" spans="1:19" ht="15" customHeight="1" x14ac:dyDescent="0.2">
      <c r="A208" s="15">
        <v>155</v>
      </c>
      <c r="B208" s="139" t="s">
        <v>105</v>
      </c>
      <c r="C208" s="396">
        <v>1.7232376380000001</v>
      </c>
      <c r="D208" s="48">
        <v>0.103366495</v>
      </c>
      <c r="E208" s="48">
        <v>3.7584597999999997E-2</v>
      </c>
      <c r="F208" s="122">
        <v>7.0156597000000001E-2</v>
      </c>
      <c r="G208" s="272">
        <v>5</v>
      </c>
      <c r="H208" s="44" t="s">
        <v>105</v>
      </c>
      <c r="I208" s="330">
        <v>0.115135028</v>
      </c>
      <c r="J208" s="48">
        <v>1.0316995369999999</v>
      </c>
      <c r="K208" s="48">
        <v>-7.6759773000000003E-2</v>
      </c>
      <c r="L208" s="251">
        <v>7.0688971000000003E-2</v>
      </c>
      <c r="M208" s="253">
        <v>3.4</v>
      </c>
      <c r="N208" s="131" t="s">
        <v>105</v>
      </c>
      <c r="O208" s="396">
        <v>1.6909224620000001</v>
      </c>
      <c r="P208" s="48">
        <v>0.126687307</v>
      </c>
      <c r="Q208" s="48">
        <v>3.7080031999999999E-2</v>
      </c>
      <c r="R208" s="122">
        <v>-1.9908746000000001E-2</v>
      </c>
      <c r="S208" s="272">
        <v>4.7</v>
      </c>
    </row>
    <row r="209" spans="1:19" ht="15" customHeight="1" x14ac:dyDescent="0.2">
      <c r="A209" s="15">
        <v>156</v>
      </c>
      <c r="B209" s="139" t="s">
        <v>106</v>
      </c>
      <c r="C209" s="396">
        <v>1.538899174</v>
      </c>
      <c r="D209" s="48">
        <v>6.7597367000000005E-2</v>
      </c>
      <c r="E209" s="48">
        <v>4.9980420999999997E-2</v>
      </c>
      <c r="F209" s="122">
        <v>-0.10716257899999999</v>
      </c>
      <c r="G209" s="272">
        <v>4.5999999999999996</v>
      </c>
      <c r="H209" s="44" t="s">
        <v>106</v>
      </c>
      <c r="I209" s="330">
        <v>-2.832996939</v>
      </c>
      <c r="J209" s="48">
        <v>2.7783956769999998</v>
      </c>
      <c r="K209" s="48">
        <v>-0.34060494899999999</v>
      </c>
      <c r="L209" s="251">
        <v>0.37588245199999998</v>
      </c>
      <c r="M209" s="253">
        <v>3.4</v>
      </c>
      <c r="N209" s="131" t="s">
        <v>106</v>
      </c>
      <c r="O209" s="396">
        <v>0.61817165399999996</v>
      </c>
      <c r="P209" s="48">
        <v>0.54901362300000001</v>
      </c>
      <c r="Q209" s="48">
        <v>-1.794124E-3</v>
      </c>
      <c r="R209" s="122">
        <v>-0.11111306</v>
      </c>
      <c r="S209" s="272">
        <v>4</v>
      </c>
    </row>
    <row r="210" spans="1:19" ht="15" customHeight="1" x14ac:dyDescent="0.2">
      <c r="A210" s="15">
        <v>157</v>
      </c>
      <c r="B210" s="139" t="s">
        <v>107</v>
      </c>
      <c r="C210" s="396">
        <v>1.648956351</v>
      </c>
      <c r="D210" s="48">
        <v>0.14023266500000001</v>
      </c>
      <c r="E210" s="48">
        <v>3.0994086000000001E-2</v>
      </c>
      <c r="F210" s="122">
        <v>8.7715431999999996E-2</v>
      </c>
      <c r="G210" s="272">
        <v>4.9000000000000004</v>
      </c>
      <c r="H210" s="44" t="s">
        <v>107</v>
      </c>
      <c r="I210" s="330">
        <v>1.208218869</v>
      </c>
      <c r="J210" s="48">
        <v>0.34176553799999998</v>
      </c>
      <c r="K210" s="48">
        <v>3.5789407000000002E-2</v>
      </c>
      <c r="L210" s="251">
        <v>-0.31686905199999998</v>
      </c>
      <c r="M210" s="253">
        <v>3.5</v>
      </c>
      <c r="N210" s="131" t="s">
        <v>107</v>
      </c>
      <c r="O210" s="396">
        <v>1.892201486</v>
      </c>
      <c r="P210" s="48">
        <v>1.1654476E-2</v>
      </c>
      <c r="Q210" s="48">
        <v>5.3376384999999998E-2</v>
      </c>
      <c r="R210" s="122">
        <v>0.363808662</v>
      </c>
      <c r="S210" s="272">
        <v>4.5999999999999996</v>
      </c>
    </row>
    <row r="211" spans="1:19" x14ac:dyDescent="0.2">
      <c r="A211" s="15">
        <v>158</v>
      </c>
      <c r="B211" s="132" t="s">
        <v>108</v>
      </c>
      <c r="C211" s="396">
        <v>-0.79323168600000005</v>
      </c>
      <c r="D211" s="48">
        <v>1.5789017190000001</v>
      </c>
      <c r="E211" s="48">
        <v>-0.144568371</v>
      </c>
      <c r="F211" s="122">
        <v>0.20249831200000001</v>
      </c>
      <c r="G211" s="272">
        <v>4.5</v>
      </c>
      <c r="H211" s="228" t="s">
        <v>108</v>
      </c>
      <c r="I211" s="330">
        <v>1.2537525460000001</v>
      </c>
      <c r="J211" s="48">
        <v>0.51085541999999995</v>
      </c>
      <c r="K211" s="48">
        <v>-1.045034E-3</v>
      </c>
      <c r="L211" s="122">
        <v>1.5840874000000001E-2</v>
      </c>
      <c r="M211" s="253">
        <v>5</v>
      </c>
      <c r="N211" s="132" t="s">
        <v>108</v>
      </c>
      <c r="O211" s="396">
        <v>-1.607173491</v>
      </c>
      <c r="P211" s="48">
        <v>2.0551628329999998</v>
      </c>
      <c r="Q211" s="48">
        <v>-0.208032194</v>
      </c>
      <c r="R211" s="122">
        <v>0.26893656100000002</v>
      </c>
      <c r="S211" s="272">
        <v>4.3</v>
      </c>
    </row>
    <row r="212" spans="1:19" ht="15" x14ac:dyDescent="0.2">
      <c r="A212" s="15">
        <v>159</v>
      </c>
      <c r="B212" s="445">
        <v>39569</v>
      </c>
      <c r="C212" s="76"/>
      <c r="D212" s="76"/>
      <c r="E212" s="76"/>
      <c r="F212" s="76"/>
      <c r="G212" s="276"/>
      <c r="H212" s="15">
        <v>39569</v>
      </c>
      <c r="N212" s="120">
        <v>39569</v>
      </c>
      <c r="O212" s="76"/>
      <c r="P212" s="76"/>
      <c r="Q212" s="76"/>
      <c r="R212" s="76"/>
      <c r="S212" s="276"/>
    </row>
    <row r="213" spans="1:19" ht="15" customHeight="1" x14ac:dyDescent="0.2">
      <c r="A213" s="15">
        <v>160</v>
      </c>
      <c r="B213" s="139" t="s">
        <v>100</v>
      </c>
      <c r="C213" s="396">
        <v>-4.6873595229999996</v>
      </c>
      <c r="D213" s="48">
        <v>3.7883780630000001</v>
      </c>
      <c r="E213" s="48">
        <v>-0.459749615</v>
      </c>
      <c r="F213" s="122">
        <v>0.50356623499999997</v>
      </c>
      <c r="G213" s="272">
        <v>3.8</v>
      </c>
      <c r="H213" s="44" t="s">
        <v>100</v>
      </c>
      <c r="I213" s="330">
        <v>1.3650424379999999</v>
      </c>
      <c r="J213" s="48">
        <v>0.45236974899999999</v>
      </c>
      <c r="K213" s="48">
        <v>8.8679959999999995E-3</v>
      </c>
      <c r="L213" s="251">
        <v>-1.0259449E-2</v>
      </c>
      <c r="M213" s="253">
        <v>4.0999999999999996</v>
      </c>
      <c r="N213" s="131" t="s">
        <v>100</v>
      </c>
      <c r="O213" s="396">
        <v>-13.913337820000001</v>
      </c>
      <c r="P213" s="48">
        <v>9.1878189290000005</v>
      </c>
      <c r="Q213" s="48">
        <v>-1.2406035740000001</v>
      </c>
      <c r="R213" s="122">
        <v>1.293440744</v>
      </c>
      <c r="S213" s="272">
        <v>3.6</v>
      </c>
    </row>
    <row r="214" spans="1:19" ht="15" customHeight="1" x14ac:dyDescent="0.2">
      <c r="A214" s="15">
        <v>161</v>
      </c>
      <c r="B214" s="139" t="s">
        <v>101</v>
      </c>
      <c r="C214" s="396">
        <v>-4.0181969310000003</v>
      </c>
      <c r="D214" s="48">
        <v>3.401641734</v>
      </c>
      <c r="E214" s="48">
        <v>-0.408158203</v>
      </c>
      <c r="F214" s="122">
        <v>0.45286372000000003</v>
      </c>
      <c r="G214" s="272">
        <v>3.8</v>
      </c>
      <c r="H214" s="44" t="s">
        <v>101</v>
      </c>
      <c r="I214" s="330">
        <v>0.13701439300000001</v>
      </c>
      <c r="J214" s="48">
        <v>1.1037136670000001</v>
      </c>
      <c r="K214" s="48">
        <v>-7.9731699000000003E-2</v>
      </c>
      <c r="L214" s="251">
        <v>8.0308607000000004E-2</v>
      </c>
      <c r="M214" s="253">
        <v>3.7</v>
      </c>
      <c r="N214" s="131" t="s">
        <v>101</v>
      </c>
      <c r="O214" s="396">
        <v>-3.8250104029999998</v>
      </c>
      <c r="P214" s="48">
        <v>3.3565883799999998</v>
      </c>
      <c r="Q214" s="48">
        <v>-0.40459341100000001</v>
      </c>
      <c r="R214" s="122">
        <v>0.46233586900000001</v>
      </c>
      <c r="S214" s="272">
        <v>3.8</v>
      </c>
    </row>
    <row r="215" spans="1:19" ht="15" customHeight="1" x14ac:dyDescent="0.2">
      <c r="A215" s="15">
        <v>162</v>
      </c>
      <c r="B215" s="139" t="s">
        <v>102</v>
      </c>
      <c r="C215" s="396">
        <v>1.974183942</v>
      </c>
      <c r="D215" s="48">
        <v>0.15299886300000001</v>
      </c>
      <c r="E215" s="48">
        <v>2.5530919999999999E-2</v>
      </c>
      <c r="F215" s="122">
        <v>0.67418770699999997</v>
      </c>
      <c r="G215" s="272">
        <v>6</v>
      </c>
      <c r="H215" s="44" t="s">
        <v>102</v>
      </c>
      <c r="I215" s="330">
        <v>1.11406809</v>
      </c>
      <c r="J215" s="48">
        <v>0.54562895</v>
      </c>
      <c r="K215" s="48">
        <v>-1.074099E-3</v>
      </c>
      <c r="L215" s="251">
        <v>-1.7870780000000001E-3</v>
      </c>
      <c r="M215" s="253">
        <v>4.2</v>
      </c>
      <c r="N215" s="131" t="s">
        <v>102</v>
      </c>
      <c r="O215" s="396">
        <v>2.1939472640000002</v>
      </c>
      <c r="P215" s="48">
        <v>8.5283221000000006E-2</v>
      </c>
      <c r="Q215" s="48">
        <v>3.3626446999999997E-2</v>
      </c>
      <c r="R215" s="122">
        <v>0.475428252</v>
      </c>
      <c r="S215" s="272">
        <v>5.7</v>
      </c>
    </row>
    <row r="216" spans="1:19" ht="15" customHeight="1" x14ac:dyDescent="0.2">
      <c r="A216" s="15">
        <v>163</v>
      </c>
      <c r="B216" s="139" t="s">
        <v>103</v>
      </c>
      <c r="C216" s="396">
        <v>1.4568983099999999</v>
      </c>
      <c r="D216" s="48">
        <v>0.32355739100000003</v>
      </c>
      <c r="E216" s="48">
        <v>8.2412560000000006E-3</v>
      </c>
      <c r="F216" s="122">
        <v>0.98957151099999996</v>
      </c>
      <c r="G216" s="272">
        <v>5.6</v>
      </c>
      <c r="H216" s="44" t="s">
        <v>103</v>
      </c>
      <c r="I216" s="330">
        <v>-4.4200941079999998</v>
      </c>
      <c r="J216" s="48">
        <v>4.1817422540000004</v>
      </c>
      <c r="K216" s="48">
        <v>-0.61084954499999999</v>
      </c>
      <c r="L216" s="251">
        <v>0.60935252900000003</v>
      </c>
      <c r="M216" s="253">
        <v>3</v>
      </c>
      <c r="N216" s="131" t="s">
        <v>103</v>
      </c>
      <c r="O216" s="396">
        <v>1.775118499</v>
      </c>
      <c r="P216" s="48">
        <v>0.20755997100000001</v>
      </c>
      <c r="Q216" s="48">
        <v>2.1619626999999999E-2</v>
      </c>
      <c r="R216" s="122">
        <v>0.22954814900000001</v>
      </c>
      <c r="S216" s="272">
        <v>5.2</v>
      </c>
    </row>
    <row r="217" spans="1:19" ht="15" customHeight="1" x14ac:dyDescent="0.2">
      <c r="A217" s="15">
        <v>164</v>
      </c>
      <c r="B217" s="139" t="s">
        <v>104</v>
      </c>
      <c r="C217" s="396">
        <v>1.6293066839999999</v>
      </c>
      <c r="D217" s="48">
        <v>0.27209171199999999</v>
      </c>
      <c r="E217" s="48">
        <v>1.4296522000000001E-2</v>
      </c>
      <c r="F217" s="122">
        <v>0.39583883600000003</v>
      </c>
      <c r="G217" s="272">
        <v>5.7</v>
      </c>
      <c r="H217" s="44" t="s">
        <v>104</v>
      </c>
      <c r="I217" s="330">
        <v>0.76145718100000004</v>
      </c>
      <c r="J217" s="48">
        <v>0.73874539400000006</v>
      </c>
      <c r="K217" s="48">
        <v>-2.9446621999999999E-2</v>
      </c>
      <c r="L217" s="251">
        <v>8.9930525999999997E-2</v>
      </c>
      <c r="M217" s="253">
        <v>4.5</v>
      </c>
      <c r="N217" s="131" t="s">
        <v>104</v>
      </c>
      <c r="O217" s="396">
        <v>1.7805643330000001</v>
      </c>
      <c r="P217" s="48">
        <v>0.23451623999999999</v>
      </c>
      <c r="Q217" s="48">
        <v>1.8877442000000001E-2</v>
      </c>
      <c r="R217" s="122">
        <v>0.44321886900000002</v>
      </c>
      <c r="S217" s="272">
        <v>5.4</v>
      </c>
    </row>
    <row r="218" spans="1:19" ht="15" customHeight="1" x14ac:dyDescent="0.2">
      <c r="A218" s="15">
        <v>165</v>
      </c>
      <c r="B218" s="139" t="s">
        <v>105</v>
      </c>
      <c r="C218" s="396">
        <v>1.6650582169999999</v>
      </c>
      <c r="D218" s="48">
        <v>0.103366495</v>
      </c>
      <c r="E218" s="48">
        <v>3.7584597999999997E-2</v>
      </c>
      <c r="F218" s="122">
        <v>7.0156597000000001E-2</v>
      </c>
      <c r="G218" s="272">
        <v>5</v>
      </c>
      <c r="H218" s="44" t="s">
        <v>105</v>
      </c>
      <c r="I218" s="330">
        <v>0.102667595</v>
      </c>
      <c r="J218" s="48">
        <v>1.0316995369999999</v>
      </c>
      <c r="K218" s="48">
        <v>-7.6759773000000003E-2</v>
      </c>
      <c r="L218" s="251">
        <v>7.0688971000000003E-2</v>
      </c>
      <c r="M218" s="253">
        <v>3.4</v>
      </c>
      <c r="N218" s="131" t="s">
        <v>105</v>
      </c>
      <c r="O218" s="396">
        <v>1.6532442389999999</v>
      </c>
      <c r="P218" s="48">
        <v>0.126687307</v>
      </c>
      <c r="Q218" s="48">
        <v>3.7080031999999999E-2</v>
      </c>
      <c r="R218" s="122">
        <v>-1.9908746000000001E-2</v>
      </c>
      <c r="S218" s="272">
        <v>4.7</v>
      </c>
    </row>
    <row r="219" spans="1:19" ht="15" customHeight="1" x14ac:dyDescent="0.2">
      <c r="A219" s="15">
        <v>166</v>
      </c>
      <c r="B219" s="139" t="s">
        <v>106</v>
      </c>
      <c r="C219" s="396">
        <v>1.568415873</v>
      </c>
      <c r="D219" s="48">
        <v>6.7597367000000005E-2</v>
      </c>
      <c r="E219" s="48">
        <v>4.9980420999999997E-2</v>
      </c>
      <c r="F219" s="122">
        <v>-0.10716257899999999</v>
      </c>
      <c r="G219" s="272">
        <v>4.5999999999999996</v>
      </c>
      <c r="H219" s="44" t="s">
        <v>106</v>
      </c>
      <c r="I219" s="330">
        <v>-2.8374775680000002</v>
      </c>
      <c r="J219" s="48">
        <v>2.7783956769999998</v>
      </c>
      <c r="K219" s="48">
        <v>-0.34060494899999999</v>
      </c>
      <c r="L219" s="251">
        <v>0.37588245199999998</v>
      </c>
      <c r="M219" s="253">
        <v>3.4</v>
      </c>
      <c r="N219" s="131" t="s">
        <v>106</v>
      </c>
      <c r="O219" s="396">
        <v>0.64378925099999995</v>
      </c>
      <c r="P219" s="48">
        <v>0.54901362300000001</v>
      </c>
      <c r="Q219" s="48">
        <v>-1.794124E-3</v>
      </c>
      <c r="R219" s="122">
        <v>-0.11111306</v>
      </c>
      <c r="S219" s="272">
        <v>4</v>
      </c>
    </row>
    <row r="220" spans="1:19" ht="15" customHeight="1" x14ac:dyDescent="0.2">
      <c r="A220" s="15">
        <v>167</v>
      </c>
      <c r="B220" s="139" t="s">
        <v>107</v>
      </c>
      <c r="C220" s="396">
        <v>1.656824002</v>
      </c>
      <c r="D220" s="48">
        <v>0.14023266500000001</v>
      </c>
      <c r="E220" s="48">
        <v>3.0994086000000001E-2</v>
      </c>
      <c r="F220" s="122">
        <v>8.7715431999999996E-2</v>
      </c>
      <c r="G220" s="272">
        <v>4.9000000000000004</v>
      </c>
      <c r="H220" s="44" t="s">
        <v>107</v>
      </c>
      <c r="I220" s="330">
        <v>1.2140525049999999</v>
      </c>
      <c r="J220" s="48">
        <v>0.34176553799999998</v>
      </c>
      <c r="K220" s="48">
        <v>3.5789407000000002E-2</v>
      </c>
      <c r="L220" s="251">
        <v>-0.31686905199999998</v>
      </c>
      <c r="M220" s="253">
        <v>3.5</v>
      </c>
      <c r="N220" s="131" t="s">
        <v>107</v>
      </c>
      <c r="O220" s="396">
        <v>1.900476335</v>
      </c>
      <c r="P220" s="48">
        <v>1.1654476E-2</v>
      </c>
      <c r="Q220" s="48">
        <v>5.3376384999999998E-2</v>
      </c>
      <c r="R220" s="122">
        <v>0.363808662</v>
      </c>
      <c r="S220" s="272">
        <v>4.5999999999999996</v>
      </c>
    </row>
    <row r="221" spans="1:19" x14ac:dyDescent="0.2">
      <c r="A221" s="15">
        <v>168</v>
      </c>
      <c r="B221" s="132" t="s">
        <v>108</v>
      </c>
      <c r="C221" s="396">
        <v>-0.84664758500000004</v>
      </c>
      <c r="D221" s="48">
        <v>1.5789017190000001</v>
      </c>
      <c r="E221" s="48">
        <v>-0.144568371</v>
      </c>
      <c r="F221" s="122">
        <v>0.20249831200000001</v>
      </c>
      <c r="G221" s="272">
        <v>4.5</v>
      </c>
      <c r="H221" s="228" t="s">
        <v>108</v>
      </c>
      <c r="I221" s="330">
        <v>1.243056468</v>
      </c>
      <c r="J221" s="48">
        <v>0.51085541999999995</v>
      </c>
      <c r="K221" s="48">
        <v>-1.045034E-3</v>
      </c>
      <c r="L221" s="122">
        <v>1.5840874000000001E-2</v>
      </c>
      <c r="M221" s="253">
        <v>5</v>
      </c>
      <c r="N221" s="132" t="s">
        <v>108</v>
      </c>
      <c r="O221" s="396">
        <v>-1.6571678379999999</v>
      </c>
      <c r="P221" s="48">
        <v>2.0551628329999998</v>
      </c>
      <c r="Q221" s="48">
        <v>-0.208032194</v>
      </c>
      <c r="R221" s="122">
        <v>0.26893656100000002</v>
      </c>
      <c r="S221" s="272">
        <v>4.3</v>
      </c>
    </row>
    <row r="222" spans="1:19" ht="15" x14ac:dyDescent="0.2">
      <c r="A222" s="15">
        <v>169</v>
      </c>
      <c r="B222" s="445">
        <v>39600</v>
      </c>
      <c r="C222" s="76"/>
      <c r="D222" s="76"/>
      <c r="E222" s="76"/>
      <c r="F222" s="76"/>
      <c r="G222" s="276"/>
      <c r="H222" s="15">
        <v>39600</v>
      </c>
      <c r="N222" s="120">
        <v>39600</v>
      </c>
      <c r="O222" s="76"/>
      <c r="P222" s="76"/>
      <c r="Q222" s="76"/>
      <c r="R222" s="76"/>
      <c r="S222" s="276"/>
    </row>
    <row r="223" spans="1:19" ht="15" customHeight="1" x14ac:dyDescent="0.2">
      <c r="A223" s="15">
        <v>170</v>
      </c>
      <c r="B223" s="139" t="s">
        <v>100</v>
      </c>
      <c r="C223" s="396">
        <v>-4.6895288710000003</v>
      </c>
      <c r="D223" s="48">
        <v>3.7883780630000001</v>
      </c>
      <c r="E223" s="48">
        <v>-0.459749615</v>
      </c>
      <c r="F223" s="122">
        <v>0.50356623499999997</v>
      </c>
      <c r="G223" s="272">
        <v>3.8</v>
      </c>
      <c r="H223" s="44" t="s">
        <v>100</v>
      </c>
      <c r="I223" s="330">
        <v>1.369926811</v>
      </c>
      <c r="J223" s="48">
        <v>0.45236974899999999</v>
      </c>
      <c r="K223" s="48">
        <v>8.8679959999999995E-3</v>
      </c>
      <c r="L223" s="251">
        <v>-1.0259449E-2</v>
      </c>
      <c r="M223" s="253">
        <v>4.0999999999999996</v>
      </c>
      <c r="N223" s="131" t="s">
        <v>100</v>
      </c>
      <c r="O223" s="396">
        <v>-13.917666349999999</v>
      </c>
      <c r="P223" s="48">
        <v>9.1878189290000005</v>
      </c>
      <c r="Q223" s="48">
        <v>-1.2406035740000001</v>
      </c>
      <c r="R223" s="122">
        <v>1.293440744</v>
      </c>
      <c r="S223" s="272">
        <v>3.6</v>
      </c>
    </row>
    <row r="224" spans="1:19" ht="15" customHeight="1" x14ac:dyDescent="0.2">
      <c r="A224" s="15">
        <v>171</v>
      </c>
      <c r="B224" s="139" t="s">
        <v>101</v>
      </c>
      <c r="C224" s="396">
        <v>-3.997510289</v>
      </c>
      <c r="D224" s="48">
        <v>3.401641734</v>
      </c>
      <c r="E224" s="48">
        <v>-0.408158203</v>
      </c>
      <c r="F224" s="122">
        <v>0.45286372000000003</v>
      </c>
      <c r="G224" s="272">
        <v>3.8</v>
      </c>
      <c r="H224" s="44" t="s">
        <v>101</v>
      </c>
      <c r="I224" s="330">
        <v>0.14119161</v>
      </c>
      <c r="J224" s="48">
        <v>1.1037136670000001</v>
      </c>
      <c r="K224" s="48">
        <v>-7.9731699000000003E-2</v>
      </c>
      <c r="L224" s="251">
        <v>8.0308607000000004E-2</v>
      </c>
      <c r="M224" s="253">
        <v>3.7</v>
      </c>
      <c r="N224" s="131" t="s">
        <v>101</v>
      </c>
      <c r="O224" s="396">
        <v>-3.8071033289999998</v>
      </c>
      <c r="P224" s="48">
        <v>3.3565883799999998</v>
      </c>
      <c r="Q224" s="48">
        <v>-0.40459341100000001</v>
      </c>
      <c r="R224" s="122">
        <v>0.46233586900000001</v>
      </c>
      <c r="S224" s="272">
        <v>3.8</v>
      </c>
    </row>
    <row r="225" spans="1:19" ht="15" customHeight="1" x14ac:dyDescent="0.2">
      <c r="A225" s="15">
        <v>172</v>
      </c>
      <c r="B225" s="139" t="s">
        <v>102</v>
      </c>
      <c r="C225" s="396">
        <v>1.9774131420000001</v>
      </c>
      <c r="D225" s="48">
        <v>0.15299886300000001</v>
      </c>
      <c r="E225" s="48">
        <v>2.5530919999999999E-2</v>
      </c>
      <c r="F225" s="122">
        <v>0.67418770699999997</v>
      </c>
      <c r="G225" s="272">
        <v>6</v>
      </c>
      <c r="H225" s="44" t="s">
        <v>102</v>
      </c>
      <c r="I225" s="330">
        <v>1.1180884419999999</v>
      </c>
      <c r="J225" s="48">
        <v>0.54562895</v>
      </c>
      <c r="K225" s="48">
        <v>-1.074099E-3</v>
      </c>
      <c r="L225" s="251">
        <v>-1.7870780000000001E-3</v>
      </c>
      <c r="M225" s="253">
        <v>4.2</v>
      </c>
      <c r="N225" s="131" t="s">
        <v>102</v>
      </c>
      <c r="O225" s="396">
        <v>2.1959258890000002</v>
      </c>
      <c r="P225" s="48">
        <v>8.5283221000000006E-2</v>
      </c>
      <c r="Q225" s="48">
        <v>3.3626446999999997E-2</v>
      </c>
      <c r="R225" s="122">
        <v>0.475428252</v>
      </c>
      <c r="S225" s="272">
        <v>5.7</v>
      </c>
    </row>
    <row r="226" spans="1:19" ht="15" customHeight="1" x14ac:dyDescent="0.2">
      <c r="A226" s="15">
        <v>173</v>
      </c>
      <c r="B226" s="139" t="s">
        <v>103</v>
      </c>
      <c r="C226" s="396">
        <v>1.4640443299999999</v>
      </c>
      <c r="D226" s="48">
        <v>0.32355739100000003</v>
      </c>
      <c r="E226" s="48">
        <v>8.2412560000000006E-3</v>
      </c>
      <c r="F226" s="122">
        <v>0.98957151099999996</v>
      </c>
      <c r="G226" s="272">
        <v>5.6</v>
      </c>
      <c r="H226" s="44" t="s">
        <v>103</v>
      </c>
      <c r="I226" s="330">
        <v>-4.4153260760000004</v>
      </c>
      <c r="J226" s="48">
        <v>4.1817422540000004</v>
      </c>
      <c r="K226" s="48">
        <v>-0.61084954499999999</v>
      </c>
      <c r="L226" s="251">
        <v>0.60935252900000003</v>
      </c>
      <c r="M226" s="253">
        <v>3</v>
      </c>
      <c r="N226" s="131" t="s">
        <v>103</v>
      </c>
      <c r="O226" s="396">
        <v>1.779363856</v>
      </c>
      <c r="P226" s="48">
        <v>0.20755997100000001</v>
      </c>
      <c r="Q226" s="48">
        <v>2.1619626999999999E-2</v>
      </c>
      <c r="R226" s="122">
        <v>0.22954814900000001</v>
      </c>
      <c r="S226" s="272">
        <v>5.2</v>
      </c>
    </row>
    <row r="227" spans="1:19" ht="15" customHeight="1" x14ac:dyDescent="0.2">
      <c r="A227" s="15">
        <v>174</v>
      </c>
      <c r="B227" s="139" t="s">
        <v>104</v>
      </c>
      <c r="C227" s="396">
        <v>1.6468094630000001</v>
      </c>
      <c r="D227" s="48">
        <v>0.27209171199999999</v>
      </c>
      <c r="E227" s="48">
        <v>1.4296522000000001E-2</v>
      </c>
      <c r="F227" s="122">
        <v>0.39583883600000003</v>
      </c>
      <c r="G227" s="272">
        <v>5.7</v>
      </c>
      <c r="H227" s="44" t="s">
        <v>104</v>
      </c>
      <c r="I227" s="330">
        <v>0.77188829299999995</v>
      </c>
      <c r="J227" s="48">
        <v>0.73874539400000006</v>
      </c>
      <c r="K227" s="48">
        <v>-2.9446621999999999E-2</v>
      </c>
      <c r="L227" s="251">
        <v>8.9930525999999997E-2</v>
      </c>
      <c r="M227" s="253">
        <v>4.5</v>
      </c>
      <c r="N227" s="131" t="s">
        <v>104</v>
      </c>
      <c r="O227" s="396">
        <v>1.7953293180000001</v>
      </c>
      <c r="P227" s="48">
        <v>0.23451623999999999</v>
      </c>
      <c r="Q227" s="48">
        <v>1.8877442000000001E-2</v>
      </c>
      <c r="R227" s="122">
        <v>0.44321886900000002</v>
      </c>
      <c r="S227" s="272">
        <v>5.4</v>
      </c>
    </row>
    <row r="228" spans="1:19" ht="15" customHeight="1" x14ac:dyDescent="0.2">
      <c r="A228" s="15">
        <v>175</v>
      </c>
      <c r="B228" s="139" t="s">
        <v>105</v>
      </c>
      <c r="C228" s="396">
        <v>1.6665185600000001</v>
      </c>
      <c r="D228" s="48">
        <v>0.103366495</v>
      </c>
      <c r="E228" s="48">
        <v>3.7584597999999997E-2</v>
      </c>
      <c r="F228" s="122">
        <v>7.0156597000000001E-2</v>
      </c>
      <c r="G228" s="272">
        <v>5</v>
      </c>
      <c r="H228" s="44" t="s">
        <v>105</v>
      </c>
      <c r="I228" s="330">
        <v>0.107879712</v>
      </c>
      <c r="J228" s="48">
        <v>1.0316995369999999</v>
      </c>
      <c r="K228" s="48">
        <v>-7.6759773000000003E-2</v>
      </c>
      <c r="L228" s="251">
        <v>7.0688971000000003E-2</v>
      </c>
      <c r="M228" s="253">
        <v>3.4</v>
      </c>
      <c r="N228" s="131" t="s">
        <v>105</v>
      </c>
      <c r="O228" s="396">
        <v>1.6542285990000001</v>
      </c>
      <c r="P228" s="48">
        <v>0.126687307</v>
      </c>
      <c r="Q228" s="48">
        <v>3.7080031999999999E-2</v>
      </c>
      <c r="R228" s="122">
        <v>-1.9908746000000001E-2</v>
      </c>
      <c r="S228" s="272">
        <v>4.7</v>
      </c>
    </row>
    <row r="229" spans="1:19" ht="15" customHeight="1" x14ac:dyDescent="0.2">
      <c r="A229" s="15">
        <v>176</v>
      </c>
      <c r="B229" s="139" t="s">
        <v>106</v>
      </c>
      <c r="C229" s="396">
        <v>1.539484523</v>
      </c>
      <c r="D229" s="48">
        <v>6.7597367000000005E-2</v>
      </c>
      <c r="E229" s="48">
        <v>4.9980420999999997E-2</v>
      </c>
      <c r="F229" s="122">
        <v>-0.10716257899999999</v>
      </c>
      <c r="G229" s="272">
        <v>4.5999999999999996</v>
      </c>
      <c r="H229" s="44" t="s">
        <v>106</v>
      </c>
      <c r="I229" s="330">
        <v>-2.8469726309999999</v>
      </c>
      <c r="J229" s="48">
        <v>2.7783956769999998</v>
      </c>
      <c r="K229" s="48">
        <v>-0.34060494899999999</v>
      </c>
      <c r="L229" s="251">
        <v>0.37588245199999998</v>
      </c>
      <c r="M229" s="253">
        <v>3.4</v>
      </c>
      <c r="N229" s="131" t="s">
        <v>106</v>
      </c>
      <c r="O229" s="396">
        <v>0.62175784899999997</v>
      </c>
      <c r="P229" s="48">
        <v>0.54901362300000001</v>
      </c>
      <c r="Q229" s="48">
        <v>-1.794124E-3</v>
      </c>
      <c r="R229" s="122">
        <v>-0.11111306</v>
      </c>
      <c r="S229" s="272">
        <v>4</v>
      </c>
    </row>
    <row r="230" spans="1:19" ht="15" customHeight="1" x14ac:dyDescent="0.2">
      <c r="A230" s="15">
        <v>177</v>
      </c>
      <c r="B230" s="139" t="s">
        <v>107</v>
      </c>
      <c r="C230" s="396">
        <v>1.671428632</v>
      </c>
      <c r="D230" s="48">
        <v>0.14023266500000001</v>
      </c>
      <c r="E230" s="48">
        <v>3.0994086000000001E-2</v>
      </c>
      <c r="F230" s="122">
        <v>8.7715431999999996E-2</v>
      </c>
      <c r="G230" s="272">
        <v>4.9000000000000004</v>
      </c>
      <c r="H230" s="44" t="s">
        <v>107</v>
      </c>
      <c r="I230" s="330">
        <v>1.222372963</v>
      </c>
      <c r="J230" s="48">
        <v>0.34176553799999998</v>
      </c>
      <c r="K230" s="48">
        <v>3.5789407000000002E-2</v>
      </c>
      <c r="L230" s="251">
        <v>-0.31686905199999998</v>
      </c>
      <c r="M230" s="253">
        <v>3.5</v>
      </c>
      <c r="N230" s="131" t="s">
        <v>107</v>
      </c>
      <c r="O230" s="396">
        <v>1.9141156459999999</v>
      </c>
      <c r="P230" s="48">
        <v>1.1654476E-2</v>
      </c>
      <c r="Q230" s="48">
        <v>5.3376384999999998E-2</v>
      </c>
      <c r="R230" s="122">
        <v>0.363808662</v>
      </c>
      <c r="S230" s="272">
        <v>4.5999999999999996</v>
      </c>
    </row>
    <row r="231" spans="1:19" x14ac:dyDescent="0.2">
      <c r="A231" s="15">
        <v>178</v>
      </c>
      <c r="B231" s="132" t="s">
        <v>108</v>
      </c>
      <c r="C231" s="396">
        <v>-0.84708450800000001</v>
      </c>
      <c r="D231" s="48">
        <v>1.5789017190000001</v>
      </c>
      <c r="E231" s="48">
        <v>-0.144568371</v>
      </c>
      <c r="F231" s="122">
        <v>0.20249831200000001</v>
      </c>
      <c r="G231" s="272">
        <v>4.5</v>
      </c>
      <c r="H231" s="228" t="s">
        <v>108</v>
      </c>
      <c r="I231" s="330">
        <v>1.2459191169999999</v>
      </c>
      <c r="J231" s="48">
        <v>0.51085541999999995</v>
      </c>
      <c r="K231" s="48">
        <v>-1.045034E-3</v>
      </c>
      <c r="L231" s="122">
        <v>1.5840874000000001E-2</v>
      </c>
      <c r="M231" s="253">
        <v>5</v>
      </c>
      <c r="N231" s="132" t="s">
        <v>108</v>
      </c>
      <c r="O231" s="396">
        <v>-1.6601211709999999</v>
      </c>
      <c r="P231" s="48">
        <v>2.0551628329999998</v>
      </c>
      <c r="Q231" s="48">
        <v>-0.208032194</v>
      </c>
      <c r="R231" s="122">
        <v>0.26893656100000002</v>
      </c>
      <c r="S231" s="272">
        <v>4.3</v>
      </c>
    </row>
    <row r="232" spans="1:19" ht="15" x14ac:dyDescent="0.2">
      <c r="A232" s="15">
        <v>179</v>
      </c>
      <c r="B232" s="445">
        <v>39630</v>
      </c>
      <c r="C232" s="76"/>
      <c r="D232" s="76"/>
      <c r="E232" s="76"/>
      <c r="F232" s="76"/>
      <c r="G232" s="276"/>
      <c r="H232" s="15">
        <v>39630</v>
      </c>
      <c r="N232" s="120">
        <v>39630</v>
      </c>
      <c r="O232" s="76"/>
      <c r="P232" s="76"/>
      <c r="Q232" s="76"/>
      <c r="R232" s="76"/>
      <c r="S232" s="276"/>
    </row>
    <row r="233" spans="1:19" ht="15" customHeight="1" x14ac:dyDescent="0.2">
      <c r="A233" s="15">
        <v>180</v>
      </c>
      <c r="B233" s="139" t="s">
        <v>100</v>
      </c>
      <c r="C233" s="396">
        <v>-4.575750685</v>
      </c>
      <c r="D233" s="48">
        <v>3.7883780630000001</v>
      </c>
      <c r="E233" s="48">
        <v>-0.459749615</v>
      </c>
      <c r="F233" s="122">
        <v>0.50356623499999997</v>
      </c>
      <c r="G233" s="272">
        <v>3.8</v>
      </c>
      <c r="H233" s="44" t="s">
        <v>100</v>
      </c>
      <c r="I233" s="330">
        <v>1.4354581850000001</v>
      </c>
      <c r="J233" s="48">
        <v>0.45236974899999999</v>
      </c>
      <c r="K233" s="48">
        <v>8.8679959999999995E-3</v>
      </c>
      <c r="L233" s="251">
        <v>-1.0259449E-2</v>
      </c>
      <c r="M233" s="253">
        <v>4.0999999999999996</v>
      </c>
      <c r="N233" s="131" t="s">
        <v>100</v>
      </c>
      <c r="O233" s="396">
        <v>-13.81388778</v>
      </c>
      <c r="P233" s="48">
        <v>9.1878189290000005</v>
      </c>
      <c r="Q233" s="48">
        <v>-1.2406035740000001</v>
      </c>
      <c r="R233" s="122">
        <v>1.293440744</v>
      </c>
      <c r="S233" s="272">
        <v>3.6</v>
      </c>
    </row>
    <row r="234" spans="1:19" ht="15" customHeight="1" x14ac:dyDescent="0.2">
      <c r="A234" s="15">
        <v>181</v>
      </c>
      <c r="B234" s="139" t="s">
        <v>101</v>
      </c>
      <c r="C234" s="396">
        <v>-3.8940365560000001</v>
      </c>
      <c r="D234" s="48">
        <v>3.401641734</v>
      </c>
      <c r="E234" s="48">
        <v>-0.408158203</v>
      </c>
      <c r="F234" s="122">
        <v>0.45286372000000003</v>
      </c>
      <c r="G234" s="272">
        <v>3.8</v>
      </c>
      <c r="H234" s="44" t="s">
        <v>101</v>
      </c>
      <c r="I234" s="330">
        <v>0.20708991900000001</v>
      </c>
      <c r="J234" s="48">
        <v>1.1037136670000001</v>
      </c>
      <c r="K234" s="48">
        <v>-7.9731699000000003E-2</v>
      </c>
      <c r="L234" s="251">
        <v>8.0308607000000004E-2</v>
      </c>
      <c r="M234" s="253">
        <v>3.7</v>
      </c>
      <c r="N234" s="131" t="s">
        <v>101</v>
      </c>
      <c r="O234" s="396">
        <v>-3.7126793070000002</v>
      </c>
      <c r="P234" s="48">
        <v>3.3565883799999998</v>
      </c>
      <c r="Q234" s="48">
        <v>-0.40459341100000001</v>
      </c>
      <c r="R234" s="122">
        <v>0.46233586900000001</v>
      </c>
      <c r="S234" s="272">
        <v>3.8</v>
      </c>
    </row>
    <row r="235" spans="1:19" ht="15" customHeight="1" x14ac:dyDescent="0.2">
      <c r="A235" s="15">
        <v>182</v>
      </c>
      <c r="B235" s="139" t="s">
        <v>102</v>
      </c>
      <c r="C235" s="396">
        <v>2.1215008150000001</v>
      </c>
      <c r="D235" s="48">
        <v>0.15299886300000001</v>
      </c>
      <c r="E235" s="48">
        <v>2.5530919999999999E-2</v>
      </c>
      <c r="F235" s="122">
        <v>0.67418770699999997</v>
      </c>
      <c r="G235" s="272">
        <v>6</v>
      </c>
      <c r="H235" s="44" t="s">
        <v>102</v>
      </c>
      <c r="I235" s="330">
        <v>1.192473678</v>
      </c>
      <c r="J235" s="48">
        <v>0.54562895</v>
      </c>
      <c r="K235" s="48">
        <v>-1.074099E-3</v>
      </c>
      <c r="L235" s="251">
        <v>-1.7870780000000001E-3</v>
      </c>
      <c r="M235" s="253">
        <v>4.2</v>
      </c>
      <c r="N235" s="131" t="s">
        <v>102</v>
      </c>
      <c r="O235" s="396">
        <v>2.330617937</v>
      </c>
      <c r="P235" s="48">
        <v>8.5283221000000006E-2</v>
      </c>
      <c r="Q235" s="48">
        <v>3.3626446999999997E-2</v>
      </c>
      <c r="R235" s="122">
        <v>0.475428252</v>
      </c>
      <c r="S235" s="272">
        <v>5.7</v>
      </c>
    </row>
    <row r="236" spans="1:19" ht="15" customHeight="1" x14ac:dyDescent="0.2">
      <c r="A236" s="15">
        <v>183</v>
      </c>
      <c r="B236" s="139" t="s">
        <v>103</v>
      </c>
      <c r="C236" s="396">
        <v>1.569305282</v>
      </c>
      <c r="D236" s="48">
        <v>0.32355739100000003</v>
      </c>
      <c r="E236" s="48">
        <v>8.2412560000000006E-3</v>
      </c>
      <c r="F236" s="122">
        <v>0.98957151099999996</v>
      </c>
      <c r="G236" s="272">
        <v>5.6</v>
      </c>
      <c r="H236" s="44" t="s">
        <v>103</v>
      </c>
      <c r="I236" s="330">
        <v>-4.3528286730000003</v>
      </c>
      <c r="J236" s="48">
        <v>4.1817422540000004</v>
      </c>
      <c r="K236" s="48">
        <v>-0.61084954499999999</v>
      </c>
      <c r="L236" s="251">
        <v>0.60935252900000003</v>
      </c>
      <c r="M236" s="253">
        <v>3</v>
      </c>
      <c r="N236" s="131" t="s">
        <v>103</v>
      </c>
      <c r="O236" s="396">
        <v>1.8768980559999999</v>
      </c>
      <c r="P236" s="48">
        <v>0.20755997100000001</v>
      </c>
      <c r="Q236" s="48">
        <v>2.1619626999999999E-2</v>
      </c>
      <c r="R236" s="122">
        <v>0.22954814900000001</v>
      </c>
      <c r="S236" s="272">
        <v>5.2</v>
      </c>
    </row>
    <row r="237" spans="1:19" ht="15" customHeight="1" x14ac:dyDescent="0.2">
      <c r="A237" s="15">
        <v>184</v>
      </c>
      <c r="B237" s="139" t="s">
        <v>104</v>
      </c>
      <c r="C237" s="396">
        <v>1.7808371409999999</v>
      </c>
      <c r="D237" s="48">
        <v>0.27209171199999999</v>
      </c>
      <c r="E237" s="48">
        <v>1.4296522000000001E-2</v>
      </c>
      <c r="F237" s="122">
        <v>0.39583883600000003</v>
      </c>
      <c r="G237" s="272">
        <v>5.7</v>
      </c>
      <c r="H237" s="44" t="s">
        <v>104</v>
      </c>
      <c r="I237" s="330">
        <v>0.84867414100000005</v>
      </c>
      <c r="J237" s="48">
        <v>0.73874539400000006</v>
      </c>
      <c r="K237" s="48">
        <v>-2.9446621999999999E-2</v>
      </c>
      <c r="L237" s="251">
        <v>8.9930525999999997E-2</v>
      </c>
      <c r="M237" s="253">
        <v>4.5</v>
      </c>
      <c r="N237" s="131" t="s">
        <v>104</v>
      </c>
      <c r="O237" s="396">
        <v>1.920824179</v>
      </c>
      <c r="P237" s="48">
        <v>0.23451623999999999</v>
      </c>
      <c r="Q237" s="48">
        <v>1.8877442000000001E-2</v>
      </c>
      <c r="R237" s="122">
        <v>0.44321886900000002</v>
      </c>
      <c r="S237" s="272">
        <v>5.4</v>
      </c>
    </row>
    <row r="238" spans="1:19" ht="15" customHeight="1" x14ac:dyDescent="0.2">
      <c r="A238" s="15">
        <v>185</v>
      </c>
      <c r="B238" s="139" t="s">
        <v>105</v>
      </c>
      <c r="C238" s="396">
        <v>1.7751071350000001</v>
      </c>
      <c r="D238" s="48">
        <v>0.103366495</v>
      </c>
      <c r="E238" s="48">
        <v>3.7584597999999997E-2</v>
      </c>
      <c r="F238" s="122">
        <v>7.0156597000000001E-2</v>
      </c>
      <c r="G238" s="272">
        <v>5</v>
      </c>
      <c r="H238" s="44" t="s">
        <v>105</v>
      </c>
      <c r="I238" s="330">
        <v>0.17278265800000001</v>
      </c>
      <c r="J238" s="48">
        <v>1.0316995369999999</v>
      </c>
      <c r="K238" s="48">
        <v>-7.6759773000000003E-2</v>
      </c>
      <c r="L238" s="251">
        <v>7.0688971000000003E-2</v>
      </c>
      <c r="M238" s="253">
        <v>3.4</v>
      </c>
      <c r="N238" s="131" t="s">
        <v>105</v>
      </c>
      <c r="O238" s="396">
        <v>1.7498649479999999</v>
      </c>
      <c r="P238" s="48">
        <v>0.126687307</v>
      </c>
      <c r="Q238" s="48">
        <v>3.7080031999999999E-2</v>
      </c>
      <c r="R238" s="122">
        <v>-1.9908746000000001E-2</v>
      </c>
      <c r="S238" s="272">
        <v>4.7</v>
      </c>
    </row>
    <row r="239" spans="1:19" ht="15" customHeight="1" x14ac:dyDescent="0.2">
      <c r="A239" s="15">
        <v>186</v>
      </c>
      <c r="B239" s="139" t="s">
        <v>106</v>
      </c>
      <c r="C239" s="396">
        <v>1.5439699870000001</v>
      </c>
      <c r="D239" s="48">
        <v>6.7597367000000005E-2</v>
      </c>
      <c r="E239" s="48">
        <v>4.9980420999999997E-2</v>
      </c>
      <c r="F239" s="122">
        <v>-0.10716257899999999</v>
      </c>
      <c r="G239" s="272">
        <v>4.5999999999999996</v>
      </c>
      <c r="H239" s="44" t="s">
        <v>106</v>
      </c>
      <c r="I239" s="330">
        <v>-2.8117980779999998</v>
      </c>
      <c r="J239" s="48">
        <v>2.7783956769999998</v>
      </c>
      <c r="K239" s="48">
        <v>-0.34060494899999999</v>
      </c>
      <c r="L239" s="251">
        <v>0.37588245199999998</v>
      </c>
      <c r="M239" s="253">
        <v>3.4</v>
      </c>
      <c r="N239" s="131" t="s">
        <v>106</v>
      </c>
      <c r="O239" s="396">
        <v>0.61742216500000002</v>
      </c>
      <c r="P239" s="48">
        <v>0.54901362300000001</v>
      </c>
      <c r="Q239" s="48">
        <v>-1.794124E-3</v>
      </c>
      <c r="R239" s="122">
        <v>-0.11111306</v>
      </c>
      <c r="S239" s="272">
        <v>4</v>
      </c>
    </row>
    <row r="240" spans="1:19" ht="15" customHeight="1" x14ac:dyDescent="0.2">
      <c r="A240" s="15">
        <v>187</v>
      </c>
      <c r="B240" s="139" t="s">
        <v>107</v>
      </c>
      <c r="C240" s="396">
        <v>1.7622207860000001</v>
      </c>
      <c r="D240" s="48">
        <v>0.14023266500000001</v>
      </c>
      <c r="E240" s="48">
        <v>3.0994086000000001E-2</v>
      </c>
      <c r="F240" s="122">
        <v>8.7715431999999996E-2</v>
      </c>
      <c r="G240" s="272">
        <v>4.9000000000000004</v>
      </c>
      <c r="H240" s="44" t="s">
        <v>107</v>
      </c>
      <c r="I240" s="330">
        <v>1.2848525980000001</v>
      </c>
      <c r="J240" s="48">
        <v>0.34176553799999998</v>
      </c>
      <c r="K240" s="48">
        <v>3.5789407000000002E-2</v>
      </c>
      <c r="L240" s="251">
        <v>-0.31686905199999998</v>
      </c>
      <c r="M240" s="253">
        <v>3.5</v>
      </c>
      <c r="N240" s="131" t="s">
        <v>107</v>
      </c>
      <c r="O240" s="396">
        <v>1.9972616569999999</v>
      </c>
      <c r="P240" s="48">
        <v>1.1654476E-2</v>
      </c>
      <c r="Q240" s="48">
        <v>5.3376384999999998E-2</v>
      </c>
      <c r="R240" s="122">
        <v>0.363808662</v>
      </c>
      <c r="S240" s="272">
        <v>4.5999999999999996</v>
      </c>
    </row>
    <row r="241" spans="1:19" x14ac:dyDescent="0.2">
      <c r="A241" s="15">
        <v>188</v>
      </c>
      <c r="B241" s="134" t="s">
        <v>108</v>
      </c>
      <c r="C241" s="393">
        <v>-0.729591078</v>
      </c>
      <c r="D241" s="136">
        <v>1.5789017190000001</v>
      </c>
      <c r="E241" s="136">
        <v>-0.144568371</v>
      </c>
      <c r="F241" s="252">
        <v>0.20249831200000001</v>
      </c>
      <c r="G241" s="323">
        <v>4.5</v>
      </c>
      <c r="H241" s="324" t="s">
        <v>108</v>
      </c>
      <c r="I241" s="393">
        <v>1.3136588250000001</v>
      </c>
      <c r="J241" s="136">
        <v>0.51085541999999995</v>
      </c>
      <c r="K241" s="136">
        <v>-1.045034E-3</v>
      </c>
      <c r="L241" s="252">
        <v>1.5840874000000001E-2</v>
      </c>
      <c r="M241" s="394">
        <v>5</v>
      </c>
      <c r="N241" s="134" t="s">
        <v>108</v>
      </c>
      <c r="O241" s="393">
        <v>-1.552175439</v>
      </c>
      <c r="P241" s="136">
        <v>2.0551628329999998</v>
      </c>
      <c r="Q241" s="136">
        <v>-0.208032194</v>
      </c>
      <c r="R241" s="252">
        <v>0.26893656100000002</v>
      </c>
      <c r="S241" s="323">
        <v>4.3</v>
      </c>
    </row>
    <row r="242" spans="1:19" x14ac:dyDescent="0.2">
      <c r="A242" s="15">
        <v>189</v>
      </c>
      <c r="B242" s="420" t="s">
        <v>356</v>
      </c>
      <c r="C242" s="86"/>
      <c r="D242" s="86"/>
      <c r="E242" s="86"/>
      <c r="F242" s="251"/>
      <c r="G242" s="253"/>
      <c r="H242" s="15" t="s">
        <v>356</v>
      </c>
      <c r="N242" s="76" t="s">
        <v>356</v>
      </c>
      <c r="O242" s="76"/>
      <c r="P242" s="76"/>
      <c r="Q242" s="76"/>
      <c r="R242" s="76"/>
      <c r="S242" s="270"/>
    </row>
    <row r="243" spans="1:19" x14ac:dyDescent="0.2">
      <c r="A243" s="15">
        <v>190</v>
      </c>
      <c r="B243" s="139" t="s">
        <v>100</v>
      </c>
      <c r="C243" s="15">
        <v>-4.622077494</v>
      </c>
      <c r="D243" s="15">
        <v>3.7883780630000001</v>
      </c>
      <c r="E243" s="15">
        <v>-0.459749615</v>
      </c>
      <c r="F243" s="15">
        <v>0.50356623499999997</v>
      </c>
      <c r="G243" s="15">
        <v>3.8</v>
      </c>
      <c r="H243" s="44" t="s">
        <v>100</v>
      </c>
      <c r="I243" s="15">
        <v>1.4382761260000001</v>
      </c>
      <c r="J243" s="15">
        <v>0.45236974899999999</v>
      </c>
      <c r="K243" s="15">
        <v>8.8679959999999995E-3</v>
      </c>
      <c r="L243" s="15">
        <v>-1.0259449E-2</v>
      </c>
      <c r="M243" s="15">
        <v>4.0999999999999996</v>
      </c>
      <c r="N243" s="131" t="s">
        <v>100</v>
      </c>
      <c r="O243" s="15">
        <v>-13.84651747</v>
      </c>
      <c r="P243" s="15">
        <v>9.1878189290000005</v>
      </c>
      <c r="Q243" s="15">
        <v>-1.2406035740000001</v>
      </c>
      <c r="R243" s="15">
        <v>1.293440744</v>
      </c>
      <c r="S243" s="15">
        <v>3.6</v>
      </c>
    </row>
    <row r="244" spans="1:19" x14ac:dyDescent="0.2">
      <c r="A244" s="15">
        <v>191</v>
      </c>
      <c r="B244" s="139" t="s">
        <v>101</v>
      </c>
      <c r="C244" s="15">
        <v>-3.9439637529999998</v>
      </c>
      <c r="D244" s="15">
        <v>3.401641734</v>
      </c>
      <c r="E244" s="15">
        <v>-0.408158203</v>
      </c>
      <c r="F244" s="15">
        <v>0.45286372000000003</v>
      </c>
      <c r="G244" s="15">
        <v>3.8</v>
      </c>
      <c r="H244" s="44" t="s">
        <v>101</v>
      </c>
      <c r="I244" s="15">
        <v>0.21015481899999999</v>
      </c>
      <c r="J244" s="15">
        <v>1.1037136670000001</v>
      </c>
      <c r="K244" s="15">
        <v>-7.9731699000000003E-2</v>
      </c>
      <c r="L244" s="15">
        <v>8.0308607000000004E-2</v>
      </c>
      <c r="M244" s="15">
        <v>3.7</v>
      </c>
      <c r="N244" s="131" t="s">
        <v>101</v>
      </c>
      <c r="O244" s="15">
        <v>-3.7479295540000002</v>
      </c>
      <c r="P244" s="15">
        <v>3.3565883799999998</v>
      </c>
      <c r="Q244" s="15">
        <v>-0.40459341100000001</v>
      </c>
      <c r="R244" s="15">
        <v>0.46233586900000001</v>
      </c>
      <c r="S244" s="15">
        <v>3.8</v>
      </c>
    </row>
    <row r="245" spans="1:19" x14ac:dyDescent="0.2">
      <c r="A245" s="15">
        <v>192</v>
      </c>
      <c r="B245" s="139" t="s">
        <v>102</v>
      </c>
      <c r="C245" s="15">
        <v>2.0674330329999999</v>
      </c>
      <c r="D245" s="15">
        <v>0.15299886300000001</v>
      </c>
      <c r="E245" s="15">
        <v>2.5530919999999999E-2</v>
      </c>
      <c r="F245" s="15">
        <v>0.67418770699999997</v>
      </c>
      <c r="G245" s="15">
        <v>6</v>
      </c>
      <c r="H245" s="44" t="s">
        <v>102</v>
      </c>
      <c r="I245" s="15">
        <v>1.1958280569999999</v>
      </c>
      <c r="J245" s="15">
        <v>0.54562895</v>
      </c>
      <c r="K245" s="15">
        <v>-1.074099E-3</v>
      </c>
      <c r="L245" s="15">
        <v>-1.7870780000000001E-3</v>
      </c>
      <c r="M245" s="15">
        <v>4.2</v>
      </c>
      <c r="N245" s="131" t="s">
        <v>102</v>
      </c>
      <c r="O245" s="15">
        <v>2.2923393860000001</v>
      </c>
      <c r="P245" s="15">
        <v>8.5283221000000006E-2</v>
      </c>
      <c r="Q245" s="15">
        <v>3.3626446999999997E-2</v>
      </c>
      <c r="R245" s="15">
        <v>0.475428252</v>
      </c>
      <c r="S245" s="15">
        <v>5.7</v>
      </c>
    </row>
    <row r="246" spans="1:19" x14ac:dyDescent="0.2">
      <c r="A246" s="15">
        <v>193</v>
      </c>
      <c r="B246" s="139" t="s">
        <v>103</v>
      </c>
      <c r="C246" s="15">
        <v>1.5200707870000001</v>
      </c>
      <c r="D246" s="15">
        <v>0.32355739100000003</v>
      </c>
      <c r="E246" s="15">
        <v>8.2412560000000006E-3</v>
      </c>
      <c r="F246" s="15">
        <v>0.98957151099999996</v>
      </c>
      <c r="G246" s="15">
        <v>5.6</v>
      </c>
      <c r="H246" s="44" t="s">
        <v>103</v>
      </c>
      <c r="I246" s="15">
        <v>-4.3498116280000003</v>
      </c>
      <c r="J246" s="15">
        <v>4.1817422540000004</v>
      </c>
      <c r="K246" s="15">
        <v>-0.61084954499999999</v>
      </c>
      <c r="L246" s="15">
        <v>0.60935252900000003</v>
      </c>
      <c r="M246" s="15">
        <v>3</v>
      </c>
      <c r="N246" s="131" t="s">
        <v>103</v>
      </c>
      <c r="O246" s="15">
        <v>1.8421529139999999</v>
      </c>
      <c r="P246" s="15">
        <v>0.20755997100000001</v>
      </c>
      <c r="Q246" s="15">
        <v>2.1619626999999999E-2</v>
      </c>
      <c r="R246" s="15">
        <v>0.22954814900000001</v>
      </c>
      <c r="S246" s="15">
        <v>5.2</v>
      </c>
    </row>
    <row r="247" spans="1:19" x14ac:dyDescent="0.2">
      <c r="A247" s="15">
        <v>194</v>
      </c>
      <c r="B247" s="139" t="s">
        <v>104</v>
      </c>
      <c r="C247" s="15">
        <v>1.719375418</v>
      </c>
      <c r="D247" s="15">
        <v>0.27209171199999999</v>
      </c>
      <c r="E247" s="15">
        <v>1.4296522000000001E-2</v>
      </c>
      <c r="F247" s="15">
        <v>0.39583883600000003</v>
      </c>
      <c r="G247" s="15">
        <v>5.7</v>
      </c>
      <c r="H247" s="44" t="s">
        <v>104</v>
      </c>
      <c r="I247" s="15">
        <v>0.85256038499999998</v>
      </c>
      <c r="J247" s="15">
        <v>0.73874539400000006</v>
      </c>
      <c r="K247" s="15">
        <v>-2.9446621999999999E-2</v>
      </c>
      <c r="L247" s="15">
        <v>8.9930525999999997E-2</v>
      </c>
      <c r="M247" s="15">
        <v>4.5</v>
      </c>
      <c r="N247" s="131" t="s">
        <v>104</v>
      </c>
      <c r="O247" s="15">
        <v>1.877099592</v>
      </c>
      <c r="P247" s="15">
        <v>0.23451623999999999</v>
      </c>
      <c r="Q247" s="15">
        <v>1.8877442000000001E-2</v>
      </c>
      <c r="R247" s="15">
        <v>0.44321886900000002</v>
      </c>
      <c r="S247" s="15">
        <v>5.4</v>
      </c>
    </row>
    <row r="248" spans="1:19" x14ac:dyDescent="0.2">
      <c r="A248" s="15">
        <v>195</v>
      </c>
      <c r="B248" s="139" t="s">
        <v>105</v>
      </c>
      <c r="C248" s="15">
        <v>1.731532048</v>
      </c>
      <c r="D248" s="15">
        <v>0.103366495</v>
      </c>
      <c r="E248" s="15">
        <v>3.7584597999999997E-2</v>
      </c>
      <c r="F248" s="15">
        <v>7.0156597000000001E-2</v>
      </c>
      <c r="G248" s="15">
        <v>5</v>
      </c>
      <c r="H248" s="44" t="s">
        <v>105</v>
      </c>
      <c r="I248" s="15">
        <v>0.17541477799999999</v>
      </c>
      <c r="J248" s="15">
        <v>1.0316995369999999</v>
      </c>
      <c r="K248" s="15">
        <v>-7.6759773000000003E-2</v>
      </c>
      <c r="L248" s="15">
        <v>7.0688971000000003E-2</v>
      </c>
      <c r="M248" s="15">
        <v>3.4</v>
      </c>
      <c r="N248" s="131" t="s">
        <v>105</v>
      </c>
      <c r="O248" s="15">
        <v>1.71923012</v>
      </c>
      <c r="P248" s="15">
        <v>0.126687307</v>
      </c>
      <c r="Q248" s="15">
        <v>3.7080031999999999E-2</v>
      </c>
      <c r="R248" s="15">
        <v>-1.9908746000000001E-2</v>
      </c>
      <c r="S248" s="15">
        <v>4.7</v>
      </c>
    </row>
    <row r="249" spans="1:19" x14ac:dyDescent="0.2">
      <c r="A249" s="15">
        <v>196</v>
      </c>
      <c r="B249" s="139" t="s">
        <v>106</v>
      </c>
      <c r="C249" s="15">
        <v>1.619603825</v>
      </c>
      <c r="D249" s="15">
        <v>6.7597367000000005E-2</v>
      </c>
      <c r="E249" s="15">
        <v>4.9980420999999997E-2</v>
      </c>
      <c r="F249" s="15">
        <v>-0.10716257899999999</v>
      </c>
      <c r="G249" s="15">
        <v>4.5999999999999996</v>
      </c>
      <c r="H249" s="44" t="s">
        <v>106</v>
      </c>
      <c r="I249" s="15">
        <v>-2.8152334200000002</v>
      </c>
      <c r="J249" s="15">
        <v>2.7783956769999998</v>
      </c>
      <c r="K249" s="15">
        <v>-0.34060494899999999</v>
      </c>
      <c r="L249" s="15">
        <v>0.37588245199999998</v>
      </c>
      <c r="M249" s="15">
        <v>3.4</v>
      </c>
      <c r="N249" s="131" t="s">
        <v>106</v>
      </c>
      <c r="O249" s="15">
        <v>0.66602237200000003</v>
      </c>
      <c r="P249" s="15">
        <v>0.54901362300000001</v>
      </c>
      <c r="Q249" s="15">
        <v>-1.794124E-3</v>
      </c>
      <c r="R249" s="15">
        <v>-0.11111306</v>
      </c>
      <c r="S249" s="15">
        <v>4</v>
      </c>
    </row>
    <row r="250" spans="1:19" ht="14.25" customHeight="1" x14ac:dyDescent="0.2">
      <c r="A250" s="15">
        <v>197</v>
      </c>
      <c r="B250" s="139" t="s">
        <v>107</v>
      </c>
      <c r="C250" s="15">
        <v>1.706191182</v>
      </c>
      <c r="D250" s="15">
        <v>0.14023266500000001</v>
      </c>
      <c r="E250" s="15">
        <v>3.0994086000000001E-2</v>
      </c>
      <c r="F250" s="15">
        <v>8.7715431999999996E-2</v>
      </c>
      <c r="G250" s="15">
        <v>4.9000000000000004</v>
      </c>
      <c r="H250" s="44" t="s">
        <v>107</v>
      </c>
      <c r="I250" s="15">
        <v>1.288346209</v>
      </c>
      <c r="J250" s="15">
        <v>0.34176553799999998</v>
      </c>
      <c r="K250" s="15">
        <v>3.5789407000000002E-2</v>
      </c>
      <c r="L250" s="15">
        <v>-0.31686905199999998</v>
      </c>
      <c r="M250" s="15">
        <v>3.5</v>
      </c>
      <c r="N250" s="131" t="s">
        <v>107</v>
      </c>
      <c r="O250" s="15">
        <v>1.9575428859999999</v>
      </c>
      <c r="P250" s="15">
        <v>1.1654476E-2</v>
      </c>
      <c r="Q250" s="15">
        <v>5.3376384999999998E-2</v>
      </c>
      <c r="R250" s="15">
        <v>0.363808662</v>
      </c>
      <c r="S250" s="15">
        <v>4.5999999999999996</v>
      </c>
    </row>
    <row r="251" spans="1:19" x14ac:dyDescent="0.2">
      <c r="A251" s="15">
        <v>198</v>
      </c>
      <c r="B251" s="134" t="s">
        <v>108</v>
      </c>
      <c r="C251" s="15">
        <v>-0.77913609500000003</v>
      </c>
      <c r="D251" s="15">
        <v>1.5789017190000001</v>
      </c>
      <c r="E251" s="15">
        <v>-0.144568371</v>
      </c>
      <c r="F251" s="15">
        <v>0.20249831200000001</v>
      </c>
      <c r="G251" s="15">
        <v>4.5</v>
      </c>
      <c r="H251" s="324" t="s">
        <v>108</v>
      </c>
      <c r="I251" s="15">
        <v>1.3164885420000001</v>
      </c>
      <c r="J251" s="15">
        <v>0.51085541999999995</v>
      </c>
      <c r="K251" s="15">
        <v>-1.045034E-3</v>
      </c>
      <c r="L251" s="15">
        <v>1.5840874000000001E-2</v>
      </c>
      <c r="M251" s="15">
        <v>5</v>
      </c>
      <c r="N251" s="134" t="s">
        <v>108</v>
      </c>
      <c r="O251" s="15">
        <v>-1.587114946</v>
      </c>
      <c r="P251" s="15">
        <v>2.0551628329999998</v>
      </c>
      <c r="Q251" s="15">
        <v>-0.208032194</v>
      </c>
      <c r="R251" s="15">
        <v>0.26893656100000002</v>
      </c>
      <c r="S251" s="15">
        <v>4.3</v>
      </c>
    </row>
    <row r="252" spans="1:19" x14ac:dyDescent="0.2">
      <c r="A252" s="15">
        <v>199</v>
      </c>
      <c r="B252" s="421">
        <v>40057</v>
      </c>
      <c r="H252" s="15">
        <v>40057</v>
      </c>
      <c r="N252" s="15">
        <v>40057</v>
      </c>
    </row>
    <row r="253" spans="1:19" x14ac:dyDescent="0.2">
      <c r="A253" s="15">
        <v>200</v>
      </c>
      <c r="B253" s="139" t="s">
        <v>100</v>
      </c>
      <c r="C253" s="15">
        <v>-4.6281809459999996</v>
      </c>
      <c r="D253" s="15">
        <v>3.7883780630000001</v>
      </c>
      <c r="E253" s="15">
        <v>-0.459749615</v>
      </c>
      <c r="F253" s="15">
        <v>0.50356623499999997</v>
      </c>
      <c r="G253" s="268">
        <v>3.8</v>
      </c>
      <c r="H253" s="44" t="s">
        <v>100</v>
      </c>
      <c r="I253" s="15">
        <v>1.4213378379999999</v>
      </c>
      <c r="J253" s="15">
        <v>0.45236974899999999</v>
      </c>
      <c r="K253" s="15">
        <v>8.8679959999999995E-3</v>
      </c>
      <c r="L253" s="15">
        <v>-1.0259449E-2</v>
      </c>
      <c r="M253" s="268">
        <v>4.0999999999999996</v>
      </c>
      <c r="N253" s="131" t="s">
        <v>100</v>
      </c>
      <c r="O253" s="15">
        <v>-13.855834489999999</v>
      </c>
      <c r="P253" s="15">
        <v>9.1878189290000005</v>
      </c>
      <c r="Q253" s="15">
        <v>-1.2406035740000001</v>
      </c>
      <c r="R253" s="15">
        <v>1.293440744</v>
      </c>
      <c r="S253" s="268">
        <v>3.6</v>
      </c>
    </row>
    <row r="254" spans="1:19" x14ac:dyDescent="0.2">
      <c r="A254" s="15">
        <v>201</v>
      </c>
      <c r="B254" s="139" t="s">
        <v>101</v>
      </c>
      <c r="C254" s="15">
        <v>-3.950053617</v>
      </c>
      <c r="D254" s="15">
        <v>3.401641734</v>
      </c>
      <c r="E254" s="15">
        <v>-0.408158203</v>
      </c>
      <c r="F254" s="15">
        <v>0.45286372000000003</v>
      </c>
      <c r="G254" s="268">
        <v>3.8</v>
      </c>
      <c r="H254" s="44" t="s">
        <v>101</v>
      </c>
      <c r="I254" s="15">
        <v>0.19325076799999999</v>
      </c>
      <c r="J254" s="15">
        <v>1.1037136670000001</v>
      </c>
      <c r="K254" s="15">
        <v>-7.9731699000000003E-2</v>
      </c>
      <c r="L254" s="15">
        <v>8.0308607000000004E-2</v>
      </c>
      <c r="M254" s="268">
        <v>3.7</v>
      </c>
      <c r="N254" s="131" t="s">
        <v>101</v>
      </c>
      <c r="O254" s="15">
        <v>-3.757226969</v>
      </c>
      <c r="P254" s="15">
        <v>3.3565883799999998</v>
      </c>
      <c r="Q254" s="15">
        <v>-0.40459341100000001</v>
      </c>
      <c r="R254" s="15">
        <v>0.46233586900000001</v>
      </c>
      <c r="S254" s="268">
        <v>3.8</v>
      </c>
    </row>
    <row r="255" spans="1:19" x14ac:dyDescent="0.2">
      <c r="A255" s="15">
        <v>202</v>
      </c>
      <c r="B255" s="139" t="s">
        <v>102</v>
      </c>
      <c r="C255" s="15">
        <v>2.0612406540000001</v>
      </c>
      <c r="D255" s="15">
        <v>0.15299886300000001</v>
      </c>
      <c r="E255" s="15">
        <v>2.5530919999999999E-2</v>
      </c>
      <c r="F255" s="15">
        <v>0.67418770699999997</v>
      </c>
      <c r="G255" s="268">
        <v>6</v>
      </c>
      <c r="H255" s="44" t="s">
        <v>102</v>
      </c>
      <c r="I255" s="15">
        <v>1.178665997</v>
      </c>
      <c r="J255" s="15">
        <v>0.54562895</v>
      </c>
      <c r="K255" s="15">
        <v>-1.074099E-3</v>
      </c>
      <c r="L255" s="15">
        <v>-1.7870780000000001E-3</v>
      </c>
      <c r="M255" s="268">
        <v>4.2</v>
      </c>
      <c r="N255" s="131" t="s">
        <v>102</v>
      </c>
      <c r="O255" s="15">
        <v>2.282894153</v>
      </c>
      <c r="P255" s="15">
        <v>8.5283221000000006E-2</v>
      </c>
      <c r="Q255" s="15">
        <v>3.3626446999999997E-2</v>
      </c>
      <c r="R255" s="15">
        <v>0.475428252</v>
      </c>
      <c r="S255" s="268">
        <v>5.7</v>
      </c>
    </row>
    <row r="256" spans="1:19" x14ac:dyDescent="0.2">
      <c r="A256" s="15">
        <v>203</v>
      </c>
      <c r="B256" s="139" t="s">
        <v>103</v>
      </c>
      <c r="C256" s="15">
        <v>1.5140370190000001</v>
      </c>
      <c r="D256" s="15">
        <v>0.32355739100000003</v>
      </c>
      <c r="E256" s="15">
        <v>8.2412560000000006E-3</v>
      </c>
      <c r="F256" s="15">
        <v>0.98957151099999996</v>
      </c>
      <c r="G256" s="268">
        <v>5.6</v>
      </c>
      <c r="H256" s="44" t="s">
        <v>103</v>
      </c>
      <c r="I256" s="15">
        <v>-4.366574204</v>
      </c>
      <c r="J256" s="15">
        <v>4.1817422540000004</v>
      </c>
      <c r="K256" s="15">
        <v>-0.61084954499999999</v>
      </c>
      <c r="L256" s="15">
        <v>0.60935252900000003</v>
      </c>
      <c r="M256" s="268">
        <v>3</v>
      </c>
      <c r="N256" s="131" t="s">
        <v>103</v>
      </c>
      <c r="O256" s="15">
        <v>1.8329364800000001</v>
      </c>
      <c r="P256" s="15">
        <v>0.20755997100000001</v>
      </c>
      <c r="Q256" s="15">
        <v>2.1619626999999999E-2</v>
      </c>
      <c r="R256" s="15">
        <v>0.22954814900000001</v>
      </c>
      <c r="S256" s="268">
        <v>5.2</v>
      </c>
    </row>
    <row r="257" spans="1:19" x14ac:dyDescent="0.2">
      <c r="A257" s="15">
        <v>204</v>
      </c>
      <c r="B257" s="139" t="s">
        <v>104</v>
      </c>
      <c r="C257" s="15">
        <v>1.7131910459999999</v>
      </c>
      <c r="D257" s="15">
        <v>0.27209171199999999</v>
      </c>
      <c r="E257" s="15">
        <v>1.4296522000000001E-2</v>
      </c>
      <c r="F257" s="15">
        <v>0.39583883600000003</v>
      </c>
      <c r="G257" s="268">
        <v>5.7</v>
      </c>
      <c r="H257" s="44" t="s">
        <v>104</v>
      </c>
      <c r="I257" s="15">
        <v>0.83541845199999998</v>
      </c>
      <c r="J257" s="15">
        <v>0.73874539400000006</v>
      </c>
      <c r="K257" s="15">
        <v>-2.9446621999999999E-2</v>
      </c>
      <c r="L257" s="15">
        <v>8.9930525999999997E-2</v>
      </c>
      <c r="M257" s="268">
        <v>4.5</v>
      </c>
      <c r="N257" s="131" t="s">
        <v>104</v>
      </c>
      <c r="O257" s="15">
        <v>1.8676658960000001</v>
      </c>
      <c r="P257" s="15">
        <v>0.23451623999999999</v>
      </c>
      <c r="Q257" s="15">
        <v>1.8877442000000001E-2</v>
      </c>
      <c r="R257" s="15">
        <v>0.44321886900000002</v>
      </c>
      <c r="S257" s="268">
        <v>5.4</v>
      </c>
    </row>
    <row r="258" spans="1:19" x14ac:dyDescent="0.2">
      <c r="A258" s="15">
        <v>205</v>
      </c>
      <c r="B258" s="139" t="s">
        <v>105</v>
      </c>
      <c r="C258" s="15">
        <v>1.7254797669999999</v>
      </c>
      <c r="D258" s="15">
        <v>0.103366495</v>
      </c>
      <c r="E258" s="15">
        <v>3.7584597999999997E-2</v>
      </c>
      <c r="F258" s="15">
        <v>7.0156597000000001E-2</v>
      </c>
      <c r="G258" s="268">
        <v>5</v>
      </c>
      <c r="H258" s="44" t="s">
        <v>105</v>
      </c>
      <c r="I258" s="15">
        <v>0.15860549099999999</v>
      </c>
      <c r="J258" s="15">
        <v>1.0316995369999999</v>
      </c>
      <c r="K258" s="15">
        <v>-7.6759773000000003E-2</v>
      </c>
      <c r="L258" s="15">
        <v>7.0688971000000003E-2</v>
      </c>
      <c r="M258" s="268">
        <v>3.4</v>
      </c>
      <c r="N258" s="131" t="s">
        <v>105</v>
      </c>
      <c r="O258" s="15">
        <v>1.7099869539999999</v>
      </c>
      <c r="P258" s="15">
        <v>0.126687307</v>
      </c>
      <c r="Q258" s="15">
        <v>3.7080031999999999E-2</v>
      </c>
      <c r="R258" s="15">
        <v>-1.9908746000000001E-2</v>
      </c>
      <c r="S258" s="268">
        <v>4.7</v>
      </c>
    </row>
    <row r="259" spans="1:19" x14ac:dyDescent="0.2">
      <c r="A259" s="15">
        <v>206</v>
      </c>
      <c r="B259" s="139" t="s">
        <v>106</v>
      </c>
      <c r="C259" s="15">
        <v>1.6146044589999999</v>
      </c>
      <c r="D259" s="15">
        <v>6.7597367000000005E-2</v>
      </c>
      <c r="E259" s="15">
        <v>4.9980420999999997E-2</v>
      </c>
      <c r="F259" s="15">
        <v>-0.10716257899999999</v>
      </c>
      <c r="G259" s="268">
        <v>4.5999999999999996</v>
      </c>
      <c r="H259" s="44" t="s">
        <v>106</v>
      </c>
      <c r="I259" s="15">
        <v>-2.829348736</v>
      </c>
      <c r="J259" s="15">
        <v>2.7783956769999998</v>
      </c>
      <c r="K259" s="15">
        <v>-0.34060494899999999</v>
      </c>
      <c r="L259" s="15">
        <v>0.37588245199999998</v>
      </c>
      <c r="M259" s="268">
        <v>3.4</v>
      </c>
      <c r="N259" s="131" t="s">
        <v>106</v>
      </c>
      <c r="O259" s="15">
        <v>0.65831174299999995</v>
      </c>
      <c r="P259" s="15">
        <v>0.54901362300000001</v>
      </c>
      <c r="Q259" s="15">
        <v>-1.794124E-3</v>
      </c>
      <c r="R259" s="15">
        <v>-0.11111306</v>
      </c>
      <c r="S259" s="268">
        <v>4</v>
      </c>
    </row>
    <row r="260" spans="1:19" x14ac:dyDescent="0.2">
      <c r="A260" s="15">
        <v>207</v>
      </c>
      <c r="B260" s="139" t="s">
        <v>107</v>
      </c>
      <c r="C260" s="15">
        <v>1.700024051</v>
      </c>
      <c r="D260" s="15">
        <v>0.14023266500000001</v>
      </c>
      <c r="E260" s="15">
        <v>3.0994086000000001E-2</v>
      </c>
      <c r="F260" s="15">
        <v>8.7715431999999996E-2</v>
      </c>
      <c r="G260" s="268">
        <v>4.9000000000000004</v>
      </c>
      <c r="H260" s="44" t="s">
        <v>107</v>
      </c>
      <c r="I260" s="15">
        <v>1.271247631</v>
      </c>
      <c r="J260" s="15">
        <v>0.34176553799999998</v>
      </c>
      <c r="K260" s="15">
        <v>3.5789407000000002E-2</v>
      </c>
      <c r="L260" s="15">
        <v>-0.31686905199999998</v>
      </c>
      <c r="M260" s="268">
        <v>3.5</v>
      </c>
      <c r="N260" s="131" t="s">
        <v>107</v>
      </c>
      <c r="O260" s="15">
        <v>1.9481340380000001</v>
      </c>
      <c r="P260" s="15">
        <v>1.1654476E-2</v>
      </c>
      <c r="Q260" s="15">
        <v>5.3376384999999998E-2</v>
      </c>
      <c r="R260" s="15">
        <v>0.363808662</v>
      </c>
      <c r="S260" s="268">
        <v>4.5999999999999996</v>
      </c>
    </row>
    <row r="261" spans="1:19" x14ac:dyDescent="0.2">
      <c r="A261" s="15">
        <v>208</v>
      </c>
      <c r="B261" s="134" t="s">
        <v>108</v>
      </c>
      <c r="C261" s="15">
        <v>-0.78518975400000002</v>
      </c>
      <c r="D261" s="15">
        <v>1.5789017190000001</v>
      </c>
      <c r="E261" s="15">
        <v>-0.144568371</v>
      </c>
      <c r="F261" s="15">
        <v>0.20249831200000001</v>
      </c>
      <c r="G261" s="268">
        <v>4.5</v>
      </c>
      <c r="H261" s="324" t="s">
        <v>108</v>
      </c>
      <c r="I261" s="15">
        <v>1.299587206</v>
      </c>
      <c r="J261" s="15">
        <v>0.51085541999999995</v>
      </c>
      <c r="K261" s="15">
        <v>-1.045034E-3</v>
      </c>
      <c r="L261" s="15">
        <v>1.5840874000000001E-2</v>
      </c>
      <c r="M261" s="268">
        <v>5</v>
      </c>
      <c r="N261" s="134" t="s">
        <v>108</v>
      </c>
      <c r="O261" s="15">
        <v>-1.5963716160000001</v>
      </c>
      <c r="P261" s="15">
        <v>2.0551628329999998</v>
      </c>
      <c r="Q261" s="15">
        <v>-0.208032194</v>
      </c>
      <c r="R261" s="15">
        <v>0.26893656100000002</v>
      </c>
      <c r="S261" s="268">
        <v>4.3</v>
      </c>
    </row>
    <row r="262" spans="1:19" x14ac:dyDescent="0.2">
      <c r="A262" s="15">
        <v>209</v>
      </c>
      <c r="B262" s="421">
        <v>40087</v>
      </c>
      <c r="H262" s="15">
        <v>40087</v>
      </c>
      <c r="N262" s="15">
        <v>40087</v>
      </c>
    </row>
    <row r="263" spans="1:19" x14ac:dyDescent="0.2">
      <c r="A263" s="15">
        <v>210</v>
      </c>
      <c r="B263" s="139" t="s">
        <v>100</v>
      </c>
      <c r="C263" s="15">
        <v>-4.6488199879999996</v>
      </c>
      <c r="D263" s="15">
        <v>3.7883780630000001</v>
      </c>
      <c r="E263" s="15">
        <v>-0.459749615</v>
      </c>
      <c r="F263" s="15">
        <v>0.50356623499999997</v>
      </c>
      <c r="G263" s="268">
        <v>3.8</v>
      </c>
      <c r="H263" s="44" t="s">
        <v>100</v>
      </c>
      <c r="I263" s="15">
        <v>1.404194903</v>
      </c>
      <c r="J263" s="15">
        <v>0.45236974899999999</v>
      </c>
      <c r="K263" s="15">
        <v>8.8679959999999995E-3</v>
      </c>
      <c r="L263" s="15">
        <v>-1.0259449E-2</v>
      </c>
      <c r="M263" s="268">
        <v>4.0999999999999996</v>
      </c>
      <c r="N263" s="131" t="s">
        <v>100</v>
      </c>
      <c r="O263" s="15">
        <v>-13.875448909999999</v>
      </c>
      <c r="P263" s="15">
        <v>9.1878189290000005</v>
      </c>
      <c r="Q263" s="15">
        <v>-1.2406035740000001</v>
      </c>
      <c r="R263" s="15">
        <v>1.293440744</v>
      </c>
      <c r="S263" s="268">
        <v>3.6</v>
      </c>
    </row>
    <row r="264" spans="1:19" x14ac:dyDescent="0.2">
      <c r="A264" s="15">
        <v>211</v>
      </c>
      <c r="B264" s="139" t="s">
        <v>101</v>
      </c>
      <c r="C264" s="15">
        <v>-3.9706531840000001</v>
      </c>
      <c r="D264" s="15">
        <v>3.401641734</v>
      </c>
      <c r="E264" s="15">
        <v>-0.408158203</v>
      </c>
      <c r="F264" s="15">
        <v>0.45286372000000003</v>
      </c>
      <c r="G264" s="268">
        <v>3.8</v>
      </c>
      <c r="H264" s="44" t="s">
        <v>101</v>
      </c>
      <c r="I264" s="15">
        <v>0.176139921</v>
      </c>
      <c r="J264" s="15">
        <v>1.1037136670000001</v>
      </c>
      <c r="K264" s="15">
        <v>-7.9731699000000003E-2</v>
      </c>
      <c r="L264" s="15">
        <v>8.0308607000000004E-2</v>
      </c>
      <c r="M264" s="268">
        <v>3.7</v>
      </c>
      <c r="N264" s="131" t="s">
        <v>101</v>
      </c>
      <c r="O264" s="15">
        <v>-3.776804023</v>
      </c>
      <c r="P264" s="15">
        <v>3.3565883799999998</v>
      </c>
      <c r="Q264" s="15">
        <v>-0.40459341100000001</v>
      </c>
      <c r="R264" s="15">
        <v>0.46233586900000001</v>
      </c>
      <c r="S264" s="268">
        <v>3.8</v>
      </c>
    </row>
    <row r="265" spans="1:19" x14ac:dyDescent="0.2">
      <c r="A265" s="15">
        <v>212</v>
      </c>
      <c r="B265" s="139" t="s">
        <v>102</v>
      </c>
      <c r="C265" s="15">
        <v>2.0403438290000002</v>
      </c>
      <c r="D265" s="15">
        <v>0.15299886300000001</v>
      </c>
      <c r="E265" s="15">
        <v>2.5530919999999999E-2</v>
      </c>
      <c r="F265" s="15">
        <v>0.67418770699999997</v>
      </c>
      <c r="G265" s="268">
        <v>6</v>
      </c>
      <c r="H265" s="44" t="s">
        <v>102</v>
      </c>
      <c r="I265" s="15">
        <v>1.161313582</v>
      </c>
      <c r="J265" s="15">
        <v>0.54562895</v>
      </c>
      <c r="K265" s="15">
        <v>-1.074099E-3</v>
      </c>
      <c r="L265" s="15">
        <v>-1.7870780000000001E-3</v>
      </c>
      <c r="M265" s="268">
        <v>4.2</v>
      </c>
      <c r="N265" s="131" t="s">
        <v>102</v>
      </c>
      <c r="O265" s="15">
        <v>2.263035731</v>
      </c>
      <c r="P265" s="15">
        <v>8.5283221000000006E-2</v>
      </c>
      <c r="Q265" s="15">
        <v>3.3626446999999997E-2</v>
      </c>
      <c r="R265" s="15">
        <v>0.475428252</v>
      </c>
      <c r="S265" s="268">
        <v>5.7</v>
      </c>
    </row>
    <row r="266" spans="1:19" x14ac:dyDescent="0.2">
      <c r="A266" s="15">
        <v>213</v>
      </c>
      <c r="B266" s="139" t="s">
        <v>103</v>
      </c>
      <c r="C266" s="15">
        <v>1.493600657</v>
      </c>
      <c r="D266" s="15">
        <v>0.32355739100000003</v>
      </c>
      <c r="E266" s="15">
        <v>8.2412560000000006E-3</v>
      </c>
      <c r="F266" s="15">
        <v>0.98957151099999996</v>
      </c>
      <c r="G266" s="268">
        <v>5.6</v>
      </c>
      <c r="H266" s="44" t="s">
        <v>103</v>
      </c>
      <c r="I266" s="15">
        <v>-4.3835523600000004</v>
      </c>
      <c r="J266" s="15">
        <v>4.1817422540000004</v>
      </c>
      <c r="K266" s="15">
        <v>-0.61084954499999999</v>
      </c>
      <c r="L266" s="15">
        <v>0.60935252900000003</v>
      </c>
      <c r="M266" s="268">
        <v>3</v>
      </c>
      <c r="N266" s="131" t="s">
        <v>103</v>
      </c>
      <c r="O266" s="15">
        <v>1.813513919</v>
      </c>
      <c r="P266" s="15">
        <v>0.20755997100000001</v>
      </c>
      <c r="Q266" s="15">
        <v>2.1619626999999999E-2</v>
      </c>
      <c r="R266" s="15">
        <v>0.22954814900000001</v>
      </c>
      <c r="S266" s="268">
        <v>5.2</v>
      </c>
    </row>
    <row r="267" spans="1:19" x14ac:dyDescent="0.2">
      <c r="A267" s="15">
        <v>214</v>
      </c>
      <c r="B267" s="139" t="s">
        <v>104</v>
      </c>
      <c r="C267" s="15">
        <v>1.692317391</v>
      </c>
      <c r="D267" s="15">
        <v>0.27209171199999999</v>
      </c>
      <c r="E267" s="15">
        <v>1.4296522000000001E-2</v>
      </c>
      <c r="F267" s="15">
        <v>0.39583883600000003</v>
      </c>
      <c r="G267" s="268">
        <v>5.7</v>
      </c>
      <c r="H267" s="44" t="s">
        <v>104</v>
      </c>
      <c r="I267" s="15">
        <v>0.818084861</v>
      </c>
      <c r="J267" s="15">
        <v>0.73874539400000006</v>
      </c>
      <c r="K267" s="15">
        <v>-2.9446621999999999E-2</v>
      </c>
      <c r="L267" s="15">
        <v>8.9930525999999997E-2</v>
      </c>
      <c r="M267" s="268">
        <v>4.5</v>
      </c>
      <c r="N267" s="131" t="s">
        <v>104</v>
      </c>
      <c r="O267" s="15">
        <v>1.8478294049999999</v>
      </c>
      <c r="P267" s="15">
        <v>0.23451623999999999</v>
      </c>
      <c r="Q267" s="15">
        <v>1.8877442000000001E-2</v>
      </c>
      <c r="R267" s="15">
        <v>0.44321886900000002</v>
      </c>
      <c r="S267" s="268">
        <v>5.4</v>
      </c>
    </row>
    <row r="268" spans="1:19" x14ac:dyDescent="0.2">
      <c r="A268" s="15">
        <v>215</v>
      </c>
      <c r="B268" s="139" t="s">
        <v>105</v>
      </c>
      <c r="C268" s="15">
        <v>1.704989503</v>
      </c>
      <c r="D268" s="15">
        <v>0.103366495</v>
      </c>
      <c r="E268" s="15">
        <v>3.7584597999999997E-2</v>
      </c>
      <c r="F268" s="15">
        <v>7.0156597000000001E-2</v>
      </c>
      <c r="G268" s="268">
        <v>5</v>
      </c>
      <c r="H268" s="44" t="s">
        <v>105</v>
      </c>
      <c r="I268" s="15">
        <v>0.141583507</v>
      </c>
      <c r="J268" s="15">
        <v>1.0316995369999999</v>
      </c>
      <c r="K268" s="15">
        <v>-7.6759773000000003E-2</v>
      </c>
      <c r="L268" s="15">
        <v>7.0688971000000003E-2</v>
      </c>
      <c r="M268" s="268">
        <v>3.4</v>
      </c>
      <c r="N268" s="131" t="s">
        <v>105</v>
      </c>
      <c r="O268" s="15">
        <v>1.6905133670000001</v>
      </c>
      <c r="P268" s="15">
        <v>0.126687307</v>
      </c>
      <c r="Q268" s="15">
        <v>3.7080031999999999E-2</v>
      </c>
      <c r="R268" s="15">
        <v>-1.9908746000000001E-2</v>
      </c>
      <c r="S268" s="268">
        <v>4.7</v>
      </c>
    </row>
    <row r="269" spans="1:19" x14ac:dyDescent="0.2">
      <c r="A269" s="15">
        <v>216</v>
      </c>
      <c r="B269" s="139" t="s">
        <v>106</v>
      </c>
      <c r="C269" s="15">
        <v>1.5972496599999999</v>
      </c>
      <c r="D269" s="15">
        <v>6.7597367000000005E-2</v>
      </c>
      <c r="E269" s="15">
        <v>4.9980420999999997E-2</v>
      </c>
      <c r="F269" s="15">
        <v>-0.10716257899999999</v>
      </c>
      <c r="G269" s="268">
        <v>4.5999999999999996</v>
      </c>
      <c r="H269" s="44" t="s">
        <v>106</v>
      </c>
      <c r="I269" s="15">
        <v>-2.8438132569999999</v>
      </c>
      <c r="J269" s="15">
        <v>2.7783956769999998</v>
      </c>
      <c r="K269" s="15">
        <v>-0.34060494899999999</v>
      </c>
      <c r="L269" s="15">
        <v>0.37588245199999998</v>
      </c>
      <c r="M269" s="268">
        <v>3.4</v>
      </c>
      <c r="N269" s="131" t="s">
        <v>106</v>
      </c>
      <c r="O269" s="15">
        <v>0.64180792099999995</v>
      </c>
      <c r="P269" s="15">
        <v>0.54901362300000001</v>
      </c>
      <c r="Q269" s="15">
        <v>-1.794124E-3</v>
      </c>
      <c r="R269" s="15">
        <v>-0.11111306</v>
      </c>
      <c r="S269" s="268">
        <v>4</v>
      </c>
    </row>
    <row r="270" spans="1:19" x14ac:dyDescent="0.2">
      <c r="A270" s="15">
        <v>217</v>
      </c>
      <c r="B270" s="139" t="s">
        <v>107</v>
      </c>
      <c r="C270" s="15">
        <v>1.679200319</v>
      </c>
      <c r="D270" s="15">
        <v>0.14023266500000001</v>
      </c>
      <c r="E270" s="15">
        <v>3.0994086000000001E-2</v>
      </c>
      <c r="F270" s="15">
        <v>8.7715431999999996E-2</v>
      </c>
      <c r="G270" s="268">
        <v>4.9000000000000004</v>
      </c>
      <c r="H270" s="44" t="s">
        <v>107</v>
      </c>
      <c r="I270" s="15">
        <v>1.2539546020000001</v>
      </c>
      <c r="J270" s="15">
        <v>0.34176553799999998</v>
      </c>
      <c r="K270" s="15">
        <v>3.5789407000000002E-2</v>
      </c>
      <c r="L270" s="15">
        <v>-0.31686905199999998</v>
      </c>
      <c r="M270" s="268">
        <v>3.5</v>
      </c>
      <c r="N270" s="131" t="s">
        <v>107</v>
      </c>
      <c r="O270" s="15">
        <v>1.928344799</v>
      </c>
      <c r="P270" s="15">
        <v>1.1654476E-2</v>
      </c>
      <c r="Q270" s="15">
        <v>5.3376384999999998E-2</v>
      </c>
      <c r="R270" s="15">
        <v>0.363808662</v>
      </c>
      <c r="S270" s="268">
        <v>4.5999999999999996</v>
      </c>
    </row>
    <row r="271" spans="1:19" x14ac:dyDescent="0.2">
      <c r="A271" s="15">
        <v>218</v>
      </c>
      <c r="B271" s="134" t="s">
        <v>108</v>
      </c>
      <c r="C271" s="15">
        <v>-0.80583017099999998</v>
      </c>
      <c r="D271" s="15">
        <v>1.5789017190000001</v>
      </c>
      <c r="E271" s="15">
        <v>-0.144568371</v>
      </c>
      <c r="F271" s="15">
        <v>0.20249831200000001</v>
      </c>
      <c r="G271" s="268">
        <v>4.5</v>
      </c>
      <c r="H271" s="324" t="s">
        <v>108</v>
      </c>
      <c r="I271" s="15">
        <v>1.2824464719999999</v>
      </c>
      <c r="J271" s="15">
        <v>0.51085541999999995</v>
      </c>
      <c r="K271" s="15">
        <v>-1.045034E-3</v>
      </c>
      <c r="L271" s="15">
        <v>1.5840874000000001E-2</v>
      </c>
      <c r="M271" s="268">
        <v>5</v>
      </c>
      <c r="N271" s="134" t="s">
        <v>108</v>
      </c>
      <c r="O271" s="15">
        <v>-1.615984036</v>
      </c>
      <c r="P271" s="15">
        <v>2.0551628329999998</v>
      </c>
      <c r="Q271" s="15">
        <v>-0.208032194</v>
      </c>
      <c r="R271" s="15">
        <v>0.26893656100000002</v>
      </c>
      <c r="S271" s="268">
        <v>4.3</v>
      </c>
    </row>
    <row r="272" spans="1:19" ht="15" x14ac:dyDescent="0.2">
      <c r="A272" s="15">
        <v>219</v>
      </c>
      <c r="B272" s="445">
        <v>40118</v>
      </c>
      <c r="H272" s="15">
        <v>40118</v>
      </c>
      <c r="N272" s="15">
        <v>40118</v>
      </c>
    </row>
    <row r="273" spans="1:19" x14ac:dyDescent="0.2">
      <c r="A273" s="15">
        <v>220</v>
      </c>
      <c r="B273" s="15" t="s">
        <v>100</v>
      </c>
      <c r="C273" s="15">
        <v>-4.6678878360000002</v>
      </c>
      <c r="D273" s="15">
        <v>3.7883780630000001</v>
      </c>
      <c r="E273" s="15">
        <v>-0.459749615</v>
      </c>
      <c r="F273" s="15">
        <v>0.50356623499999997</v>
      </c>
      <c r="G273" s="268">
        <v>3.8</v>
      </c>
      <c r="H273" s="15" t="s">
        <v>100</v>
      </c>
      <c r="I273" s="15">
        <v>1.3882790149999999</v>
      </c>
      <c r="J273" s="15">
        <v>0.45236974899999999</v>
      </c>
      <c r="K273" s="15">
        <v>8.8679959999999995E-3</v>
      </c>
      <c r="L273" s="15">
        <v>-1.0259449E-2</v>
      </c>
      <c r="M273" s="268">
        <v>4.0999999999999996</v>
      </c>
      <c r="N273" s="15" t="s">
        <v>100</v>
      </c>
      <c r="O273" s="15">
        <v>-13.893582970000001</v>
      </c>
      <c r="P273" s="15">
        <v>9.1878189290000005</v>
      </c>
      <c r="Q273" s="15">
        <v>-1.2406035740000001</v>
      </c>
      <c r="R273" s="15">
        <v>1.293440744</v>
      </c>
      <c r="S273" s="268">
        <v>3.6</v>
      </c>
    </row>
    <row r="274" spans="1:19" x14ac:dyDescent="0.2">
      <c r="A274" s="15">
        <v>221</v>
      </c>
      <c r="B274" s="15" t="s">
        <v>101</v>
      </c>
      <c r="C274" s="15">
        <v>-3.989687312</v>
      </c>
      <c r="D274" s="15">
        <v>3.401641734</v>
      </c>
      <c r="E274" s="15">
        <v>-0.408158203</v>
      </c>
      <c r="F274" s="15">
        <v>0.45286372000000003</v>
      </c>
      <c r="G274" s="268">
        <v>3.8</v>
      </c>
      <c r="H274" s="15" t="s">
        <v>101</v>
      </c>
      <c r="I274" s="15">
        <v>0.160251686</v>
      </c>
      <c r="J274" s="15">
        <v>1.1037136670000001</v>
      </c>
      <c r="K274" s="15">
        <v>-7.9731699000000003E-2</v>
      </c>
      <c r="L274" s="15">
        <v>8.0308607000000004E-2</v>
      </c>
      <c r="M274" s="268">
        <v>3.7</v>
      </c>
      <c r="N274" s="15" t="s">
        <v>101</v>
      </c>
      <c r="O274" s="15">
        <v>-3.7949061290000001</v>
      </c>
      <c r="P274" s="15">
        <v>3.3565883799999998</v>
      </c>
      <c r="Q274" s="15">
        <v>-0.40459341100000001</v>
      </c>
      <c r="R274" s="15">
        <v>0.46233586900000001</v>
      </c>
      <c r="S274" s="268">
        <v>3.8</v>
      </c>
    </row>
    <row r="275" spans="1:19" x14ac:dyDescent="0.2">
      <c r="A275" s="15">
        <v>222</v>
      </c>
      <c r="B275" s="15" t="s">
        <v>102</v>
      </c>
      <c r="C275" s="15">
        <v>2.0210560059999998</v>
      </c>
      <c r="D275" s="15">
        <v>0.15299886300000001</v>
      </c>
      <c r="E275" s="15">
        <v>2.5530919999999999E-2</v>
      </c>
      <c r="F275" s="15">
        <v>0.67418770699999997</v>
      </c>
      <c r="G275" s="268">
        <v>6</v>
      </c>
      <c r="H275" s="15" t="s">
        <v>102</v>
      </c>
      <c r="I275" s="15">
        <v>1.1452173459999999</v>
      </c>
      <c r="J275" s="15">
        <v>0.54562895</v>
      </c>
      <c r="K275" s="15">
        <v>-1.074099E-3</v>
      </c>
      <c r="L275" s="15">
        <v>-1.7870780000000001E-3</v>
      </c>
      <c r="M275" s="268">
        <v>4.2</v>
      </c>
      <c r="N275" s="15" t="s">
        <v>102</v>
      </c>
      <c r="O275" s="15">
        <v>2.2446932309999998</v>
      </c>
      <c r="P275" s="15">
        <v>8.5283221000000006E-2</v>
      </c>
      <c r="Q275" s="15">
        <v>3.3626446999999997E-2</v>
      </c>
      <c r="R275" s="15">
        <v>0.475428252</v>
      </c>
      <c r="S275" s="268">
        <v>5.7</v>
      </c>
    </row>
    <row r="276" spans="1:19" x14ac:dyDescent="0.2">
      <c r="A276" s="15">
        <v>223</v>
      </c>
      <c r="B276" s="15" t="s">
        <v>103</v>
      </c>
      <c r="C276" s="15">
        <v>1.4747060510000001</v>
      </c>
      <c r="D276" s="15">
        <v>0.32355739100000003</v>
      </c>
      <c r="E276" s="15">
        <v>8.2412560000000006E-3</v>
      </c>
      <c r="F276" s="15">
        <v>0.98957151099999996</v>
      </c>
      <c r="G276" s="268">
        <v>5.6</v>
      </c>
      <c r="H276" s="15" t="s">
        <v>103</v>
      </c>
      <c r="I276" s="15">
        <v>-4.3993261620000004</v>
      </c>
      <c r="J276" s="15">
        <v>4.1817422540000004</v>
      </c>
      <c r="K276" s="15">
        <v>-0.61084954499999999</v>
      </c>
      <c r="L276" s="15">
        <v>0.60935252900000003</v>
      </c>
      <c r="M276" s="268">
        <v>3</v>
      </c>
      <c r="N276" s="15" t="s">
        <v>103</v>
      </c>
      <c r="O276" s="15">
        <v>1.7955440279999999</v>
      </c>
      <c r="P276" s="15">
        <v>0.20755997100000001</v>
      </c>
      <c r="Q276" s="15">
        <v>2.1619626999999999E-2</v>
      </c>
      <c r="R276" s="15">
        <v>0.22954814900000001</v>
      </c>
      <c r="S276" s="268">
        <v>5.2</v>
      </c>
    </row>
    <row r="277" spans="1:19" x14ac:dyDescent="0.2">
      <c r="A277" s="15">
        <v>224</v>
      </c>
      <c r="B277" s="15" t="s">
        <v>104</v>
      </c>
      <c r="C277" s="15">
        <v>1.6730493230000001</v>
      </c>
      <c r="D277" s="15">
        <v>0.27209171199999999</v>
      </c>
      <c r="E277" s="15">
        <v>1.4296522000000001E-2</v>
      </c>
      <c r="F277" s="15">
        <v>0.39583883600000003</v>
      </c>
      <c r="G277" s="268">
        <v>5.7</v>
      </c>
      <c r="H277" s="15" t="s">
        <v>104</v>
      </c>
      <c r="I277" s="15">
        <v>0.80200481800000001</v>
      </c>
      <c r="J277" s="15">
        <v>0.73874539400000006</v>
      </c>
      <c r="K277" s="15">
        <v>-2.9446621999999999E-2</v>
      </c>
      <c r="L277" s="15">
        <v>8.9930525999999997E-2</v>
      </c>
      <c r="M277" s="268">
        <v>4.5</v>
      </c>
      <c r="N277" s="15" t="s">
        <v>104</v>
      </c>
      <c r="O277" s="15">
        <v>1.829505623</v>
      </c>
      <c r="P277" s="15">
        <v>0.23451623999999999</v>
      </c>
      <c r="Q277" s="15">
        <v>1.8877442000000001E-2</v>
      </c>
      <c r="R277" s="15">
        <v>0.44321886900000002</v>
      </c>
      <c r="S277" s="268">
        <v>5.4</v>
      </c>
    </row>
    <row r="278" spans="1:19" x14ac:dyDescent="0.2">
      <c r="A278" s="15">
        <v>225</v>
      </c>
      <c r="B278" s="15" t="s">
        <v>105</v>
      </c>
      <c r="C278" s="15">
        <v>1.6860487989999999</v>
      </c>
      <c r="D278" s="15">
        <v>0.103366495</v>
      </c>
      <c r="E278" s="15">
        <v>3.7584597999999997E-2</v>
      </c>
      <c r="F278" s="15">
        <v>7.0156597000000001E-2</v>
      </c>
      <c r="G278" s="268">
        <v>5</v>
      </c>
      <c r="H278" s="15" t="s">
        <v>105</v>
      </c>
      <c r="I278" s="15">
        <v>0.125771892</v>
      </c>
      <c r="J278" s="15">
        <v>1.0316995369999999</v>
      </c>
      <c r="K278" s="15">
        <v>-7.6759773000000003E-2</v>
      </c>
      <c r="L278" s="15">
        <v>7.0688971000000003E-2</v>
      </c>
      <c r="M278" s="268">
        <v>3.4</v>
      </c>
      <c r="N278" s="15" t="s">
        <v>105</v>
      </c>
      <c r="O278" s="15">
        <v>1.6724997909999999</v>
      </c>
      <c r="P278" s="15">
        <v>0.126687307</v>
      </c>
      <c r="Q278" s="15">
        <v>3.7080031999999999E-2</v>
      </c>
      <c r="R278" s="15">
        <v>-1.9908746000000001E-2</v>
      </c>
      <c r="S278" s="268">
        <v>4.7</v>
      </c>
    </row>
    <row r="279" spans="1:19" x14ac:dyDescent="0.2">
      <c r="A279" s="15">
        <v>226</v>
      </c>
      <c r="B279" s="15" t="s">
        <v>106</v>
      </c>
      <c r="C279" s="15">
        <v>1.581020847</v>
      </c>
      <c r="D279" s="15">
        <v>6.7597367000000005E-2</v>
      </c>
      <c r="E279" s="15">
        <v>4.9980420999999997E-2</v>
      </c>
      <c r="F279" s="15">
        <v>-0.10716257899999999</v>
      </c>
      <c r="G279" s="268">
        <v>4.5999999999999996</v>
      </c>
      <c r="H279" s="15" t="s">
        <v>106</v>
      </c>
      <c r="I279" s="15">
        <v>-2.8573948740000001</v>
      </c>
      <c r="J279" s="15">
        <v>2.7783956769999998</v>
      </c>
      <c r="K279" s="15">
        <v>-0.34060494899999999</v>
      </c>
      <c r="L279" s="15">
        <v>0.37588245199999998</v>
      </c>
      <c r="M279" s="268">
        <v>3.4</v>
      </c>
      <c r="N279" s="15" t="s">
        <v>106</v>
      </c>
      <c r="O279" s="15">
        <v>0.62636554499999997</v>
      </c>
      <c r="P279" s="15">
        <v>0.54901362300000001</v>
      </c>
      <c r="Q279" s="15">
        <v>-1.794124E-3</v>
      </c>
      <c r="R279" s="15">
        <v>-0.11111306</v>
      </c>
      <c r="S279" s="268">
        <v>4</v>
      </c>
    </row>
    <row r="280" spans="1:19" x14ac:dyDescent="0.2">
      <c r="A280" s="15">
        <v>227</v>
      </c>
      <c r="B280" s="15" t="s">
        <v>107</v>
      </c>
      <c r="C280" s="15">
        <v>1.659974826</v>
      </c>
      <c r="D280" s="15">
        <v>0.14023266500000001</v>
      </c>
      <c r="E280" s="15">
        <v>3.0994086000000001E-2</v>
      </c>
      <c r="F280" s="15">
        <v>8.7715431999999996E-2</v>
      </c>
      <c r="G280" s="268">
        <v>4.9000000000000004</v>
      </c>
      <c r="H280" s="15" t="s">
        <v>107</v>
      </c>
      <c r="I280" s="15">
        <v>1.2379094610000001</v>
      </c>
      <c r="J280" s="15">
        <v>0.34176553799999998</v>
      </c>
      <c r="K280" s="15">
        <v>3.5789407000000002E-2</v>
      </c>
      <c r="L280" s="15">
        <v>-0.31686905199999998</v>
      </c>
      <c r="M280" s="268">
        <v>3.5</v>
      </c>
      <c r="N280" s="15" t="s">
        <v>107</v>
      </c>
      <c r="O280" s="15">
        <v>1.910061359</v>
      </c>
      <c r="P280" s="15">
        <v>1.1654476E-2</v>
      </c>
      <c r="Q280" s="15">
        <v>5.3376384999999998E-2</v>
      </c>
      <c r="R280" s="15">
        <v>0.363808662</v>
      </c>
      <c r="S280" s="268">
        <v>4.5999999999999996</v>
      </c>
    </row>
    <row r="281" spans="1:19" x14ac:dyDescent="0.2">
      <c r="A281" s="15">
        <v>228</v>
      </c>
      <c r="B281" s="15" t="s">
        <v>108</v>
      </c>
      <c r="C281" s="15">
        <v>-0.82489902800000003</v>
      </c>
      <c r="D281" s="15">
        <v>1.5789017190000001</v>
      </c>
      <c r="E281" s="15">
        <v>-0.144568371</v>
      </c>
      <c r="F281" s="15">
        <v>0.20249831200000001</v>
      </c>
      <c r="G281" s="268">
        <v>4.5</v>
      </c>
      <c r="H281" s="15" t="s">
        <v>108</v>
      </c>
      <c r="I281" s="15">
        <v>1.266530532</v>
      </c>
      <c r="J281" s="15">
        <v>0.51085541999999995</v>
      </c>
      <c r="K281" s="15">
        <v>-1.045034E-3</v>
      </c>
      <c r="L281" s="15">
        <v>1.5840874000000001E-2</v>
      </c>
      <c r="M281" s="268">
        <v>5</v>
      </c>
      <c r="N281" s="15" t="s">
        <v>108</v>
      </c>
      <c r="O281" s="15">
        <v>-1.6341183290000001</v>
      </c>
      <c r="P281" s="15">
        <v>2.0551628329999998</v>
      </c>
      <c r="Q281" s="15">
        <v>-0.208032194</v>
      </c>
      <c r="R281" s="15">
        <v>0.26893656100000002</v>
      </c>
      <c r="S281" s="268">
        <v>4.3</v>
      </c>
    </row>
    <row r="282" spans="1:19" ht="15" x14ac:dyDescent="0.2">
      <c r="A282" s="15">
        <v>229</v>
      </c>
      <c r="B282" s="445">
        <v>40148</v>
      </c>
      <c r="H282" s="15">
        <v>40148</v>
      </c>
      <c r="N282" s="15">
        <v>40148</v>
      </c>
    </row>
    <row r="283" spans="1:19" x14ac:dyDescent="0.2">
      <c r="A283" s="15">
        <v>230</v>
      </c>
      <c r="B283" s="15" t="s">
        <v>100</v>
      </c>
      <c r="C283" s="15">
        <v>-4.6855948100000004</v>
      </c>
      <c r="D283" s="15">
        <v>3.7883780630000001</v>
      </c>
      <c r="E283" s="15">
        <v>-0.459749615</v>
      </c>
      <c r="F283" s="15">
        <v>0.50356623499999997</v>
      </c>
      <c r="G283" s="268">
        <v>3.8</v>
      </c>
      <c r="H283" s="15" t="s">
        <v>100</v>
      </c>
      <c r="I283" s="15">
        <v>1.3734285749999999</v>
      </c>
      <c r="J283" s="15">
        <v>0.45236974899999999</v>
      </c>
      <c r="K283" s="15">
        <v>8.8679959999999995E-3</v>
      </c>
      <c r="L283" s="15">
        <v>-1.0259449E-2</v>
      </c>
      <c r="M283" s="268">
        <v>4.0999999999999996</v>
      </c>
      <c r="N283" s="15" t="s">
        <v>100</v>
      </c>
      <c r="O283" s="15">
        <v>-13.91043541</v>
      </c>
      <c r="P283" s="15">
        <v>9.1878189290000005</v>
      </c>
      <c r="Q283" s="15">
        <v>-1.2406035740000001</v>
      </c>
      <c r="R283" s="15">
        <v>1.293440744</v>
      </c>
      <c r="S283" s="268">
        <v>3.6</v>
      </c>
    </row>
    <row r="284" spans="1:19" x14ac:dyDescent="0.2">
      <c r="A284" s="15">
        <v>231</v>
      </c>
      <c r="B284" s="15" t="s">
        <v>101</v>
      </c>
      <c r="C284" s="15">
        <v>-4.007365203</v>
      </c>
      <c r="D284" s="15">
        <v>3.401641734</v>
      </c>
      <c r="E284" s="15">
        <v>-0.408158203</v>
      </c>
      <c r="F284" s="15">
        <v>0.45286372000000003</v>
      </c>
      <c r="G284" s="268">
        <v>3.8</v>
      </c>
      <c r="H284" s="15" t="s">
        <v>101</v>
      </c>
      <c r="I284" s="15">
        <v>0.145425312</v>
      </c>
      <c r="J284" s="15">
        <v>1.1037136670000001</v>
      </c>
      <c r="K284" s="15">
        <v>-7.9731699000000003E-2</v>
      </c>
      <c r="L284" s="15">
        <v>8.0308607000000004E-2</v>
      </c>
      <c r="M284" s="268">
        <v>3.7</v>
      </c>
      <c r="N284" s="15" t="s">
        <v>101</v>
      </c>
      <c r="O284" s="15">
        <v>-3.8117309800000001</v>
      </c>
      <c r="P284" s="15">
        <v>3.3565883799999998</v>
      </c>
      <c r="Q284" s="15">
        <v>-0.40459341100000001</v>
      </c>
      <c r="R284" s="15">
        <v>0.46233586900000001</v>
      </c>
      <c r="S284" s="268">
        <v>3.8</v>
      </c>
    </row>
    <row r="285" spans="1:19" x14ac:dyDescent="0.2">
      <c r="A285" s="15">
        <v>232</v>
      </c>
      <c r="B285" s="15" t="s">
        <v>102</v>
      </c>
      <c r="C285" s="15">
        <v>2.0031595009999998</v>
      </c>
      <c r="D285" s="15">
        <v>0.15299886300000001</v>
      </c>
      <c r="E285" s="15">
        <v>2.5530919999999999E-2</v>
      </c>
      <c r="F285" s="15">
        <v>0.67418770699999997</v>
      </c>
      <c r="G285" s="268">
        <v>6</v>
      </c>
      <c r="H285" s="15" t="s">
        <v>102</v>
      </c>
      <c r="I285" s="15">
        <v>1.130210089</v>
      </c>
      <c r="J285" s="15">
        <v>0.54562895</v>
      </c>
      <c r="K285" s="15">
        <v>-1.074099E-3</v>
      </c>
      <c r="L285" s="15">
        <v>-1.7870780000000001E-3</v>
      </c>
      <c r="M285" s="268">
        <v>4.2</v>
      </c>
      <c r="N285" s="15" t="s">
        <v>102</v>
      </c>
      <c r="O285" s="15">
        <v>2.2276609559999998</v>
      </c>
      <c r="P285" s="15">
        <v>8.5283221000000006E-2</v>
      </c>
      <c r="Q285" s="15">
        <v>3.3626446999999997E-2</v>
      </c>
      <c r="R285" s="15">
        <v>0.475428252</v>
      </c>
      <c r="S285" s="268">
        <v>5.7</v>
      </c>
    </row>
    <row r="286" spans="1:19" x14ac:dyDescent="0.2">
      <c r="A286" s="15">
        <v>233</v>
      </c>
      <c r="B286" s="15" t="s">
        <v>103</v>
      </c>
      <c r="C286" s="15">
        <v>1.457148565</v>
      </c>
      <c r="D286" s="15">
        <v>0.32355739100000003</v>
      </c>
      <c r="E286" s="15">
        <v>8.2412560000000006E-3</v>
      </c>
      <c r="F286" s="15">
        <v>0.98957151099999996</v>
      </c>
      <c r="G286" s="268">
        <v>5.6</v>
      </c>
      <c r="H286" s="15" t="s">
        <v>103</v>
      </c>
      <c r="I286" s="15">
        <v>-4.4140528850000003</v>
      </c>
      <c r="J286" s="15">
        <v>4.1817422540000004</v>
      </c>
      <c r="K286" s="15">
        <v>-0.61084954499999999</v>
      </c>
      <c r="L286" s="15">
        <v>0.60935252900000003</v>
      </c>
      <c r="M286" s="268">
        <v>3</v>
      </c>
      <c r="N286" s="15" t="s">
        <v>103</v>
      </c>
      <c r="O286" s="15">
        <v>1.7788334269999999</v>
      </c>
      <c r="P286" s="15">
        <v>0.20755997100000001</v>
      </c>
      <c r="Q286" s="15">
        <v>2.1619626999999999E-2</v>
      </c>
      <c r="R286" s="15">
        <v>0.22954814900000001</v>
      </c>
      <c r="S286" s="268">
        <v>5.2</v>
      </c>
    </row>
    <row r="287" spans="1:19" x14ac:dyDescent="0.2">
      <c r="A287" s="15">
        <v>234</v>
      </c>
      <c r="B287" s="15" t="s">
        <v>104</v>
      </c>
      <c r="C287" s="15">
        <v>1.6551698260000001</v>
      </c>
      <c r="D287" s="15">
        <v>0.27209171199999999</v>
      </c>
      <c r="E287" s="15">
        <v>1.4296522000000001E-2</v>
      </c>
      <c r="F287" s="15">
        <v>0.39583883600000003</v>
      </c>
      <c r="G287" s="268">
        <v>5.7</v>
      </c>
      <c r="H287" s="15" t="s">
        <v>104</v>
      </c>
      <c r="I287" s="15">
        <v>0.78701163200000002</v>
      </c>
      <c r="J287" s="15">
        <v>0.73874539400000006</v>
      </c>
      <c r="K287" s="15">
        <v>-2.9446621999999999E-2</v>
      </c>
      <c r="L287" s="15">
        <v>8.9930525999999997E-2</v>
      </c>
      <c r="M287" s="268">
        <v>4.5</v>
      </c>
      <c r="N287" s="15" t="s">
        <v>104</v>
      </c>
      <c r="O287" s="15">
        <v>1.812489485</v>
      </c>
      <c r="P287" s="15">
        <v>0.23451623999999999</v>
      </c>
      <c r="Q287" s="15">
        <v>1.8877442000000001E-2</v>
      </c>
      <c r="R287" s="15">
        <v>0.44321886900000002</v>
      </c>
      <c r="S287" s="268">
        <v>5.4</v>
      </c>
    </row>
    <row r="288" spans="1:19" x14ac:dyDescent="0.2">
      <c r="A288" s="15">
        <v>235</v>
      </c>
      <c r="B288" s="15" t="s">
        <v>105</v>
      </c>
      <c r="C288" s="15">
        <v>1.6684515170000001</v>
      </c>
      <c r="D288" s="15">
        <v>0.103366495</v>
      </c>
      <c r="E288" s="15">
        <v>3.7584597999999997E-2</v>
      </c>
      <c r="F288" s="15">
        <v>7.0156597000000001E-2</v>
      </c>
      <c r="G288" s="268">
        <v>5</v>
      </c>
      <c r="H288" s="15" t="s">
        <v>105</v>
      </c>
      <c r="I288" s="15">
        <v>0.111012231</v>
      </c>
      <c r="J288" s="15">
        <v>1.0316995369999999</v>
      </c>
      <c r="K288" s="15">
        <v>-7.6759773000000003E-2</v>
      </c>
      <c r="L288" s="15">
        <v>7.0688971000000003E-2</v>
      </c>
      <c r="M288" s="268">
        <v>3.4</v>
      </c>
      <c r="N288" s="15" t="s">
        <v>105</v>
      </c>
      <c r="O288" s="15">
        <v>1.6557514280000001</v>
      </c>
      <c r="P288" s="15">
        <v>0.126687307</v>
      </c>
      <c r="Q288" s="15">
        <v>3.7080031999999999E-2</v>
      </c>
      <c r="R288" s="15">
        <v>-1.9908746000000001E-2</v>
      </c>
      <c r="S288" s="268">
        <v>4.7</v>
      </c>
    </row>
    <row r="289" spans="1:19" x14ac:dyDescent="0.2">
      <c r="A289" s="15">
        <v>236</v>
      </c>
      <c r="B289" s="15" t="s">
        <v>106</v>
      </c>
      <c r="C289" s="15">
        <v>1.5657883530000001</v>
      </c>
      <c r="D289" s="15">
        <v>6.7597367000000005E-2</v>
      </c>
      <c r="E289" s="15">
        <v>4.9980420999999997E-2</v>
      </c>
      <c r="F289" s="15">
        <v>-0.10716257899999999</v>
      </c>
      <c r="G289" s="268">
        <v>4.5999999999999996</v>
      </c>
      <c r="H289" s="15" t="s">
        <v>106</v>
      </c>
      <c r="I289" s="15">
        <v>-2.8701936510000001</v>
      </c>
      <c r="J289" s="15">
        <v>2.7783956769999998</v>
      </c>
      <c r="K289" s="15">
        <v>-0.34060494899999999</v>
      </c>
      <c r="L289" s="15">
        <v>0.37588245199999998</v>
      </c>
      <c r="M289" s="268">
        <v>3.4</v>
      </c>
      <c r="N289" s="15" t="s">
        <v>106</v>
      </c>
      <c r="O289" s="15">
        <v>0.61186202700000003</v>
      </c>
      <c r="P289" s="15">
        <v>0.54901362300000001</v>
      </c>
      <c r="Q289" s="15">
        <v>-1.794124E-3</v>
      </c>
      <c r="R289" s="15">
        <v>-0.11111306</v>
      </c>
      <c r="S289" s="268">
        <v>4</v>
      </c>
    </row>
    <row r="290" spans="1:19" x14ac:dyDescent="0.2">
      <c r="A290" s="15">
        <v>237</v>
      </c>
      <c r="B290" s="15" t="s">
        <v>107</v>
      </c>
      <c r="C290" s="15">
        <v>1.6421319940000001</v>
      </c>
      <c r="D290" s="15">
        <v>0.14023266500000001</v>
      </c>
      <c r="E290" s="15">
        <v>3.0994086000000001E-2</v>
      </c>
      <c r="F290" s="15">
        <v>8.7715431999999996E-2</v>
      </c>
      <c r="G290" s="268">
        <v>4.9000000000000004</v>
      </c>
      <c r="H290" s="15" t="s">
        <v>107</v>
      </c>
      <c r="I290" s="15">
        <v>1.2229466069999999</v>
      </c>
      <c r="J290" s="15">
        <v>0.34176553799999998</v>
      </c>
      <c r="K290" s="15">
        <v>3.5789407000000002E-2</v>
      </c>
      <c r="L290" s="15">
        <v>-0.31686905199999998</v>
      </c>
      <c r="M290" s="268">
        <v>3.5</v>
      </c>
      <c r="N290" s="15" t="s">
        <v>107</v>
      </c>
      <c r="O290" s="15">
        <v>1.8930800080000001</v>
      </c>
      <c r="P290" s="15">
        <v>1.1654476E-2</v>
      </c>
      <c r="Q290" s="15">
        <v>5.3376384999999998E-2</v>
      </c>
      <c r="R290" s="15">
        <v>0.363808662</v>
      </c>
      <c r="S290" s="268">
        <v>4.5999999999999996</v>
      </c>
    </row>
    <row r="291" spans="1:19" x14ac:dyDescent="0.2">
      <c r="A291" s="15">
        <v>238</v>
      </c>
      <c r="B291" s="15" t="s">
        <v>108</v>
      </c>
      <c r="C291" s="15">
        <v>-0.84260676199999995</v>
      </c>
      <c r="D291" s="15">
        <v>1.5789017190000001</v>
      </c>
      <c r="E291" s="15">
        <v>-0.144568371</v>
      </c>
      <c r="F291" s="15">
        <v>0.20249831200000001</v>
      </c>
      <c r="G291" s="268">
        <v>4.5</v>
      </c>
      <c r="H291" s="15" t="s">
        <v>108</v>
      </c>
      <c r="I291" s="15">
        <v>1.251680868</v>
      </c>
      <c r="J291" s="15">
        <v>0.51085541999999995</v>
      </c>
      <c r="K291" s="15">
        <v>-1.045034E-3</v>
      </c>
      <c r="L291" s="15">
        <v>1.5840874000000001E-2</v>
      </c>
      <c r="M291" s="268">
        <v>5</v>
      </c>
      <c r="N291" s="15" t="s">
        <v>108</v>
      </c>
      <c r="O291" s="15">
        <v>-1.650970161</v>
      </c>
      <c r="P291" s="15">
        <v>2.0551628329999998</v>
      </c>
      <c r="Q291" s="15">
        <v>-0.208032194</v>
      </c>
      <c r="R291" s="15">
        <v>0.26893656100000002</v>
      </c>
      <c r="S291" s="268">
        <v>4.3</v>
      </c>
    </row>
    <row r="292" spans="1:19" x14ac:dyDescent="0.2">
      <c r="A292" s="15">
        <v>239</v>
      </c>
      <c r="B292" s="15" t="s">
        <v>357</v>
      </c>
      <c r="H292" s="15" t="s">
        <v>357</v>
      </c>
      <c r="N292" s="15" t="s">
        <v>357</v>
      </c>
    </row>
    <row r="293" spans="1:19" x14ac:dyDescent="0.2">
      <c r="A293" s="15">
        <v>240</v>
      </c>
      <c r="B293" s="15" t="s">
        <v>100</v>
      </c>
      <c r="C293" s="15">
        <v>-4.6812359690000003</v>
      </c>
      <c r="D293" s="15">
        <v>3.7883780630000001</v>
      </c>
      <c r="E293" s="15">
        <v>-0.459749615</v>
      </c>
      <c r="F293" s="15">
        <v>0.50356623499999997</v>
      </c>
      <c r="G293" s="268">
        <v>3.8</v>
      </c>
      <c r="H293" s="15" t="s">
        <v>100</v>
      </c>
      <c r="I293" s="15">
        <v>1.3791176510000001</v>
      </c>
      <c r="J293" s="15">
        <v>0.45236974899999999</v>
      </c>
      <c r="K293" s="15">
        <v>8.8679959999999995E-3</v>
      </c>
      <c r="L293" s="15">
        <v>-1.0259449E-2</v>
      </c>
      <c r="M293" s="268">
        <v>4.0999999999999996</v>
      </c>
      <c r="N293" s="15" t="s">
        <v>100</v>
      </c>
      <c r="O293" s="15">
        <v>-13.90567594</v>
      </c>
      <c r="P293" s="15">
        <v>9.1878189290000005</v>
      </c>
      <c r="Q293" s="15">
        <v>-1.2406035740000001</v>
      </c>
      <c r="R293" s="15">
        <v>1.293440744</v>
      </c>
      <c r="S293" s="268">
        <v>3.6</v>
      </c>
    </row>
    <row r="294" spans="1:19" x14ac:dyDescent="0.2">
      <c r="A294" s="15">
        <v>241</v>
      </c>
      <c r="B294" s="15" t="s">
        <v>101</v>
      </c>
      <c r="C294" s="15">
        <v>-4.0030134090000002</v>
      </c>
      <c r="D294" s="15">
        <v>3.401641734</v>
      </c>
      <c r="E294" s="15">
        <v>-0.408158203</v>
      </c>
      <c r="F294" s="15">
        <v>0.45286372000000003</v>
      </c>
      <c r="G294" s="268">
        <v>3.8</v>
      </c>
      <c r="H294" s="15" t="s">
        <v>101</v>
      </c>
      <c r="I294" s="15">
        <v>0.15110516299999999</v>
      </c>
      <c r="J294" s="15">
        <v>1.1037136670000001</v>
      </c>
      <c r="K294" s="15">
        <v>-7.9731699000000003E-2</v>
      </c>
      <c r="L294" s="15">
        <v>8.0308607000000004E-2</v>
      </c>
      <c r="M294" s="268">
        <v>3.7</v>
      </c>
      <c r="N294" s="15" t="s">
        <v>101</v>
      </c>
      <c r="O294" s="15">
        <v>-3.8069792100000002</v>
      </c>
      <c r="P294" s="15">
        <v>3.3565883799999998</v>
      </c>
      <c r="Q294" s="15">
        <v>-0.40459341100000001</v>
      </c>
      <c r="R294" s="15">
        <v>0.46233586900000001</v>
      </c>
      <c r="S294" s="268">
        <v>3.8</v>
      </c>
    </row>
    <row r="295" spans="1:19" x14ac:dyDescent="0.2">
      <c r="A295" s="15">
        <v>242</v>
      </c>
      <c r="B295" s="15" t="s">
        <v>102</v>
      </c>
      <c r="C295" s="15">
        <v>2.0075642619999998</v>
      </c>
      <c r="D295" s="15">
        <v>0.15299886300000001</v>
      </c>
      <c r="E295" s="15">
        <v>2.5530919999999999E-2</v>
      </c>
      <c r="F295" s="15">
        <v>0.67418770699999997</v>
      </c>
      <c r="G295" s="268">
        <v>6</v>
      </c>
      <c r="H295" s="15" t="s">
        <v>102</v>
      </c>
      <c r="I295" s="15">
        <v>1.1359592860000001</v>
      </c>
      <c r="J295" s="15">
        <v>0.54562895</v>
      </c>
      <c r="K295" s="15">
        <v>-1.074099E-3</v>
      </c>
      <c r="L295" s="15">
        <v>-1.7870780000000001E-3</v>
      </c>
      <c r="M295" s="268">
        <v>4.2</v>
      </c>
      <c r="N295" s="15" t="s">
        <v>102</v>
      </c>
      <c r="O295" s="15">
        <v>2.232470615</v>
      </c>
      <c r="P295" s="15">
        <v>8.5283221000000006E-2</v>
      </c>
      <c r="Q295" s="15">
        <v>3.3626446999999997E-2</v>
      </c>
      <c r="R295" s="15">
        <v>0.475428252</v>
      </c>
      <c r="S295" s="268">
        <v>5.7</v>
      </c>
    </row>
    <row r="296" spans="1:19" x14ac:dyDescent="0.2">
      <c r="A296" s="15">
        <v>243</v>
      </c>
      <c r="B296" s="15" t="s">
        <v>103</v>
      </c>
      <c r="C296" s="15">
        <v>1.461471178</v>
      </c>
      <c r="D296" s="15">
        <v>0.32355739100000003</v>
      </c>
      <c r="E296" s="15">
        <v>8.2412560000000006E-3</v>
      </c>
      <c r="F296" s="15">
        <v>0.98957151099999996</v>
      </c>
      <c r="G296" s="268">
        <v>5.6</v>
      </c>
      <c r="H296" s="15" t="s">
        <v>103</v>
      </c>
      <c r="I296" s="15">
        <v>-4.4084112370000001</v>
      </c>
      <c r="J296" s="15">
        <v>4.1817422540000004</v>
      </c>
      <c r="K296" s="15">
        <v>-0.61084954499999999</v>
      </c>
      <c r="L296" s="15">
        <v>0.60935252900000003</v>
      </c>
      <c r="M296" s="268">
        <v>3</v>
      </c>
      <c r="N296" s="15" t="s">
        <v>103</v>
      </c>
      <c r="O296" s="15">
        <v>1.7835533050000001</v>
      </c>
      <c r="P296" s="15">
        <v>0.20755997100000001</v>
      </c>
      <c r="Q296" s="15">
        <v>2.1619626999999999E-2</v>
      </c>
      <c r="R296" s="15">
        <v>0.22954814900000001</v>
      </c>
      <c r="S296" s="268">
        <v>5.2</v>
      </c>
    </row>
    <row r="297" spans="1:19" x14ac:dyDescent="0.2">
      <c r="A297" s="15">
        <v>244</v>
      </c>
      <c r="B297" s="15" t="s">
        <v>104</v>
      </c>
      <c r="C297" s="15">
        <v>1.659570467</v>
      </c>
      <c r="D297" s="15">
        <v>0.27209171199999999</v>
      </c>
      <c r="E297" s="15">
        <v>1.4296522000000001E-2</v>
      </c>
      <c r="F297" s="15">
        <v>0.39583883600000003</v>
      </c>
      <c r="G297" s="268">
        <v>5.7</v>
      </c>
      <c r="H297" s="15" t="s">
        <v>104</v>
      </c>
      <c r="I297" s="15">
        <v>0.79275543400000004</v>
      </c>
      <c r="J297" s="15">
        <v>0.73874539400000006</v>
      </c>
      <c r="K297" s="15">
        <v>-2.9446621999999999E-2</v>
      </c>
      <c r="L297" s="15">
        <v>8.9930525999999997E-2</v>
      </c>
      <c r="M297" s="268">
        <v>4.5</v>
      </c>
      <c r="N297" s="15" t="s">
        <v>104</v>
      </c>
      <c r="O297" s="15">
        <v>1.8172946409999999</v>
      </c>
      <c r="P297" s="15">
        <v>0.23451623999999999</v>
      </c>
      <c r="Q297" s="15">
        <v>1.8877442000000001E-2</v>
      </c>
      <c r="R297" s="15">
        <v>0.44321886900000002</v>
      </c>
      <c r="S297" s="268">
        <v>5.4</v>
      </c>
    </row>
    <row r="298" spans="1:19" x14ac:dyDescent="0.2">
      <c r="A298" s="15">
        <v>245</v>
      </c>
      <c r="B298" s="15" t="s">
        <v>105</v>
      </c>
      <c r="C298" s="15">
        <v>1.6727837759999999</v>
      </c>
      <c r="D298" s="15">
        <v>0.103366495</v>
      </c>
      <c r="E298" s="15">
        <v>3.7584597999999997E-2</v>
      </c>
      <c r="F298" s="15">
        <v>7.0156597000000001E-2</v>
      </c>
      <c r="G298" s="268">
        <v>5</v>
      </c>
      <c r="H298" s="15" t="s">
        <v>105</v>
      </c>
      <c r="I298" s="15">
        <v>0.116666506</v>
      </c>
      <c r="J298" s="15">
        <v>1.0316995369999999</v>
      </c>
      <c r="K298" s="15">
        <v>-7.6759773000000003E-2</v>
      </c>
      <c r="L298" s="15">
        <v>7.0688971000000003E-2</v>
      </c>
      <c r="M298" s="268">
        <v>3.4</v>
      </c>
      <c r="N298" s="15" t="s">
        <v>105</v>
      </c>
      <c r="O298" s="15">
        <v>1.6604818480000001</v>
      </c>
      <c r="P298" s="15">
        <v>0.126687307</v>
      </c>
      <c r="Q298" s="15">
        <v>3.7080031999999999E-2</v>
      </c>
      <c r="R298" s="15">
        <v>-1.9908746000000001E-2</v>
      </c>
      <c r="S298" s="268">
        <v>4.7</v>
      </c>
    </row>
    <row r="299" spans="1:19" x14ac:dyDescent="0.2">
      <c r="A299" s="15">
        <v>246</v>
      </c>
      <c r="B299" s="15" t="s">
        <v>106</v>
      </c>
      <c r="C299" s="15">
        <v>1.569546248</v>
      </c>
      <c r="D299" s="15">
        <v>6.7597367000000005E-2</v>
      </c>
      <c r="E299" s="15">
        <v>4.9980420999999997E-2</v>
      </c>
      <c r="F299" s="15">
        <v>-0.10716257899999999</v>
      </c>
      <c r="G299" s="268">
        <v>4.5999999999999996</v>
      </c>
      <c r="H299" s="15" t="s">
        <v>106</v>
      </c>
      <c r="I299" s="15">
        <v>-2.8652909969999998</v>
      </c>
      <c r="J299" s="15">
        <v>2.7783956769999998</v>
      </c>
      <c r="K299" s="15">
        <v>-0.34060494899999999</v>
      </c>
      <c r="L299" s="15">
        <v>0.37588245199999998</v>
      </c>
      <c r="M299" s="268">
        <v>3.4</v>
      </c>
      <c r="N299" s="15" t="s">
        <v>106</v>
      </c>
      <c r="O299" s="15">
        <v>0.61596479599999998</v>
      </c>
      <c r="P299" s="15">
        <v>0.54901362300000001</v>
      </c>
      <c r="Q299" s="15">
        <v>-1.794124E-3</v>
      </c>
      <c r="R299" s="15">
        <v>-0.11111306</v>
      </c>
      <c r="S299" s="268">
        <v>4</v>
      </c>
    </row>
    <row r="300" spans="1:19" x14ac:dyDescent="0.2">
      <c r="A300" s="15">
        <v>247</v>
      </c>
      <c r="B300" s="15" t="s">
        <v>107</v>
      </c>
      <c r="C300" s="15">
        <v>1.646523752</v>
      </c>
      <c r="D300" s="15">
        <v>0.14023266500000001</v>
      </c>
      <c r="E300" s="15">
        <v>3.0994086000000001E-2</v>
      </c>
      <c r="F300" s="15">
        <v>8.7715431999999996E-2</v>
      </c>
      <c r="G300" s="268">
        <v>4.9000000000000004</v>
      </c>
      <c r="H300" s="15" t="s">
        <v>107</v>
      </c>
      <c r="I300" s="15">
        <v>1.2286787800000001</v>
      </c>
      <c r="J300" s="15">
        <v>0.34176553799999998</v>
      </c>
      <c r="K300" s="15">
        <v>3.5789407000000002E-2</v>
      </c>
      <c r="L300" s="15">
        <v>-0.31686905199999998</v>
      </c>
      <c r="M300" s="268">
        <v>3.5</v>
      </c>
      <c r="N300" s="15" t="s">
        <v>107</v>
      </c>
      <c r="O300" s="15">
        <v>1.897875457</v>
      </c>
      <c r="P300" s="15">
        <v>1.1654476E-2</v>
      </c>
      <c r="Q300" s="15">
        <v>5.3376384999999998E-2</v>
      </c>
      <c r="R300" s="15">
        <v>0.363808662</v>
      </c>
      <c r="S300" s="268">
        <v>4.5999999999999996</v>
      </c>
    </row>
    <row r="301" spans="1:19" x14ac:dyDescent="0.2">
      <c r="A301" s="15">
        <v>248</v>
      </c>
      <c r="B301" s="15" t="s">
        <v>108</v>
      </c>
      <c r="C301" s="15">
        <v>-0.83838173699999996</v>
      </c>
      <c r="D301" s="15">
        <v>1.5789017190000001</v>
      </c>
      <c r="E301" s="15">
        <v>-0.144568371</v>
      </c>
      <c r="F301" s="15">
        <v>0.20249831200000001</v>
      </c>
      <c r="G301" s="268">
        <v>4.5</v>
      </c>
      <c r="H301" s="15" t="s">
        <v>108</v>
      </c>
      <c r="I301" s="15">
        <v>1.2572302930000001</v>
      </c>
      <c r="J301" s="15">
        <v>0.51085541999999995</v>
      </c>
      <c r="K301" s="15">
        <v>-1.045034E-3</v>
      </c>
      <c r="L301" s="15">
        <v>1.5840874000000001E-2</v>
      </c>
      <c r="M301" s="268">
        <v>5</v>
      </c>
      <c r="N301" s="15" t="s">
        <v>108</v>
      </c>
      <c r="O301" s="15">
        <v>-1.6463563489999999</v>
      </c>
      <c r="P301" s="15">
        <v>2.0551628329999998</v>
      </c>
      <c r="Q301" s="15">
        <v>-0.208032194</v>
      </c>
      <c r="R301" s="15">
        <v>0.26893656100000002</v>
      </c>
      <c r="S301" s="268">
        <v>4.3</v>
      </c>
    </row>
    <row r="302" spans="1:19" x14ac:dyDescent="0.2">
      <c r="A302" s="15">
        <v>249</v>
      </c>
      <c r="B302" s="15" t="s">
        <v>358</v>
      </c>
      <c r="H302" s="15" t="s">
        <v>358</v>
      </c>
      <c r="N302" s="15" t="s">
        <v>358</v>
      </c>
    </row>
    <row r="303" spans="1:19" x14ac:dyDescent="0.2">
      <c r="A303" s="15">
        <v>250</v>
      </c>
      <c r="B303" s="15" t="s">
        <v>100</v>
      </c>
      <c r="C303" s="15">
        <v>-4.6478148570000002</v>
      </c>
      <c r="D303" s="15">
        <v>3.7883779999999998</v>
      </c>
      <c r="E303" s="15">
        <v>-0.45974999999999999</v>
      </c>
      <c r="F303" s="15">
        <v>0.50356599999999996</v>
      </c>
      <c r="G303" s="268">
        <v>3.8</v>
      </c>
      <c r="H303" s="15" t="s">
        <v>100</v>
      </c>
      <c r="I303" s="15">
        <v>1.406467219</v>
      </c>
      <c r="J303" s="15">
        <v>0.45236999999999999</v>
      </c>
      <c r="K303" s="15">
        <v>8.8679999999999991E-3</v>
      </c>
      <c r="L303" s="15">
        <v>-1.026E-2</v>
      </c>
      <c r="M303" s="268">
        <v>4.0999999999999996</v>
      </c>
      <c r="N303" s="15" t="s">
        <v>100</v>
      </c>
      <c r="O303" s="15">
        <v>-13.87221416</v>
      </c>
      <c r="P303" s="15">
        <v>9.1878189999999993</v>
      </c>
      <c r="Q303" s="15">
        <v>-1.2405999999999999</v>
      </c>
      <c r="R303" s="15">
        <v>1.2934410000000001</v>
      </c>
      <c r="S303" s="268">
        <v>3.6</v>
      </c>
    </row>
    <row r="304" spans="1:19" x14ac:dyDescent="0.2">
      <c r="A304" s="15">
        <v>251</v>
      </c>
      <c r="B304" s="15" t="s">
        <v>101</v>
      </c>
      <c r="C304" s="15">
        <v>-3.9695864439999999</v>
      </c>
      <c r="D304" s="15">
        <v>3.4016419999999998</v>
      </c>
      <c r="E304" s="15">
        <v>-0.40816000000000002</v>
      </c>
      <c r="F304" s="15">
        <v>0.45286399999999999</v>
      </c>
      <c r="G304" s="268">
        <v>3.8</v>
      </c>
      <c r="H304" s="15" t="s">
        <v>101</v>
      </c>
      <c r="I304" s="15">
        <v>0.17845526</v>
      </c>
      <c r="J304" s="15">
        <v>1.1037140000000001</v>
      </c>
      <c r="K304" s="15">
        <v>-7.9729999999999995E-2</v>
      </c>
      <c r="L304" s="15">
        <v>8.0309000000000005E-2</v>
      </c>
      <c r="M304" s="268">
        <v>3.7</v>
      </c>
      <c r="N304" s="15" t="s">
        <v>101</v>
      </c>
      <c r="O304" s="15">
        <v>-3.7735585889999999</v>
      </c>
      <c r="P304" s="15">
        <v>3.3565879999999999</v>
      </c>
      <c r="Q304" s="15">
        <v>-0.40459000000000001</v>
      </c>
      <c r="R304" s="15">
        <v>0.46233600000000002</v>
      </c>
      <c r="S304" s="268">
        <v>3.8</v>
      </c>
    </row>
    <row r="305" spans="1:19" x14ac:dyDescent="0.2">
      <c r="A305" s="15">
        <v>252</v>
      </c>
      <c r="B305" s="15" t="s">
        <v>102</v>
      </c>
      <c r="C305" s="15">
        <v>2.040987587</v>
      </c>
      <c r="D305" s="15">
        <v>0.152999</v>
      </c>
      <c r="E305" s="15">
        <v>2.5531000000000002E-2</v>
      </c>
      <c r="F305" s="15">
        <v>0.67418800000000001</v>
      </c>
      <c r="G305" s="268">
        <v>6</v>
      </c>
      <c r="H305" s="15" t="s">
        <v>102</v>
      </c>
      <c r="I305" s="15">
        <v>1.1633092169999999</v>
      </c>
      <c r="J305" s="15">
        <v>0.54562900000000003</v>
      </c>
      <c r="K305" s="15">
        <v>-1.07E-3</v>
      </c>
      <c r="L305" s="15">
        <v>-1.7899999999999999E-3</v>
      </c>
      <c r="M305" s="268">
        <v>4.2</v>
      </c>
      <c r="N305" s="15" t="s">
        <v>102</v>
      </c>
      <c r="O305" s="15">
        <v>2.2658946219999998</v>
      </c>
      <c r="P305" s="15">
        <v>8.5282999999999998E-2</v>
      </c>
      <c r="Q305" s="15">
        <v>3.3626000000000003E-2</v>
      </c>
      <c r="R305" s="15">
        <v>0.47542800000000002</v>
      </c>
      <c r="S305" s="268">
        <v>5.7</v>
      </c>
    </row>
    <row r="306" spans="1:19" x14ac:dyDescent="0.2">
      <c r="A306" s="15">
        <v>253</v>
      </c>
      <c r="B306" s="15" t="s">
        <v>103</v>
      </c>
      <c r="C306" s="15">
        <v>1.4948953309999999</v>
      </c>
      <c r="D306" s="15">
        <v>0.32355699999999998</v>
      </c>
      <c r="E306" s="15">
        <v>8.2410000000000001E-3</v>
      </c>
      <c r="F306" s="15">
        <v>0.98957200000000001</v>
      </c>
      <c r="G306" s="268">
        <v>5.6</v>
      </c>
      <c r="H306" s="15" t="s">
        <v>103</v>
      </c>
      <c r="I306" s="15">
        <v>-4.381065875</v>
      </c>
      <c r="J306" s="15">
        <v>4.1817419999999998</v>
      </c>
      <c r="K306" s="15">
        <v>-0.61085</v>
      </c>
      <c r="L306" s="15">
        <v>0.60935300000000003</v>
      </c>
      <c r="M306" s="268">
        <v>3</v>
      </c>
      <c r="N306" s="15" t="s">
        <v>103</v>
      </c>
      <c r="O306" s="15">
        <v>1.8169766510000001</v>
      </c>
      <c r="P306" s="15">
        <v>0.20755999999999999</v>
      </c>
      <c r="Q306" s="15">
        <v>2.162E-2</v>
      </c>
      <c r="R306" s="15">
        <v>0.229548</v>
      </c>
      <c r="S306" s="268">
        <v>5.2</v>
      </c>
    </row>
    <row r="307" spans="1:19" x14ac:dyDescent="0.2">
      <c r="A307" s="15">
        <v>254</v>
      </c>
      <c r="B307" s="15" t="s">
        <v>104</v>
      </c>
      <c r="C307" s="15">
        <v>1.6929945769999999</v>
      </c>
      <c r="D307" s="15">
        <v>0.272092</v>
      </c>
      <c r="E307" s="15">
        <v>1.4297000000000001E-2</v>
      </c>
      <c r="F307" s="15">
        <v>0.395839</v>
      </c>
      <c r="G307" s="268">
        <v>5.7</v>
      </c>
      <c r="H307" s="15" t="s">
        <v>104</v>
      </c>
      <c r="I307" s="15">
        <v>0.82010506699999997</v>
      </c>
      <c r="J307" s="15">
        <v>0.73874499999999999</v>
      </c>
      <c r="K307" s="15">
        <v>-2.945E-2</v>
      </c>
      <c r="L307" s="15">
        <v>8.9930999999999997E-2</v>
      </c>
      <c r="M307" s="268">
        <v>4.5</v>
      </c>
      <c r="N307" s="15" t="s">
        <v>104</v>
      </c>
      <c r="O307" s="15">
        <v>1.850718152</v>
      </c>
      <c r="P307" s="15">
        <v>0.234516</v>
      </c>
      <c r="Q307" s="15">
        <v>1.8877000000000001E-2</v>
      </c>
      <c r="R307" s="15">
        <v>0.44321899999999997</v>
      </c>
      <c r="S307" s="268">
        <v>5.4</v>
      </c>
    </row>
    <row r="308" spans="1:19" x14ac:dyDescent="0.2">
      <c r="A308" s="15">
        <v>255</v>
      </c>
      <c r="B308" s="15" t="s">
        <v>105</v>
      </c>
      <c r="C308" s="15">
        <v>1.706207617</v>
      </c>
      <c r="D308" s="15">
        <v>0.103366</v>
      </c>
      <c r="E308" s="15">
        <v>3.7585E-2</v>
      </c>
      <c r="F308" s="15">
        <v>7.0156999999999997E-2</v>
      </c>
      <c r="G308" s="268">
        <v>5</v>
      </c>
      <c r="H308" s="15" t="s">
        <v>105</v>
      </c>
      <c r="I308" s="15">
        <v>0.14401607999999999</v>
      </c>
      <c r="J308" s="15">
        <v>1.0317000000000001</v>
      </c>
      <c r="K308" s="15">
        <v>-7.6759999999999995E-2</v>
      </c>
      <c r="L308" s="15">
        <v>7.0689000000000002E-2</v>
      </c>
      <c r="M308" s="268">
        <v>3.4</v>
      </c>
      <c r="N308" s="15" t="s">
        <v>105</v>
      </c>
      <c r="O308" s="15">
        <v>1.6939056240000001</v>
      </c>
      <c r="P308" s="15">
        <v>0.12668699999999999</v>
      </c>
      <c r="Q308" s="15">
        <v>3.7080000000000002E-2</v>
      </c>
      <c r="R308" s="15">
        <v>-1.9910000000000001E-2</v>
      </c>
      <c r="S308" s="268">
        <v>4.7</v>
      </c>
    </row>
    <row r="309" spans="1:19" x14ac:dyDescent="0.2">
      <c r="A309" s="15">
        <v>256</v>
      </c>
      <c r="B309" s="15" t="s">
        <v>106</v>
      </c>
      <c r="C309" s="15">
        <v>1.6029698830000001</v>
      </c>
      <c r="D309" s="15">
        <v>6.7597000000000004E-2</v>
      </c>
      <c r="E309" s="15">
        <v>4.9979999999999997E-2</v>
      </c>
      <c r="F309" s="15">
        <v>-0.10716000000000001</v>
      </c>
      <c r="G309" s="268">
        <v>4.5999999999999996</v>
      </c>
      <c r="H309" s="15" t="s">
        <v>106</v>
      </c>
      <c r="I309" s="15">
        <v>-2.8379408669999999</v>
      </c>
      <c r="J309" s="15">
        <v>2.7783959999999999</v>
      </c>
      <c r="K309" s="15">
        <v>-0.34060000000000001</v>
      </c>
      <c r="L309" s="15">
        <v>0.37588199999999999</v>
      </c>
      <c r="M309" s="268">
        <v>3.4</v>
      </c>
      <c r="N309" s="15" t="s">
        <v>106</v>
      </c>
      <c r="O309" s="15">
        <v>0.64938805899999996</v>
      </c>
      <c r="P309" s="15">
        <v>0.549014</v>
      </c>
      <c r="Q309" s="15">
        <v>-1.7899999999999999E-3</v>
      </c>
      <c r="R309" s="15">
        <v>-0.11111</v>
      </c>
      <c r="S309" s="268">
        <v>4</v>
      </c>
    </row>
    <row r="310" spans="1:19" x14ac:dyDescent="0.2">
      <c r="A310" s="15">
        <v>257</v>
      </c>
      <c r="B310" s="15" t="s">
        <v>107</v>
      </c>
      <c r="C310" s="15">
        <v>1.679947222</v>
      </c>
      <c r="D310" s="15">
        <v>0.140233</v>
      </c>
      <c r="E310" s="15">
        <v>3.0994000000000001E-2</v>
      </c>
      <c r="F310" s="15">
        <v>8.7715000000000001E-2</v>
      </c>
      <c r="G310" s="268">
        <v>4.9000000000000004</v>
      </c>
      <c r="H310" s="15" t="s">
        <v>107</v>
      </c>
      <c r="I310" s="15">
        <v>1.2560288610000001</v>
      </c>
      <c r="J310" s="15">
        <v>0.34176600000000001</v>
      </c>
      <c r="K310" s="15">
        <v>3.5789000000000001E-2</v>
      </c>
      <c r="L310" s="15">
        <v>-0.31686999999999999</v>
      </c>
      <c r="M310" s="268">
        <v>3.5</v>
      </c>
      <c r="N310" s="15" t="s">
        <v>107</v>
      </c>
      <c r="O310" s="15">
        <v>1.9312988099999999</v>
      </c>
      <c r="P310" s="15">
        <v>1.1653999999999999E-2</v>
      </c>
      <c r="Q310" s="15">
        <v>5.3376E-2</v>
      </c>
      <c r="R310" s="15">
        <v>0.36380899999999999</v>
      </c>
      <c r="S310" s="268">
        <v>4.5999999999999996</v>
      </c>
    </row>
    <row r="311" spans="1:19" x14ac:dyDescent="0.2">
      <c r="A311" s="15">
        <v>258</v>
      </c>
      <c r="B311" s="15" t="s">
        <v>108</v>
      </c>
      <c r="C311" s="15">
        <v>-0.80496205499999995</v>
      </c>
      <c r="D311" s="15">
        <v>1.578902</v>
      </c>
      <c r="E311" s="15">
        <v>-0.14457</v>
      </c>
      <c r="F311" s="15">
        <v>0.20249800000000001</v>
      </c>
      <c r="G311" s="268">
        <v>4.5</v>
      </c>
      <c r="H311" s="15" t="s">
        <v>108</v>
      </c>
      <c r="I311" s="15">
        <v>1.2845800789999999</v>
      </c>
      <c r="J311" s="15">
        <v>0.51085499999999995</v>
      </c>
      <c r="K311" s="15">
        <v>-1.0499999999999999E-3</v>
      </c>
      <c r="L311" s="15">
        <v>1.5841000000000001E-2</v>
      </c>
      <c r="M311" s="268">
        <v>5</v>
      </c>
      <c r="N311" s="15" t="s">
        <v>108</v>
      </c>
      <c r="O311" s="15">
        <v>-1.6129307399999999</v>
      </c>
      <c r="P311" s="15">
        <v>2.0551629999999999</v>
      </c>
      <c r="Q311" s="15">
        <v>-0.20802999999999999</v>
      </c>
      <c r="R311" s="15">
        <v>0.26893699999999998</v>
      </c>
      <c r="S311" s="268">
        <v>4.3</v>
      </c>
    </row>
    <row r="312" spans="1:19" x14ac:dyDescent="0.2">
      <c r="A312" s="15">
        <v>259</v>
      </c>
      <c r="B312" s="15" t="s">
        <v>359</v>
      </c>
      <c r="H312" s="15" t="s">
        <v>359</v>
      </c>
      <c r="N312" s="15" t="s">
        <v>359</v>
      </c>
    </row>
    <row r="313" spans="1:19" x14ac:dyDescent="0.2">
      <c r="A313" s="15">
        <v>260</v>
      </c>
      <c r="B313" s="15" t="s">
        <v>100</v>
      </c>
      <c r="C313" s="15">
        <v>-4.6258100000000004</v>
      </c>
      <c r="D313" s="15">
        <v>3.7884000000000002</v>
      </c>
      <c r="E313" s="15">
        <v>-0.4597</v>
      </c>
      <c r="F313" s="15">
        <v>0.50360000000000005</v>
      </c>
      <c r="G313" s="268">
        <v>3.8</v>
      </c>
      <c r="H313" s="15" t="s">
        <v>100</v>
      </c>
      <c r="I313" s="15">
        <v>1.418865</v>
      </c>
      <c r="J313" s="15">
        <v>0.45240000000000002</v>
      </c>
      <c r="K313" s="15">
        <v>8.8999999999999999E-3</v>
      </c>
      <c r="L313" s="15">
        <v>-1.03E-2</v>
      </c>
      <c r="M313" s="268">
        <v>4.0999999999999996</v>
      </c>
      <c r="N313" s="15" t="s">
        <v>100</v>
      </c>
      <c r="O313" s="15">
        <v>-13.8156</v>
      </c>
      <c r="P313" s="15">
        <v>9.1877999999999993</v>
      </c>
      <c r="Q313" s="15">
        <v>-1.2405999999999999</v>
      </c>
      <c r="R313" s="15">
        <v>1.2934000000000001</v>
      </c>
      <c r="S313" s="268">
        <v>3.6</v>
      </c>
    </row>
    <row r="314" spans="1:19" x14ac:dyDescent="0.2">
      <c r="A314" s="15">
        <v>261</v>
      </c>
      <c r="B314" s="15" t="s">
        <v>101</v>
      </c>
      <c r="C314" s="15">
        <v>-3.9482599999999999</v>
      </c>
      <c r="D314" s="15">
        <v>3.4016000000000002</v>
      </c>
      <c r="E314" s="15">
        <v>-0.40820000000000001</v>
      </c>
      <c r="F314" s="15">
        <v>0.45290000000000002</v>
      </c>
      <c r="G314" s="268">
        <v>3.8</v>
      </c>
      <c r="H314" s="15" t="s">
        <v>101</v>
      </c>
      <c r="I314" s="15">
        <v>0.19788900000000001</v>
      </c>
      <c r="J314" s="15">
        <v>1.1036999999999999</v>
      </c>
      <c r="K314" s="15">
        <v>-7.9699999999999993E-2</v>
      </c>
      <c r="L314" s="15">
        <v>8.0299999999999996E-2</v>
      </c>
      <c r="M314" s="268">
        <v>3.7</v>
      </c>
      <c r="N314" s="15" t="s">
        <v>101</v>
      </c>
      <c r="O314" s="15">
        <v>-3.73081</v>
      </c>
      <c r="P314" s="15">
        <v>3.3565999999999998</v>
      </c>
      <c r="Q314" s="15">
        <v>-0.40460000000000002</v>
      </c>
      <c r="R314" s="15">
        <v>0.46229999999999999</v>
      </c>
      <c r="S314" s="268">
        <v>3.8</v>
      </c>
    </row>
    <row r="315" spans="1:19" x14ac:dyDescent="0.2">
      <c r="A315" s="15">
        <v>262</v>
      </c>
      <c r="B315" s="15" t="s">
        <v>102</v>
      </c>
      <c r="C315" s="15">
        <v>2.0293320000000001</v>
      </c>
      <c r="D315" s="15">
        <v>0.153</v>
      </c>
      <c r="E315" s="15">
        <v>2.5499999999999998E-2</v>
      </c>
      <c r="F315" s="15">
        <v>0.67420000000000002</v>
      </c>
      <c r="G315" s="268">
        <v>6</v>
      </c>
      <c r="H315" s="15" t="s">
        <v>102</v>
      </c>
      <c r="I315" s="15">
        <v>1.1756260000000001</v>
      </c>
      <c r="J315" s="15">
        <v>0.54559999999999997</v>
      </c>
      <c r="K315" s="15">
        <v>-1.1000000000000001E-3</v>
      </c>
      <c r="L315" s="15">
        <v>-1.8E-3</v>
      </c>
      <c r="M315" s="268">
        <v>4.2</v>
      </c>
      <c r="N315" s="15" t="s">
        <v>102</v>
      </c>
      <c r="O315" s="15">
        <v>2.2940860000000001</v>
      </c>
      <c r="P315" s="15">
        <v>8.5300000000000001E-2</v>
      </c>
      <c r="Q315" s="15">
        <v>3.3599999999999998E-2</v>
      </c>
      <c r="R315" s="15">
        <v>0.47539999999999999</v>
      </c>
      <c r="S315" s="268">
        <v>5.7</v>
      </c>
    </row>
    <row r="316" spans="1:19" x14ac:dyDescent="0.2">
      <c r="A316" s="15">
        <v>263</v>
      </c>
      <c r="B316" s="15" t="s">
        <v>103</v>
      </c>
      <c r="C316" s="15">
        <v>1.478429</v>
      </c>
      <c r="D316" s="15">
        <v>0.3236</v>
      </c>
      <c r="E316" s="15">
        <v>8.2000000000000007E-3</v>
      </c>
      <c r="F316" s="15">
        <v>0.98960000000000004</v>
      </c>
      <c r="G316" s="268">
        <v>5.6</v>
      </c>
      <c r="H316" s="15" t="s">
        <v>103</v>
      </c>
      <c r="I316" s="15">
        <v>-4.34056</v>
      </c>
      <c r="J316" s="15">
        <v>4.1817000000000002</v>
      </c>
      <c r="K316" s="15">
        <v>-0.61080000000000001</v>
      </c>
      <c r="L316" s="15">
        <v>0.60940000000000005</v>
      </c>
      <c r="M316" s="268">
        <v>3</v>
      </c>
      <c r="N316" s="15" t="s">
        <v>103</v>
      </c>
      <c r="O316" s="15">
        <v>1.8346960000000001</v>
      </c>
      <c r="P316" s="15">
        <v>0.20760000000000001</v>
      </c>
      <c r="Q316" s="15">
        <v>2.1600000000000001E-2</v>
      </c>
      <c r="R316" s="15">
        <v>0.22950000000000001</v>
      </c>
      <c r="S316" s="268">
        <v>5.2</v>
      </c>
    </row>
    <row r="317" spans="1:19" x14ac:dyDescent="0.2">
      <c r="A317" s="15">
        <v>264</v>
      </c>
      <c r="B317" s="15" t="s">
        <v>104</v>
      </c>
      <c r="C317" s="15">
        <v>1.684474</v>
      </c>
      <c r="D317" s="15">
        <v>0.27210000000000001</v>
      </c>
      <c r="E317" s="15">
        <v>1.43E-2</v>
      </c>
      <c r="F317" s="15">
        <v>0.39579999999999999</v>
      </c>
      <c r="G317" s="268">
        <v>5.7</v>
      </c>
      <c r="H317" s="15" t="s">
        <v>104</v>
      </c>
      <c r="I317" s="15">
        <v>0.85289400000000004</v>
      </c>
      <c r="J317" s="15">
        <v>0.73870000000000002</v>
      </c>
      <c r="K317" s="15">
        <v>-2.9399999999999999E-2</v>
      </c>
      <c r="L317" s="15">
        <v>8.9899999999999994E-2</v>
      </c>
      <c r="M317" s="268">
        <v>4.5</v>
      </c>
      <c r="N317" s="15" t="s">
        <v>104</v>
      </c>
      <c r="O317" s="15">
        <v>1.8852629999999999</v>
      </c>
      <c r="P317" s="15">
        <v>0.23449999999999999</v>
      </c>
      <c r="Q317" s="15">
        <v>1.89E-2</v>
      </c>
      <c r="R317" s="15">
        <v>0.44319999999999998</v>
      </c>
      <c r="S317" s="268">
        <v>5.4</v>
      </c>
    </row>
    <row r="318" spans="1:19" x14ac:dyDescent="0.2">
      <c r="A318" s="15">
        <v>265</v>
      </c>
      <c r="B318" s="15" t="s">
        <v>105</v>
      </c>
      <c r="C318" s="15">
        <v>1.7180839999999999</v>
      </c>
      <c r="D318" s="15">
        <v>0.10340000000000001</v>
      </c>
      <c r="E318" s="15">
        <v>3.7600000000000001E-2</v>
      </c>
      <c r="F318" s="15">
        <v>7.0199999999999999E-2</v>
      </c>
      <c r="G318" s="268">
        <v>5</v>
      </c>
      <c r="H318" s="15" t="s">
        <v>105</v>
      </c>
      <c r="I318" s="15">
        <v>0.12153600000000001</v>
      </c>
      <c r="J318" s="15">
        <v>1.0317000000000001</v>
      </c>
      <c r="K318" s="15">
        <v>-7.6799999999999993E-2</v>
      </c>
      <c r="L318" s="15">
        <v>7.0699999999999999E-2</v>
      </c>
      <c r="M318" s="268">
        <v>3.4</v>
      </c>
      <c r="N318" s="15" t="s">
        <v>105</v>
      </c>
      <c r="O318" s="15">
        <v>1.698566</v>
      </c>
      <c r="P318" s="15">
        <v>0.12670000000000001</v>
      </c>
      <c r="Q318" s="15">
        <v>3.7100000000000001E-2</v>
      </c>
      <c r="R318" s="15">
        <v>-1.9900000000000001E-2</v>
      </c>
      <c r="S318" s="268">
        <v>4.7</v>
      </c>
    </row>
    <row r="319" spans="1:19" x14ac:dyDescent="0.2">
      <c r="A319" s="15">
        <v>266</v>
      </c>
      <c r="B319" s="15" t="s">
        <v>106</v>
      </c>
      <c r="C319" s="15">
        <v>1.702996</v>
      </c>
      <c r="D319" s="15">
        <v>6.7599999999999993E-2</v>
      </c>
      <c r="E319" s="15">
        <v>0.05</v>
      </c>
      <c r="F319" s="15">
        <v>-0.1072</v>
      </c>
      <c r="G319" s="268">
        <v>4.5999999999999996</v>
      </c>
      <c r="H319" s="15" t="s">
        <v>106</v>
      </c>
      <c r="I319" s="15">
        <v>-2.7462900000000001</v>
      </c>
      <c r="J319" s="15">
        <v>2.7784</v>
      </c>
      <c r="K319" s="15">
        <v>-0.34060000000000001</v>
      </c>
      <c r="L319" s="15">
        <v>0.37590000000000001</v>
      </c>
      <c r="M319" s="268">
        <v>3.4</v>
      </c>
      <c r="N319" s="15" t="s">
        <v>106</v>
      </c>
      <c r="O319" s="15">
        <v>0.85583500000000001</v>
      </c>
      <c r="P319" s="15">
        <v>0.54900000000000004</v>
      </c>
      <c r="Q319" s="15">
        <v>-1.8E-3</v>
      </c>
      <c r="R319" s="15">
        <v>-0.1111</v>
      </c>
      <c r="S319" s="268">
        <v>4</v>
      </c>
    </row>
    <row r="320" spans="1:19" x14ac:dyDescent="0.2">
      <c r="A320" s="15">
        <v>267</v>
      </c>
      <c r="B320" s="15" t="s">
        <v>107</v>
      </c>
      <c r="C320" s="15">
        <v>1.7136849999999999</v>
      </c>
      <c r="D320" s="15">
        <v>0.14019999999999999</v>
      </c>
      <c r="E320" s="15">
        <v>3.1E-2</v>
      </c>
      <c r="F320" s="15">
        <v>8.77E-2</v>
      </c>
      <c r="G320" s="268">
        <v>4.9000000000000004</v>
      </c>
      <c r="H320" s="15" t="s">
        <v>107</v>
      </c>
      <c r="I320" s="15">
        <v>1.2980039999999999</v>
      </c>
      <c r="J320" s="15">
        <v>0.34179999999999999</v>
      </c>
      <c r="K320" s="15">
        <v>3.5799999999999998E-2</v>
      </c>
      <c r="L320" s="15">
        <v>-0.31690000000000002</v>
      </c>
      <c r="M320" s="268">
        <v>3.5</v>
      </c>
      <c r="N320" s="15" t="s">
        <v>107</v>
      </c>
      <c r="O320" s="15">
        <v>1.9636130000000001</v>
      </c>
      <c r="P320" s="15">
        <v>1.17E-2</v>
      </c>
      <c r="Q320" s="15">
        <v>5.3400000000000003E-2</v>
      </c>
      <c r="R320" s="15">
        <v>0.36380000000000001</v>
      </c>
      <c r="S320" s="268">
        <v>4.5999999999999996</v>
      </c>
    </row>
    <row r="321" spans="1:19" x14ac:dyDescent="0.2">
      <c r="A321" s="15">
        <v>268</v>
      </c>
      <c r="B321" s="15" t="s">
        <v>108</v>
      </c>
      <c r="C321" s="15">
        <v>-0.78181999999999996</v>
      </c>
      <c r="D321" s="15">
        <v>1.5789</v>
      </c>
      <c r="E321" s="15">
        <v>-0.14460000000000001</v>
      </c>
      <c r="F321" s="15">
        <v>0.20250000000000001</v>
      </c>
      <c r="G321" s="268">
        <v>4.5</v>
      </c>
      <c r="H321" s="15" t="s">
        <v>108</v>
      </c>
      <c r="I321" s="15">
        <v>1.323167</v>
      </c>
      <c r="J321" s="15">
        <v>0.51090000000000002</v>
      </c>
      <c r="K321" s="15">
        <v>-1E-3</v>
      </c>
      <c r="L321" s="15">
        <v>1.5800000000000002E-2</v>
      </c>
      <c r="M321" s="268">
        <v>5</v>
      </c>
      <c r="N321" s="15" t="s">
        <v>108</v>
      </c>
      <c r="O321" s="15">
        <v>-1.5586500000000001</v>
      </c>
      <c r="P321" s="15">
        <v>2.0552000000000001</v>
      </c>
      <c r="Q321" s="15">
        <v>-0.20799999999999999</v>
      </c>
      <c r="R321" s="15">
        <v>0.26889999999999997</v>
      </c>
      <c r="S321" s="268">
        <v>4.3</v>
      </c>
    </row>
    <row r="322" spans="1:19" x14ac:dyDescent="0.2">
      <c r="A322" s="15">
        <v>269</v>
      </c>
      <c r="B322" s="15" t="s">
        <v>360</v>
      </c>
      <c r="H322" s="15" t="s">
        <v>360</v>
      </c>
      <c r="N322" s="15" t="s">
        <v>360</v>
      </c>
    </row>
    <row r="323" spans="1:19" x14ac:dyDescent="0.2">
      <c r="A323" s="15">
        <v>270</v>
      </c>
      <c r="B323" s="15" t="s">
        <v>100</v>
      </c>
      <c r="C323" s="15">
        <v>-4.6592399999999996</v>
      </c>
      <c r="D323" s="15">
        <v>3.7884000000000002</v>
      </c>
      <c r="E323" s="15">
        <v>-0.4597</v>
      </c>
      <c r="F323" s="15">
        <v>0.50360000000000005</v>
      </c>
      <c r="G323" s="268">
        <v>3.8</v>
      </c>
      <c r="H323" s="15" t="s">
        <v>100</v>
      </c>
      <c r="I323" s="15">
        <v>1.391516</v>
      </c>
      <c r="J323" s="15">
        <v>0.45240000000000002</v>
      </c>
      <c r="K323" s="15">
        <v>8.8999999999999999E-3</v>
      </c>
      <c r="L323" s="15">
        <v>-1.03E-2</v>
      </c>
      <c r="M323" s="268">
        <v>4.0999999999999996</v>
      </c>
      <c r="N323" s="15" t="s">
        <v>100</v>
      </c>
      <c r="O323" s="15">
        <v>-13.849</v>
      </c>
      <c r="P323" s="15">
        <v>9.1877999999999993</v>
      </c>
      <c r="Q323" s="15">
        <v>-1.2405999999999999</v>
      </c>
      <c r="R323" s="15">
        <v>1.2934000000000001</v>
      </c>
      <c r="S323" s="268">
        <v>3.6</v>
      </c>
    </row>
    <row r="324" spans="1:19" x14ac:dyDescent="0.2">
      <c r="A324" s="15">
        <v>271</v>
      </c>
      <c r="B324" s="15" t="s">
        <v>101</v>
      </c>
      <c r="C324" s="15">
        <v>-3.98169</v>
      </c>
      <c r="D324" s="15">
        <v>3.4016000000000002</v>
      </c>
      <c r="E324" s="15">
        <v>-0.40820000000000001</v>
      </c>
      <c r="F324" s="15">
        <v>0.45290000000000002</v>
      </c>
      <c r="G324" s="268">
        <v>3.8</v>
      </c>
      <c r="H324" s="15" t="s">
        <v>101</v>
      </c>
      <c r="I324" s="15">
        <v>0.17054</v>
      </c>
      <c r="J324" s="15">
        <v>1.1036999999999999</v>
      </c>
      <c r="K324" s="15">
        <v>-7.9699999999999993E-2</v>
      </c>
      <c r="L324" s="15">
        <v>8.0299999999999996E-2</v>
      </c>
      <c r="M324" s="268">
        <v>3.7</v>
      </c>
      <c r="N324" s="15" t="s">
        <v>101</v>
      </c>
      <c r="O324" s="15">
        <v>-3.76423</v>
      </c>
      <c r="P324" s="15">
        <v>3.3565999999999998</v>
      </c>
      <c r="Q324" s="15">
        <v>-0.40460000000000002</v>
      </c>
      <c r="R324" s="15">
        <v>0.46229999999999999</v>
      </c>
      <c r="S324" s="268">
        <v>3.8</v>
      </c>
    </row>
    <row r="325" spans="1:19" x14ac:dyDescent="0.2">
      <c r="A325" s="15">
        <v>272</v>
      </c>
      <c r="B325" s="15" t="s">
        <v>102</v>
      </c>
      <c r="C325" s="15">
        <v>1.9959089999999999</v>
      </c>
      <c r="D325" s="15">
        <v>0.153</v>
      </c>
      <c r="E325" s="15">
        <v>2.5499999999999998E-2</v>
      </c>
      <c r="F325" s="15">
        <v>0.67420000000000002</v>
      </c>
      <c r="G325" s="268">
        <v>6</v>
      </c>
      <c r="H325" s="15" t="s">
        <v>102</v>
      </c>
      <c r="I325" s="15">
        <v>1.1482760000000001</v>
      </c>
      <c r="J325" s="15">
        <v>0.54559999999999997</v>
      </c>
      <c r="K325" s="15">
        <v>-1.1000000000000001E-3</v>
      </c>
      <c r="L325" s="15">
        <v>-1.8E-3</v>
      </c>
      <c r="M325" s="268">
        <v>4.2</v>
      </c>
      <c r="N325" s="15" t="s">
        <v>102</v>
      </c>
      <c r="O325" s="15">
        <v>2.2606619999999999</v>
      </c>
      <c r="P325" s="15">
        <v>8.5300000000000001E-2</v>
      </c>
      <c r="Q325" s="15">
        <v>3.3599999999999998E-2</v>
      </c>
      <c r="R325" s="15">
        <v>0.47539999999999999</v>
      </c>
      <c r="S325" s="268">
        <v>5.7</v>
      </c>
    </row>
    <row r="326" spans="1:19" x14ac:dyDescent="0.2">
      <c r="A326" s="15">
        <v>273</v>
      </c>
      <c r="B326" s="15" t="s">
        <v>103</v>
      </c>
      <c r="C326" s="15">
        <v>1.4450050000000001</v>
      </c>
      <c r="D326" s="15">
        <v>0.3236</v>
      </c>
      <c r="E326" s="15">
        <v>8.2000000000000007E-3</v>
      </c>
      <c r="F326" s="15">
        <v>0.98960000000000004</v>
      </c>
      <c r="G326" s="268">
        <v>5.6</v>
      </c>
      <c r="H326" s="15" t="s">
        <v>103</v>
      </c>
      <c r="I326" s="15">
        <v>-4.3679100000000002</v>
      </c>
      <c r="J326" s="15">
        <v>4.1817000000000002</v>
      </c>
      <c r="K326" s="15">
        <v>-0.61080000000000001</v>
      </c>
      <c r="L326" s="15">
        <v>0.60940000000000005</v>
      </c>
      <c r="M326" s="268">
        <v>3</v>
      </c>
      <c r="N326" s="15" t="s">
        <v>103</v>
      </c>
      <c r="O326" s="15">
        <v>1.801272</v>
      </c>
      <c r="P326" s="15">
        <v>0.20760000000000001</v>
      </c>
      <c r="Q326" s="15">
        <v>2.1600000000000001E-2</v>
      </c>
      <c r="R326" s="15">
        <v>0.22950000000000001</v>
      </c>
      <c r="S326" s="268">
        <v>5.2</v>
      </c>
    </row>
    <row r="327" spans="1:19" x14ac:dyDescent="0.2">
      <c r="A327" s="15">
        <v>274</v>
      </c>
      <c r="B327" s="15" t="s">
        <v>104</v>
      </c>
      <c r="C327" s="15">
        <v>1.6510499999999999</v>
      </c>
      <c r="D327" s="15">
        <v>0.27210000000000001</v>
      </c>
      <c r="E327" s="15">
        <v>1.43E-2</v>
      </c>
      <c r="F327" s="15">
        <v>0.39579999999999999</v>
      </c>
      <c r="G327" s="268">
        <v>5.7</v>
      </c>
      <c r="H327" s="15" t="s">
        <v>104</v>
      </c>
      <c r="I327" s="15">
        <v>0.82554400000000006</v>
      </c>
      <c r="J327" s="15">
        <v>0.73870000000000002</v>
      </c>
      <c r="K327" s="15">
        <v>-2.9399999999999999E-2</v>
      </c>
      <c r="L327" s="15">
        <v>8.9899999999999994E-2</v>
      </c>
      <c r="M327" s="268">
        <v>4.5</v>
      </c>
      <c r="N327" s="15" t="s">
        <v>104</v>
      </c>
      <c r="O327" s="15">
        <v>1.851839</v>
      </c>
      <c r="P327" s="15">
        <v>0.23449999999999999</v>
      </c>
      <c r="Q327" s="15">
        <v>1.89E-2</v>
      </c>
      <c r="R327" s="15">
        <v>0.44319999999999998</v>
      </c>
      <c r="S327" s="268">
        <v>5.4</v>
      </c>
    </row>
    <row r="328" spans="1:19" x14ac:dyDescent="0.2">
      <c r="A328" s="15">
        <v>275</v>
      </c>
      <c r="B328" s="15" t="s">
        <v>105</v>
      </c>
      <c r="C328" s="15">
        <v>1.68466</v>
      </c>
      <c r="D328" s="15">
        <v>0.10340000000000001</v>
      </c>
      <c r="E328" s="15">
        <v>3.7600000000000001E-2</v>
      </c>
      <c r="F328" s="15">
        <v>7.0199999999999999E-2</v>
      </c>
      <c r="G328" s="268">
        <v>5</v>
      </c>
      <c r="H328" s="15" t="s">
        <v>105</v>
      </c>
      <c r="I328" s="15">
        <v>9.4187000000000007E-2</v>
      </c>
      <c r="J328" s="15">
        <v>1.0317000000000001</v>
      </c>
      <c r="K328" s="15">
        <v>-7.6799999999999993E-2</v>
      </c>
      <c r="L328" s="15">
        <v>7.0699999999999999E-2</v>
      </c>
      <c r="M328" s="268">
        <v>3.4</v>
      </c>
      <c r="N328" s="15" t="s">
        <v>105</v>
      </c>
      <c r="O328" s="15">
        <v>1.6651419999999999</v>
      </c>
      <c r="P328" s="15">
        <v>0.12670000000000001</v>
      </c>
      <c r="Q328" s="15">
        <v>3.7100000000000001E-2</v>
      </c>
      <c r="R328" s="15">
        <v>-1.9900000000000001E-2</v>
      </c>
      <c r="S328" s="268">
        <v>4.7</v>
      </c>
    </row>
    <row r="329" spans="1:19" x14ac:dyDescent="0.2">
      <c r="A329" s="15">
        <v>276</v>
      </c>
      <c r="B329" s="15" t="s">
        <v>106</v>
      </c>
      <c r="C329" s="15">
        <v>1.669573</v>
      </c>
      <c r="D329" s="15">
        <v>6.7599999999999993E-2</v>
      </c>
      <c r="E329" s="15">
        <v>0.05</v>
      </c>
      <c r="F329" s="15">
        <v>-0.1072</v>
      </c>
      <c r="G329" s="268">
        <v>4.5999999999999996</v>
      </c>
      <c r="H329" s="15" t="s">
        <v>106</v>
      </c>
      <c r="I329" s="15">
        <v>-2.7736399999999999</v>
      </c>
      <c r="J329" s="15">
        <v>2.7784</v>
      </c>
      <c r="K329" s="15">
        <v>-0.34060000000000001</v>
      </c>
      <c r="L329" s="15">
        <v>0.37590000000000001</v>
      </c>
      <c r="M329" s="268">
        <v>3.4</v>
      </c>
      <c r="N329" s="15" t="s">
        <v>106</v>
      </c>
      <c r="O329" s="15">
        <v>0.822411</v>
      </c>
      <c r="P329" s="15">
        <v>0.54900000000000004</v>
      </c>
      <c r="Q329" s="15">
        <v>-1.8E-3</v>
      </c>
      <c r="R329" s="15">
        <v>-0.1111</v>
      </c>
      <c r="S329" s="268">
        <v>4</v>
      </c>
    </row>
    <row r="330" spans="1:19" x14ac:dyDescent="0.2">
      <c r="A330" s="15">
        <v>277</v>
      </c>
      <c r="B330" s="15" t="s">
        <v>107</v>
      </c>
      <c r="C330" s="15">
        <v>1.680261</v>
      </c>
      <c r="D330" s="15">
        <v>0.14019999999999999</v>
      </c>
      <c r="E330" s="15">
        <v>3.1E-2</v>
      </c>
      <c r="F330" s="15">
        <v>8.77E-2</v>
      </c>
      <c r="G330" s="268">
        <v>4.9000000000000004</v>
      </c>
      <c r="H330" s="15" t="s">
        <v>107</v>
      </c>
      <c r="I330" s="15">
        <v>1.270654</v>
      </c>
      <c r="J330" s="15">
        <v>0.34179999999999999</v>
      </c>
      <c r="K330" s="15">
        <v>3.5799999999999998E-2</v>
      </c>
      <c r="L330" s="15">
        <v>-0.31690000000000002</v>
      </c>
      <c r="M330" s="268">
        <v>3.5</v>
      </c>
      <c r="N330" s="15" t="s">
        <v>107</v>
      </c>
      <c r="O330" s="15">
        <v>1.9301889999999999</v>
      </c>
      <c r="P330" s="15">
        <v>1.17E-2</v>
      </c>
      <c r="Q330" s="15">
        <v>5.3400000000000003E-2</v>
      </c>
      <c r="R330" s="15">
        <v>0.36380000000000001</v>
      </c>
      <c r="S330" s="268">
        <v>4.5999999999999996</v>
      </c>
    </row>
    <row r="331" spans="1:19" x14ac:dyDescent="0.2">
      <c r="A331" s="15">
        <v>278</v>
      </c>
      <c r="B331" s="15" t="s">
        <v>108</v>
      </c>
      <c r="C331" s="15">
        <v>-0.81523999999999996</v>
      </c>
      <c r="D331" s="15">
        <v>1.5789</v>
      </c>
      <c r="E331" s="15">
        <v>-0.14460000000000001</v>
      </c>
      <c r="F331" s="15">
        <v>0.20250000000000001</v>
      </c>
      <c r="G331" s="268">
        <v>4.5</v>
      </c>
      <c r="H331" s="15" t="s">
        <v>108</v>
      </c>
      <c r="I331" s="15">
        <v>1.2958179999999999</v>
      </c>
      <c r="J331" s="15">
        <v>0.51090000000000002</v>
      </c>
      <c r="K331" s="15">
        <v>-1E-3</v>
      </c>
      <c r="L331" s="15">
        <v>1.5800000000000002E-2</v>
      </c>
      <c r="M331" s="268">
        <v>5</v>
      </c>
      <c r="N331" s="15" t="s">
        <v>108</v>
      </c>
      <c r="O331" s="15">
        <v>-1.5920700000000001</v>
      </c>
      <c r="P331" s="15">
        <v>2.0552000000000001</v>
      </c>
      <c r="Q331" s="15">
        <v>-0.20799999999999999</v>
      </c>
      <c r="R331" s="15">
        <v>0.26889999999999997</v>
      </c>
      <c r="S331" s="268">
        <v>4.3</v>
      </c>
    </row>
    <row r="332" spans="1:19" x14ac:dyDescent="0.2">
      <c r="A332" s="15">
        <v>279</v>
      </c>
      <c r="B332" s="15" t="s">
        <v>361</v>
      </c>
      <c r="H332" s="15" t="s">
        <v>361</v>
      </c>
      <c r="N332" s="15" t="s">
        <v>361</v>
      </c>
    </row>
    <row r="333" spans="1:19" x14ac:dyDescent="0.2">
      <c r="A333" s="15">
        <v>280</v>
      </c>
      <c r="B333" s="15" t="s">
        <v>100</v>
      </c>
      <c r="C333" s="15">
        <v>-4.6549186259999997</v>
      </c>
      <c r="D333" s="15">
        <v>3.7884000000000002</v>
      </c>
      <c r="E333" s="15">
        <v>-0.4597</v>
      </c>
      <c r="F333" s="15">
        <v>0.50360000000000005</v>
      </c>
      <c r="G333" s="268">
        <v>3.8</v>
      </c>
      <c r="H333" s="15" t="s">
        <v>100</v>
      </c>
      <c r="I333" s="15">
        <v>1.3958373740000001</v>
      </c>
      <c r="J333" s="15">
        <v>0.45240000000000002</v>
      </c>
      <c r="K333" s="15">
        <v>8.8999999999999999E-3</v>
      </c>
      <c r="L333" s="15">
        <v>-1.03E-2</v>
      </c>
      <c r="M333" s="268">
        <v>4.0999999999999996</v>
      </c>
      <c r="N333" s="15" t="s">
        <v>100</v>
      </c>
      <c r="O333" s="15">
        <v>-13.844678630000001</v>
      </c>
      <c r="P333" s="15">
        <v>9.1877999999999993</v>
      </c>
      <c r="Q333" s="15">
        <v>-1.2405999999999999</v>
      </c>
      <c r="R333" s="15">
        <v>1.2934000000000001</v>
      </c>
      <c r="S333" s="268">
        <v>3.6</v>
      </c>
    </row>
    <row r="334" spans="1:19" x14ac:dyDescent="0.2">
      <c r="A334" s="15">
        <v>281</v>
      </c>
      <c r="B334" s="15" t="s">
        <v>101</v>
      </c>
      <c r="C334" s="15">
        <v>-3.9773686260000001</v>
      </c>
      <c r="D334" s="15">
        <v>3.4016000000000002</v>
      </c>
      <c r="E334" s="15">
        <v>-0.40820000000000001</v>
      </c>
      <c r="F334" s="15">
        <v>0.45290000000000002</v>
      </c>
      <c r="G334" s="268">
        <v>3.8</v>
      </c>
      <c r="H334" s="15" t="s">
        <v>101</v>
      </c>
      <c r="I334" s="15">
        <v>0.17486137400000001</v>
      </c>
      <c r="J334" s="15">
        <v>1.1036999999999999</v>
      </c>
      <c r="K334" s="15">
        <v>-7.9699999999999993E-2</v>
      </c>
      <c r="L334" s="15">
        <v>8.0299999999999996E-2</v>
      </c>
      <c r="M334" s="268">
        <v>3.7</v>
      </c>
      <c r="N334" s="15" t="s">
        <v>101</v>
      </c>
      <c r="O334" s="15">
        <v>-3.7599086260000001</v>
      </c>
      <c r="P334" s="15">
        <v>3.3565999999999998</v>
      </c>
      <c r="Q334" s="15">
        <v>-0.40460000000000002</v>
      </c>
      <c r="R334" s="15">
        <v>0.46229999999999999</v>
      </c>
      <c r="S334" s="268">
        <v>3.8</v>
      </c>
    </row>
    <row r="335" spans="1:19" x14ac:dyDescent="0.2">
      <c r="A335" s="15">
        <v>282</v>
      </c>
      <c r="B335" s="15" t="s">
        <v>102</v>
      </c>
      <c r="C335" s="15">
        <v>2.000230374</v>
      </c>
      <c r="D335" s="15">
        <v>0.153</v>
      </c>
      <c r="E335" s="15">
        <v>2.5499999999999998E-2</v>
      </c>
      <c r="F335" s="15">
        <v>0.67420000000000002</v>
      </c>
      <c r="G335" s="268">
        <v>6</v>
      </c>
      <c r="H335" s="15" t="s">
        <v>102</v>
      </c>
      <c r="I335" s="15">
        <v>1.152597374</v>
      </c>
      <c r="J335" s="15">
        <v>0.54559999999999997</v>
      </c>
      <c r="K335" s="15">
        <v>-1.1000000000000001E-3</v>
      </c>
      <c r="L335" s="15">
        <v>-1.8E-3</v>
      </c>
      <c r="M335" s="268">
        <v>4.2</v>
      </c>
      <c r="N335" s="15" t="s">
        <v>102</v>
      </c>
      <c r="O335" s="15">
        <v>2.2649833739999998</v>
      </c>
      <c r="P335" s="15">
        <v>8.5300000000000001E-2</v>
      </c>
      <c r="Q335" s="15">
        <v>3.3599999999999998E-2</v>
      </c>
      <c r="R335" s="15">
        <v>0.47539999999999999</v>
      </c>
      <c r="S335" s="268">
        <v>5.7</v>
      </c>
    </row>
    <row r="336" spans="1:19" x14ac:dyDescent="0.2">
      <c r="A336" s="15">
        <v>283</v>
      </c>
      <c r="B336" s="15" t="s">
        <v>103</v>
      </c>
      <c r="C336" s="15">
        <v>1.449326374</v>
      </c>
      <c r="D336" s="15">
        <v>0.3236</v>
      </c>
      <c r="E336" s="15">
        <v>8.2000000000000007E-3</v>
      </c>
      <c r="F336" s="15">
        <v>0.98960000000000004</v>
      </c>
      <c r="G336" s="268">
        <v>5.6</v>
      </c>
      <c r="H336" s="15" t="s">
        <v>103</v>
      </c>
      <c r="I336" s="15">
        <v>-4.3635886260000003</v>
      </c>
      <c r="J336" s="15">
        <v>4.1817000000000002</v>
      </c>
      <c r="K336" s="15">
        <v>-0.61080000000000001</v>
      </c>
      <c r="L336" s="15">
        <v>0.60940000000000005</v>
      </c>
      <c r="M336" s="268">
        <v>3</v>
      </c>
      <c r="N336" s="15" t="s">
        <v>103</v>
      </c>
      <c r="O336" s="15">
        <v>1.8055933740000001</v>
      </c>
      <c r="P336" s="15">
        <v>0.20760000000000001</v>
      </c>
      <c r="Q336" s="15">
        <v>2.1600000000000001E-2</v>
      </c>
      <c r="R336" s="15">
        <v>0.22950000000000001</v>
      </c>
      <c r="S336" s="268">
        <v>5.2</v>
      </c>
    </row>
    <row r="337" spans="1:19" x14ac:dyDescent="0.2">
      <c r="A337" s="15">
        <v>284</v>
      </c>
      <c r="B337" s="15" t="s">
        <v>104</v>
      </c>
      <c r="C337" s="15">
        <v>1.655371374</v>
      </c>
      <c r="D337" s="15">
        <v>0.27210000000000001</v>
      </c>
      <c r="E337" s="15">
        <v>1.43E-2</v>
      </c>
      <c r="F337" s="15">
        <v>0.39579999999999999</v>
      </c>
      <c r="G337" s="268">
        <v>5.7</v>
      </c>
      <c r="H337" s="15" t="s">
        <v>104</v>
      </c>
      <c r="I337" s="15">
        <v>0.82986537400000004</v>
      </c>
      <c r="J337" s="15">
        <v>0.73870000000000002</v>
      </c>
      <c r="K337" s="15">
        <v>-2.9399999999999999E-2</v>
      </c>
      <c r="L337" s="15">
        <v>8.9899999999999994E-2</v>
      </c>
      <c r="M337" s="268">
        <v>4.5</v>
      </c>
      <c r="N337" s="15" t="s">
        <v>104</v>
      </c>
      <c r="O337" s="15">
        <v>1.8561603739999999</v>
      </c>
      <c r="P337" s="15">
        <v>0.23449999999999999</v>
      </c>
      <c r="Q337" s="15">
        <v>1.89E-2</v>
      </c>
      <c r="R337" s="15">
        <v>0.44319999999999998</v>
      </c>
      <c r="S337" s="268">
        <v>5.4</v>
      </c>
    </row>
    <row r="338" spans="1:19" x14ac:dyDescent="0.2">
      <c r="A338" s="15">
        <v>285</v>
      </c>
      <c r="B338" s="15" t="s">
        <v>105</v>
      </c>
      <c r="C338" s="15">
        <v>1.6889813739999999</v>
      </c>
      <c r="D338" s="15">
        <v>0.10340000000000001</v>
      </c>
      <c r="E338" s="15">
        <v>3.7600000000000001E-2</v>
      </c>
      <c r="F338" s="15">
        <v>7.0199999999999999E-2</v>
      </c>
      <c r="G338" s="268">
        <v>5</v>
      </c>
      <c r="H338" s="15" t="s">
        <v>105</v>
      </c>
      <c r="I338" s="15">
        <v>9.8508373999999996E-2</v>
      </c>
      <c r="J338" s="15">
        <v>1.0317000000000001</v>
      </c>
      <c r="K338" s="15">
        <v>-7.6799999999999993E-2</v>
      </c>
      <c r="L338" s="15">
        <v>7.0699999999999999E-2</v>
      </c>
      <c r="M338" s="268">
        <v>3.4</v>
      </c>
      <c r="N338" s="15" t="s">
        <v>105</v>
      </c>
      <c r="O338" s="15">
        <v>1.669463374</v>
      </c>
      <c r="P338" s="15">
        <v>0.12670000000000001</v>
      </c>
      <c r="Q338" s="15">
        <v>3.7100000000000001E-2</v>
      </c>
      <c r="R338" s="15">
        <v>-1.9900000000000001E-2</v>
      </c>
      <c r="S338" s="268">
        <v>4.7</v>
      </c>
    </row>
    <row r="339" spans="1:19" x14ac:dyDescent="0.2">
      <c r="A339" s="15">
        <v>286</v>
      </c>
      <c r="B339" s="15" t="s">
        <v>106</v>
      </c>
      <c r="C339" s="15">
        <v>1.6738943740000001</v>
      </c>
      <c r="D339" s="15">
        <v>6.7599999999999993E-2</v>
      </c>
      <c r="E339" s="15">
        <v>0.05</v>
      </c>
      <c r="F339" s="15">
        <v>-0.1072</v>
      </c>
      <c r="G339" s="268">
        <v>4.5999999999999996</v>
      </c>
      <c r="H339" s="15" t="s">
        <v>106</v>
      </c>
      <c r="I339" s="15">
        <v>-2.769318626</v>
      </c>
      <c r="J339" s="15">
        <v>2.7784</v>
      </c>
      <c r="K339" s="15">
        <v>-0.34060000000000001</v>
      </c>
      <c r="L339" s="15">
        <v>0.37590000000000001</v>
      </c>
      <c r="M339" s="268">
        <v>3.4</v>
      </c>
      <c r="N339" s="15" t="s">
        <v>106</v>
      </c>
      <c r="O339" s="15">
        <v>0.82673237399999999</v>
      </c>
      <c r="P339" s="15">
        <v>0.54900000000000004</v>
      </c>
      <c r="Q339" s="15">
        <v>-1.8E-3</v>
      </c>
      <c r="R339" s="15">
        <v>-0.1111</v>
      </c>
      <c r="S339" s="268">
        <v>4</v>
      </c>
    </row>
    <row r="340" spans="1:19" x14ac:dyDescent="0.2">
      <c r="A340" s="15">
        <v>287</v>
      </c>
      <c r="B340" s="15" t="s">
        <v>107</v>
      </c>
      <c r="C340" s="15">
        <v>1.6845823740000001</v>
      </c>
      <c r="D340" s="15">
        <v>0.14019999999999999</v>
      </c>
      <c r="E340" s="15">
        <v>3.1E-2</v>
      </c>
      <c r="F340" s="15">
        <v>8.77E-2</v>
      </c>
      <c r="G340" s="268">
        <v>4.9000000000000004</v>
      </c>
      <c r="H340" s="15" t="s">
        <v>107</v>
      </c>
      <c r="I340" s="15">
        <v>1.2749753740000001</v>
      </c>
      <c r="J340" s="15">
        <v>0.34179999999999999</v>
      </c>
      <c r="K340" s="15">
        <v>3.5799999999999998E-2</v>
      </c>
      <c r="L340" s="15">
        <v>-0.31690000000000002</v>
      </c>
      <c r="M340" s="268">
        <v>3.5</v>
      </c>
      <c r="N340" s="15" t="s">
        <v>107</v>
      </c>
      <c r="O340" s="15">
        <v>1.934510374</v>
      </c>
      <c r="P340" s="15">
        <v>1.17E-2</v>
      </c>
      <c r="Q340" s="15">
        <v>5.3400000000000003E-2</v>
      </c>
      <c r="R340" s="15">
        <v>0.36380000000000001</v>
      </c>
      <c r="S340" s="268">
        <v>4.5999999999999996</v>
      </c>
    </row>
    <row r="341" spans="1:19" x14ac:dyDescent="0.2">
      <c r="A341" s="15">
        <v>288</v>
      </c>
      <c r="B341" s="15" t="s">
        <v>108</v>
      </c>
      <c r="C341" s="15">
        <v>-0.81091862599999998</v>
      </c>
      <c r="D341" s="15">
        <v>1.5789</v>
      </c>
      <c r="E341" s="15">
        <v>-0.14460000000000001</v>
      </c>
      <c r="F341" s="15">
        <v>0.20250000000000001</v>
      </c>
      <c r="G341" s="268">
        <v>4.5</v>
      </c>
      <c r="H341" s="15" t="s">
        <v>108</v>
      </c>
      <c r="I341" s="15">
        <v>1.300139374</v>
      </c>
      <c r="J341" s="15">
        <v>0.51090000000000002</v>
      </c>
      <c r="K341" s="15">
        <v>-1E-3</v>
      </c>
      <c r="L341" s="15">
        <v>1.5800000000000002E-2</v>
      </c>
      <c r="M341" s="268">
        <v>5</v>
      </c>
      <c r="N341" s="15" t="s">
        <v>108</v>
      </c>
      <c r="O341" s="15">
        <v>-1.587748626</v>
      </c>
      <c r="P341" s="15">
        <v>2.0552000000000001</v>
      </c>
      <c r="Q341" s="15">
        <v>-0.20799999999999999</v>
      </c>
      <c r="R341" s="15">
        <v>0.26889999999999997</v>
      </c>
      <c r="S341" s="268">
        <v>4.3</v>
      </c>
    </row>
  </sheetData>
  <mergeCells count="1">
    <mergeCell ref="B43:N43"/>
  </mergeCells>
  <phoneticPr fontId="23" type="noConversion"/>
  <pageMargins left="0.5" right="0.5" top="0.5" bottom="0.5" header="0" footer="0"/>
  <pageSetup paperSize="9" scale="37" orientation="portrait" verticalDpi="12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IV29"/>
  <sheetViews>
    <sheetView zoomScale="85" zoomScaleNormal="85" workbookViewId="0">
      <selection activeCell="B6" sqref="B6"/>
    </sheetView>
  </sheetViews>
  <sheetFormatPr defaultColWidth="9.6640625" defaultRowHeight="12.75" x14ac:dyDescent="0.2"/>
  <cols>
    <col min="1" max="1" width="57.88671875" style="5" customWidth="1"/>
    <col min="2" max="9" width="5.77734375" style="5" customWidth="1"/>
    <col min="10" max="10" width="6.33203125" style="5" customWidth="1"/>
    <col min="11" max="11" width="3.109375" style="5" customWidth="1"/>
    <col min="12" max="12" width="24.21875" style="5" customWidth="1"/>
    <col min="13" max="17" width="6.77734375" style="5" customWidth="1"/>
    <col min="18" max="19" width="5.77734375" style="5" customWidth="1"/>
    <col min="20" max="16384" width="9.6640625" style="5"/>
  </cols>
  <sheetData>
    <row r="1" spans="1:256" ht="12" customHeight="1" x14ac:dyDescent="0.2">
      <c r="A1" s="345" t="s">
        <v>16</v>
      </c>
      <c r="B1" s="15"/>
      <c r="C1" s="101"/>
      <c r="D1" s="101"/>
      <c r="E1" s="101"/>
      <c r="F1" s="101"/>
      <c r="G1" s="101"/>
      <c r="H1" s="101"/>
      <c r="I1" s="101"/>
      <c r="J1" s="101"/>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c r="CN1" s="15"/>
      <c r="CO1" s="15"/>
      <c r="CP1" s="15"/>
      <c r="CQ1" s="15"/>
      <c r="CR1" s="15"/>
      <c r="CS1" s="15"/>
      <c r="CT1" s="15"/>
      <c r="CU1" s="15"/>
      <c r="CV1" s="15"/>
      <c r="CW1" s="15"/>
      <c r="CX1" s="15"/>
      <c r="CY1" s="15"/>
      <c r="CZ1" s="15"/>
      <c r="DA1" s="15"/>
      <c r="DB1" s="15"/>
      <c r="DC1" s="15"/>
      <c r="DD1" s="15"/>
      <c r="DE1" s="15"/>
      <c r="DF1" s="15"/>
      <c r="DG1" s="15"/>
      <c r="DH1" s="15"/>
      <c r="DI1" s="15"/>
      <c r="DJ1" s="15"/>
      <c r="DK1" s="15"/>
      <c r="DL1" s="15"/>
      <c r="DM1" s="15"/>
      <c r="DN1" s="15"/>
      <c r="DO1" s="15"/>
      <c r="DP1" s="15"/>
      <c r="DQ1" s="15"/>
      <c r="DR1" s="15"/>
      <c r="DS1" s="15"/>
      <c r="DT1" s="15"/>
      <c r="DU1" s="15"/>
      <c r="DV1" s="15"/>
      <c r="DW1" s="15"/>
      <c r="DX1" s="15"/>
      <c r="DY1" s="15"/>
      <c r="DZ1" s="15"/>
      <c r="EA1" s="15"/>
      <c r="EB1" s="15"/>
      <c r="EC1" s="15"/>
      <c r="ED1" s="15"/>
      <c r="EE1" s="15"/>
      <c r="EF1" s="15"/>
      <c r="EG1" s="15"/>
      <c r="EH1" s="15"/>
      <c r="EI1" s="15"/>
      <c r="EJ1" s="15"/>
      <c r="EK1" s="15"/>
      <c r="EL1" s="15"/>
      <c r="EM1" s="15"/>
      <c r="EN1" s="15"/>
      <c r="EO1" s="15"/>
      <c r="EP1" s="15"/>
      <c r="EQ1" s="15"/>
      <c r="ER1" s="15"/>
      <c r="ES1" s="15"/>
      <c r="ET1" s="15"/>
      <c r="EU1" s="15"/>
      <c r="EV1" s="15"/>
      <c r="EW1" s="15"/>
      <c r="EX1" s="15"/>
      <c r="EY1" s="15"/>
      <c r="EZ1" s="15"/>
      <c r="FA1" s="15"/>
      <c r="FB1" s="15"/>
      <c r="FC1" s="15"/>
      <c r="FD1" s="15"/>
      <c r="FE1" s="15"/>
      <c r="FF1" s="15"/>
      <c r="FG1" s="15"/>
      <c r="FH1" s="15"/>
      <c r="FI1" s="15"/>
      <c r="FJ1" s="15"/>
      <c r="FK1" s="15"/>
      <c r="FL1" s="15"/>
      <c r="FM1" s="15"/>
      <c r="FN1" s="15"/>
      <c r="FO1" s="15"/>
      <c r="FP1" s="15"/>
      <c r="FQ1" s="15"/>
      <c r="FR1" s="15"/>
      <c r="FS1" s="15"/>
      <c r="FT1" s="15"/>
      <c r="FU1" s="15"/>
      <c r="FV1" s="15"/>
      <c r="FW1" s="15"/>
      <c r="FX1" s="15"/>
      <c r="FY1" s="15"/>
      <c r="FZ1" s="15"/>
      <c r="GA1" s="15"/>
      <c r="GB1" s="15"/>
      <c r="GC1" s="15"/>
      <c r="GD1" s="15"/>
      <c r="GE1" s="15"/>
      <c r="GF1" s="15"/>
      <c r="GG1" s="15"/>
      <c r="GH1" s="15"/>
      <c r="GI1" s="15"/>
      <c r="GJ1" s="15"/>
      <c r="GK1" s="15"/>
      <c r="GL1" s="15"/>
      <c r="GM1" s="15"/>
      <c r="GN1" s="15"/>
      <c r="GO1" s="15"/>
      <c r="GP1" s="15"/>
      <c r="GQ1" s="15"/>
      <c r="GR1" s="15"/>
      <c r="GS1" s="15"/>
      <c r="GT1" s="15"/>
      <c r="GU1" s="15"/>
      <c r="GV1" s="15"/>
      <c r="GW1" s="15"/>
      <c r="GX1" s="15"/>
      <c r="GY1" s="15"/>
      <c r="GZ1" s="15"/>
      <c r="HA1" s="15"/>
      <c r="HB1" s="15"/>
      <c r="HC1" s="15"/>
      <c r="HD1" s="15"/>
      <c r="HE1" s="15"/>
      <c r="HF1" s="15"/>
      <c r="HG1" s="15"/>
      <c r="HH1" s="15"/>
      <c r="HI1" s="15"/>
      <c r="HJ1" s="15"/>
      <c r="HK1" s="15"/>
      <c r="HL1" s="15"/>
      <c r="HM1" s="15"/>
      <c r="HN1" s="15"/>
      <c r="HO1" s="15"/>
      <c r="HP1" s="15"/>
      <c r="HQ1" s="15"/>
      <c r="HR1" s="15"/>
      <c r="HS1" s="15"/>
      <c r="HT1" s="15"/>
      <c r="HU1" s="15"/>
      <c r="HV1" s="15"/>
      <c r="HW1" s="15"/>
      <c r="HX1" s="15"/>
      <c r="HY1" s="15"/>
      <c r="HZ1" s="15"/>
      <c r="IA1" s="15"/>
      <c r="IB1" s="15"/>
      <c r="IC1" s="15"/>
      <c r="ID1" s="15"/>
      <c r="IE1" s="15"/>
      <c r="IF1" s="15"/>
      <c r="IG1" s="15"/>
      <c r="IH1" s="15"/>
      <c r="II1" s="15"/>
      <c r="IJ1" s="15"/>
      <c r="IK1" s="15"/>
      <c r="IL1" s="15"/>
      <c r="IM1" s="15"/>
      <c r="IN1" s="15"/>
      <c r="IO1" s="15"/>
      <c r="IP1" s="15"/>
      <c r="IQ1" s="15"/>
      <c r="IR1" s="15"/>
      <c r="IS1" s="15"/>
      <c r="IT1" s="15"/>
      <c r="IU1" s="15"/>
      <c r="IV1" s="15"/>
    </row>
    <row r="2" spans="1:256" ht="12" customHeight="1" x14ac:dyDescent="0.2">
      <c r="A2" s="345"/>
      <c r="B2" s="15"/>
      <c r="C2" s="101"/>
      <c r="D2" s="101"/>
      <c r="E2" s="101"/>
      <c r="F2" s="101"/>
      <c r="G2" s="101"/>
      <c r="H2" s="101"/>
      <c r="I2" s="101"/>
      <c r="J2" s="101"/>
      <c r="L2" s="136"/>
      <c r="M2" s="136"/>
      <c r="N2" s="135"/>
      <c r="O2" s="135"/>
      <c r="P2" s="135"/>
      <c r="Q2" s="135"/>
      <c r="R2" s="135"/>
      <c r="S2" s="13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c r="CQ2" s="15"/>
      <c r="CR2" s="15"/>
      <c r="CS2" s="15"/>
      <c r="CT2" s="15"/>
      <c r="CU2" s="15"/>
      <c r="CV2" s="15"/>
      <c r="CW2" s="15"/>
      <c r="CX2" s="15"/>
      <c r="CY2" s="15"/>
      <c r="CZ2" s="15"/>
      <c r="DA2" s="15"/>
      <c r="DB2" s="15"/>
      <c r="DC2" s="15"/>
      <c r="DD2" s="15"/>
      <c r="DE2" s="15"/>
      <c r="DF2" s="15"/>
      <c r="DG2" s="15"/>
      <c r="DH2" s="15"/>
      <c r="DI2" s="15"/>
      <c r="DJ2" s="15"/>
      <c r="DK2" s="15"/>
      <c r="DL2" s="15"/>
      <c r="DM2" s="15"/>
      <c r="DN2" s="15"/>
      <c r="DO2" s="15"/>
      <c r="DP2" s="15"/>
      <c r="DQ2" s="15"/>
      <c r="DR2" s="15"/>
      <c r="DS2" s="15"/>
      <c r="DT2" s="15"/>
      <c r="DU2" s="15"/>
      <c r="DV2" s="15"/>
      <c r="DW2" s="15"/>
      <c r="DX2" s="15"/>
      <c r="DY2" s="15"/>
      <c r="DZ2" s="15"/>
      <c r="EA2" s="15"/>
      <c r="EB2" s="15"/>
      <c r="EC2" s="15"/>
      <c r="ED2" s="15"/>
      <c r="EE2" s="15"/>
      <c r="EF2" s="15"/>
      <c r="EG2" s="15"/>
      <c r="EH2" s="15"/>
      <c r="EI2" s="15"/>
      <c r="EJ2" s="15"/>
      <c r="EK2" s="15"/>
      <c r="EL2" s="15"/>
      <c r="EM2" s="15"/>
      <c r="EN2" s="15"/>
      <c r="EO2" s="15"/>
      <c r="EP2" s="15"/>
      <c r="EQ2" s="15"/>
      <c r="ER2" s="15"/>
      <c r="ES2" s="15"/>
      <c r="ET2" s="15"/>
      <c r="EU2" s="15"/>
      <c r="EV2" s="15"/>
      <c r="EW2" s="15"/>
      <c r="EX2" s="15"/>
      <c r="EY2" s="15"/>
      <c r="EZ2" s="15"/>
      <c r="FA2" s="15"/>
      <c r="FB2" s="15"/>
      <c r="FC2" s="15"/>
      <c r="FD2" s="15"/>
      <c r="FE2" s="15"/>
      <c r="FF2" s="15"/>
      <c r="FG2" s="15"/>
      <c r="FH2" s="15"/>
      <c r="FI2" s="15"/>
      <c r="FJ2" s="15"/>
      <c r="FK2" s="15"/>
      <c r="FL2" s="15"/>
      <c r="FM2" s="15"/>
      <c r="FN2" s="15"/>
      <c r="FO2" s="15"/>
      <c r="FP2" s="15"/>
      <c r="FQ2" s="15"/>
      <c r="FR2" s="15"/>
      <c r="FS2" s="15"/>
      <c r="FT2" s="15"/>
      <c r="FU2" s="15"/>
      <c r="FV2" s="15"/>
      <c r="FW2" s="15"/>
      <c r="FX2" s="15"/>
      <c r="FY2" s="15"/>
      <c r="FZ2" s="15"/>
      <c r="GA2" s="15"/>
      <c r="GB2" s="15"/>
      <c r="GC2" s="15"/>
      <c r="GD2" s="15"/>
      <c r="GE2" s="15"/>
      <c r="GF2" s="15"/>
      <c r="GG2" s="15"/>
      <c r="GH2" s="15"/>
      <c r="GI2" s="15"/>
      <c r="GJ2" s="15"/>
      <c r="GK2" s="15"/>
      <c r="GL2" s="15"/>
      <c r="GM2" s="15"/>
      <c r="GN2" s="15"/>
      <c r="GO2" s="15"/>
      <c r="GP2" s="15"/>
      <c r="GQ2" s="15"/>
      <c r="GR2" s="15"/>
      <c r="GS2" s="15"/>
      <c r="GT2" s="15"/>
      <c r="GU2" s="15"/>
      <c r="GV2" s="15"/>
      <c r="GW2" s="15"/>
      <c r="GX2" s="15"/>
      <c r="GY2" s="15"/>
      <c r="GZ2" s="15"/>
      <c r="HA2" s="15"/>
      <c r="HB2" s="15"/>
      <c r="HC2" s="15"/>
      <c r="HD2" s="15"/>
      <c r="HE2" s="15"/>
      <c r="HF2" s="15"/>
      <c r="HG2" s="15"/>
      <c r="HH2" s="15"/>
      <c r="HI2" s="15"/>
      <c r="HJ2" s="15"/>
      <c r="HK2" s="15"/>
      <c r="HL2" s="15"/>
      <c r="HM2" s="15"/>
      <c r="HN2" s="15"/>
      <c r="HO2" s="15"/>
      <c r="HP2" s="15"/>
      <c r="HQ2" s="15"/>
      <c r="HR2" s="15"/>
      <c r="HS2" s="15"/>
      <c r="HT2" s="15"/>
      <c r="HU2" s="15"/>
      <c r="HV2" s="15"/>
      <c r="HW2" s="15"/>
      <c r="HX2" s="15"/>
      <c r="HY2" s="15"/>
      <c r="HZ2" s="15"/>
      <c r="IA2" s="15"/>
      <c r="IB2" s="15"/>
      <c r="IC2" s="15"/>
      <c r="ID2" s="15"/>
      <c r="IE2" s="15"/>
      <c r="IF2" s="15"/>
      <c r="IG2" s="15"/>
      <c r="IH2" s="15"/>
      <c r="II2" s="15"/>
      <c r="IJ2" s="15"/>
      <c r="IK2" s="15"/>
      <c r="IL2" s="15"/>
      <c r="IM2" s="15"/>
      <c r="IN2" s="15"/>
      <c r="IO2" s="15"/>
      <c r="IP2" s="15"/>
      <c r="IQ2" s="15"/>
      <c r="IR2" s="15"/>
      <c r="IS2" s="15"/>
      <c r="IT2" s="15"/>
      <c r="IU2" s="15"/>
      <c r="IV2" s="15"/>
    </row>
    <row r="3" spans="1:256" ht="14.1" customHeight="1" x14ac:dyDescent="0.2">
      <c r="A3" s="344" t="s">
        <v>332</v>
      </c>
      <c r="B3" s="346"/>
      <c r="C3" s="207"/>
      <c r="D3" s="208"/>
      <c r="E3" s="347"/>
      <c r="F3" s="210"/>
      <c r="G3" s="347"/>
      <c r="H3" s="348"/>
      <c r="I3" s="349"/>
      <c r="J3" s="213"/>
      <c r="L3" s="182" t="s">
        <v>331</v>
      </c>
      <c r="M3" s="117"/>
      <c r="N3" s="117"/>
      <c r="O3" s="117"/>
      <c r="P3" s="117"/>
      <c r="Q3" s="117"/>
      <c r="R3" s="117"/>
      <c r="S3" s="118"/>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c r="BT3" s="15"/>
      <c r="BU3" s="15"/>
      <c r="BV3" s="15"/>
      <c r="BW3" s="15"/>
      <c r="BX3" s="15"/>
      <c r="BY3" s="15"/>
      <c r="BZ3" s="15"/>
      <c r="CA3" s="15"/>
      <c r="CB3" s="15"/>
      <c r="CC3" s="15"/>
      <c r="CD3" s="15"/>
      <c r="CE3" s="15"/>
      <c r="CF3" s="15"/>
      <c r="CG3" s="15"/>
      <c r="CH3" s="15"/>
      <c r="CI3" s="15"/>
      <c r="CJ3" s="15"/>
      <c r="CK3" s="15"/>
      <c r="CL3" s="15"/>
      <c r="CM3" s="15"/>
      <c r="CN3" s="15"/>
      <c r="CO3" s="15"/>
      <c r="CP3" s="15"/>
      <c r="CQ3" s="15"/>
      <c r="CR3" s="15"/>
      <c r="CS3" s="15"/>
      <c r="CT3" s="15"/>
      <c r="CU3" s="15"/>
      <c r="CV3" s="15"/>
      <c r="CW3" s="15"/>
      <c r="CX3" s="15"/>
      <c r="CY3" s="15"/>
      <c r="CZ3" s="15"/>
      <c r="DA3" s="15"/>
      <c r="DB3" s="15"/>
      <c r="DC3" s="15"/>
      <c r="DD3" s="15"/>
      <c r="DE3" s="15"/>
      <c r="DF3" s="15"/>
      <c r="DG3" s="15"/>
      <c r="DH3" s="15"/>
      <c r="DI3" s="15"/>
      <c r="DJ3" s="15"/>
      <c r="DK3" s="15"/>
      <c r="DL3" s="15"/>
      <c r="DM3" s="15"/>
      <c r="DN3" s="15"/>
      <c r="DO3" s="15"/>
      <c r="DP3" s="15"/>
      <c r="DQ3" s="15"/>
      <c r="DR3" s="15"/>
      <c r="DS3" s="15"/>
      <c r="DT3" s="15"/>
      <c r="DU3" s="15"/>
      <c r="DV3" s="15"/>
      <c r="DW3" s="15"/>
      <c r="DX3" s="15"/>
      <c r="DY3" s="15"/>
      <c r="DZ3" s="15"/>
      <c r="EA3" s="15"/>
      <c r="EB3" s="15"/>
      <c r="EC3" s="15"/>
      <c r="ED3" s="15"/>
      <c r="EE3" s="15"/>
      <c r="EF3" s="15"/>
      <c r="EG3" s="15"/>
      <c r="EH3" s="15"/>
      <c r="EI3" s="15"/>
      <c r="EJ3" s="15"/>
      <c r="EK3" s="15"/>
      <c r="EL3" s="15"/>
      <c r="EM3" s="15"/>
      <c r="EN3" s="15"/>
      <c r="EO3" s="15"/>
      <c r="EP3" s="15"/>
      <c r="EQ3" s="15"/>
      <c r="ER3" s="15"/>
      <c r="ES3" s="15"/>
      <c r="ET3" s="15"/>
      <c r="EU3" s="15"/>
      <c r="EV3" s="15"/>
      <c r="EW3" s="15"/>
      <c r="EX3" s="15"/>
      <c r="EY3" s="15"/>
      <c r="EZ3" s="15"/>
      <c r="FA3" s="15"/>
      <c r="FB3" s="15"/>
      <c r="FC3" s="15"/>
      <c r="FD3" s="15"/>
      <c r="FE3" s="15"/>
      <c r="FF3" s="15"/>
      <c r="FG3" s="15"/>
      <c r="FH3" s="15"/>
      <c r="FI3" s="15"/>
      <c r="FJ3" s="15"/>
      <c r="FK3" s="15"/>
      <c r="FL3" s="15"/>
      <c r="FM3" s="15"/>
      <c r="FN3" s="15"/>
      <c r="FO3" s="15"/>
      <c r="FP3" s="15"/>
      <c r="FQ3" s="15"/>
      <c r="FR3" s="15"/>
      <c r="FS3" s="15"/>
      <c r="FT3" s="15"/>
      <c r="FU3" s="15"/>
      <c r="FV3" s="15"/>
      <c r="FW3" s="15"/>
      <c r="FX3" s="15"/>
      <c r="FY3" s="15"/>
      <c r="FZ3" s="15"/>
      <c r="GA3" s="15"/>
      <c r="GB3" s="15"/>
      <c r="GC3" s="15"/>
      <c r="GD3" s="15"/>
      <c r="GE3" s="15"/>
      <c r="GF3" s="15"/>
      <c r="GG3" s="15"/>
      <c r="GH3" s="15"/>
      <c r="GI3" s="15"/>
      <c r="GJ3" s="15"/>
      <c r="GK3" s="15"/>
      <c r="GL3" s="15"/>
      <c r="GM3" s="15"/>
      <c r="GN3" s="15"/>
      <c r="GO3" s="15"/>
      <c r="GP3" s="15"/>
      <c r="GQ3" s="15"/>
      <c r="GR3" s="15"/>
      <c r="GS3" s="15"/>
      <c r="GT3" s="15"/>
      <c r="GU3" s="15"/>
      <c r="GV3" s="15"/>
      <c r="GW3" s="15"/>
      <c r="GX3" s="15"/>
      <c r="GY3" s="15"/>
      <c r="GZ3" s="15"/>
      <c r="HA3" s="15"/>
      <c r="HB3" s="15"/>
      <c r="HC3" s="15"/>
      <c r="HD3" s="15"/>
      <c r="HE3" s="15"/>
      <c r="HF3" s="15"/>
      <c r="HG3" s="15"/>
      <c r="HH3" s="15"/>
      <c r="HI3" s="15"/>
      <c r="HJ3" s="15"/>
      <c r="HK3" s="15"/>
      <c r="HL3" s="15"/>
      <c r="HM3" s="15"/>
      <c r="HN3" s="15"/>
      <c r="HO3" s="15"/>
      <c r="HP3" s="15"/>
      <c r="HQ3" s="15"/>
      <c r="HR3" s="15"/>
      <c r="HS3" s="15"/>
      <c r="HT3" s="15"/>
      <c r="HU3" s="15"/>
      <c r="HV3" s="15"/>
      <c r="HW3" s="15"/>
      <c r="HX3" s="15"/>
      <c r="HY3" s="15"/>
      <c r="HZ3" s="15"/>
      <c r="IA3" s="15"/>
      <c r="IB3" s="15"/>
      <c r="IC3" s="15"/>
      <c r="ID3" s="15"/>
      <c r="IE3" s="15"/>
      <c r="IF3" s="15"/>
      <c r="IG3" s="15"/>
      <c r="IH3" s="15"/>
      <c r="II3" s="15"/>
      <c r="IJ3" s="15"/>
      <c r="IK3" s="15"/>
      <c r="IL3" s="15"/>
      <c r="IM3" s="15"/>
      <c r="IN3" s="15"/>
      <c r="IO3" s="15"/>
      <c r="IP3" s="15"/>
      <c r="IQ3" s="15"/>
      <c r="IR3" s="15"/>
      <c r="IS3" s="15"/>
      <c r="IT3" s="15"/>
      <c r="IU3" s="15"/>
      <c r="IV3" s="15"/>
    </row>
    <row r="4" spans="1:256" ht="12" customHeight="1" x14ac:dyDescent="0.2">
      <c r="A4" s="350"/>
      <c r="B4" s="351"/>
      <c r="C4" s="48"/>
      <c r="D4" s="48"/>
      <c r="E4" s="48"/>
      <c r="F4" s="48"/>
      <c r="G4" s="48"/>
      <c r="H4" s="48"/>
      <c r="I4" s="48"/>
      <c r="J4" s="138"/>
      <c r="L4" s="129"/>
      <c r="M4" s="86" t="s">
        <v>159</v>
      </c>
      <c r="N4" s="86" t="s">
        <v>160</v>
      </c>
      <c r="O4" s="86" t="s">
        <v>161</v>
      </c>
      <c r="P4" s="86" t="s">
        <v>162</v>
      </c>
      <c r="Q4" s="86" t="s">
        <v>163</v>
      </c>
      <c r="R4" s="86" t="s">
        <v>164</v>
      </c>
      <c r="S4" s="140" t="s">
        <v>165</v>
      </c>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5"/>
      <c r="CB4" s="15"/>
      <c r="CC4" s="15"/>
      <c r="CD4" s="15"/>
      <c r="CE4" s="15"/>
      <c r="CF4" s="15"/>
      <c r="CG4" s="15"/>
      <c r="CH4" s="15"/>
      <c r="CI4" s="15"/>
      <c r="CJ4" s="15"/>
      <c r="CK4" s="15"/>
      <c r="CL4" s="15"/>
      <c r="CM4" s="15"/>
      <c r="CN4" s="15"/>
      <c r="CO4" s="15"/>
      <c r="CP4" s="15"/>
      <c r="CQ4" s="15"/>
      <c r="CR4" s="15"/>
      <c r="CS4" s="15"/>
      <c r="CT4" s="15"/>
      <c r="CU4" s="15"/>
      <c r="CV4" s="15"/>
      <c r="CW4" s="15"/>
      <c r="CX4" s="15"/>
      <c r="CY4" s="15"/>
      <c r="CZ4" s="15"/>
      <c r="DA4" s="15"/>
      <c r="DB4" s="15"/>
      <c r="DC4" s="15"/>
      <c r="DD4" s="15"/>
      <c r="DE4" s="15"/>
      <c r="DF4" s="15"/>
      <c r="DG4" s="15"/>
      <c r="DH4" s="15"/>
      <c r="DI4" s="15"/>
      <c r="DJ4" s="15"/>
      <c r="DK4" s="15"/>
      <c r="DL4" s="15"/>
      <c r="DM4" s="15"/>
      <c r="DN4" s="15"/>
      <c r="DO4" s="15"/>
      <c r="DP4" s="15"/>
      <c r="DQ4" s="15"/>
      <c r="DR4" s="15"/>
      <c r="DS4" s="15"/>
      <c r="DT4" s="15"/>
      <c r="DU4" s="15"/>
      <c r="DV4" s="15"/>
      <c r="DW4" s="15"/>
      <c r="DX4" s="15"/>
      <c r="DY4" s="15"/>
      <c r="DZ4" s="15"/>
      <c r="EA4" s="15"/>
      <c r="EB4" s="15"/>
      <c r="EC4" s="15"/>
      <c r="ED4" s="15"/>
      <c r="EE4" s="15"/>
      <c r="EF4" s="15"/>
      <c r="EG4" s="15"/>
      <c r="EH4" s="15"/>
      <c r="EI4" s="15"/>
      <c r="EJ4" s="15"/>
      <c r="EK4" s="15"/>
      <c r="EL4" s="15"/>
      <c r="EM4" s="15"/>
      <c r="EN4" s="15"/>
      <c r="EO4" s="15"/>
      <c r="EP4" s="15"/>
      <c r="EQ4" s="15"/>
      <c r="ER4" s="15"/>
      <c r="ES4" s="15"/>
      <c r="ET4" s="15"/>
      <c r="EU4" s="15"/>
      <c r="EV4" s="15"/>
      <c r="EW4" s="15"/>
      <c r="EX4" s="15"/>
      <c r="EY4" s="15"/>
      <c r="EZ4" s="15"/>
      <c r="FA4" s="15"/>
      <c r="FB4" s="15"/>
      <c r="FC4" s="15"/>
      <c r="FD4" s="15"/>
      <c r="FE4" s="15"/>
      <c r="FF4" s="15"/>
      <c r="FG4" s="15"/>
      <c r="FH4" s="15"/>
      <c r="FI4" s="15"/>
      <c r="FJ4" s="15"/>
      <c r="FK4" s="15"/>
      <c r="FL4" s="15"/>
      <c r="FM4" s="15"/>
      <c r="FN4" s="15"/>
      <c r="FO4" s="15"/>
      <c r="FP4" s="15"/>
      <c r="FQ4" s="15"/>
      <c r="FR4" s="15"/>
      <c r="FS4" s="15"/>
      <c r="FT4" s="15"/>
      <c r="FU4" s="15"/>
      <c r="FV4" s="15"/>
      <c r="FW4" s="15"/>
      <c r="FX4" s="15"/>
      <c r="FY4" s="15"/>
      <c r="FZ4" s="15"/>
      <c r="GA4" s="15"/>
      <c r="GB4" s="15"/>
      <c r="GC4" s="15"/>
      <c r="GD4" s="15"/>
      <c r="GE4" s="15"/>
      <c r="GF4" s="15"/>
      <c r="GG4" s="15"/>
      <c r="GH4" s="15"/>
      <c r="GI4" s="15"/>
      <c r="GJ4" s="15"/>
      <c r="GK4" s="15"/>
      <c r="GL4" s="15"/>
      <c r="GM4" s="15"/>
      <c r="GN4" s="15"/>
      <c r="GO4" s="15"/>
      <c r="GP4" s="15"/>
      <c r="GQ4" s="15"/>
      <c r="GR4" s="15"/>
      <c r="GS4" s="15"/>
      <c r="GT4" s="15"/>
      <c r="GU4" s="15"/>
      <c r="GV4" s="15"/>
      <c r="GW4" s="15"/>
      <c r="GX4" s="15"/>
      <c r="GY4" s="15"/>
      <c r="GZ4" s="15"/>
      <c r="HA4" s="15"/>
      <c r="HB4" s="15"/>
      <c r="HC4" s="15"/>
      <c r="HD4" s="15"/>
      <c r="HE4" s="15"/>
      <c r="HF4" s="15"/>
      <c r="HG4" s="15"/>
      <c r="HH4" s="15"/>
      <c r="HI4" s="15"/>
      <c r="HJ4" s="15"/>
      <c r="HK4" s="15"/>
      <c r="HL4" s="15"/>
      <c r="HM4" s="15"/>
      <c r="HN4" s="15"/>
      <c r="HO4" s="15"/>
      <c r="HP4" s="15"/>
      <c r="HQ4" s="15"/>
      <c r="HR4" s="15"/>
      <c r="HS4" s="15"/>
      <c r="HT4" s="15"/>
      <c r="HU4" s="15"/>
      <c r="HV4" s="15"/>
      <c r="HW4" s="15"/>
      <c r="HX4" s="15"/>
      <c r="HY4" s="15"/>
      <c r="HZ4" s="15"/>
      <c r="IA4" s="15"/>
      <c r="IB4" s="15"/>
      <c r="IC4" s="15"/>
      <c r="ID4" s="15"/>
      <c r="IE4" s="15"/>
      <c r="IF4" s="15"/>
      <c r="IG4" s="15"/>
      <c r="IH4" s="15"/>
      <c r="II4" s="15"/>
      <c r="IJ4" s="15"/>
      <c r="IK4" s="15"/>
      <c r="IL4" s="15"/>
      <c r="IM4" s="15"/>
      <c r="IN4" s="15"/>
      <c r="IO4" s="15"/>
      <c r="IP4" s="15"/>
      <c r="IQ4" s="15"/>
      <c r="IR4" s="15"/>
      <c r="IS4" s="15"/>
      <c r="IT4" s="15"/>
      <c r="IU4" s="15"/>
      <c r="IV4" s="15"/>
    </row>
    <row r="5" spans="1:256" ht="12" customHeight="1" x14ac:dyDescent="0.2">
      <c r="A5" s="350" t="s">
        <v>132</v>
      </c>
      <c r="B5" s="352" t="s">
        <v>148</v>
      </c>
      <c r="C5" s="352" t="s">
        <v>150</v>
      </c>
      <c r="D5" s="352" t="s">
        <v>151</v>
      </c>
      <c r="E5" s="352" t="s">
        <v>152</v>
      </c>
      <c r="F5" s="352" t="s">
        <v>153</v>
      </c>
      <c r="G5" s="352" t="s">
        <v>154</v>
      </c>
      <c r="H5" s="352" t="s">
        <v>155</v>
      </c>
      <c r="I5" s="352" t="s">
        <v>156</v>
      </c>
      <c r="J5" s="353" t="s">
        <v>181</v>
      </c>
      <c r="K5" s="15"/>
      <c r="L5" s="139" t="s">
        <v>100</v>
      </c>
      <c r="M5" s="124">
        <f ca="1">IF('Children etc'!$D$10&gt;=38200,IF('Children etc'!$D$10&lt;39387,'Family level model'!B21,IF('Children etc'!$D$10&gt;=39630,'Family level model'!B33,OFFSET('Family level model'!B129,-12*(YEAR('Children etc'!$D$10)*12+MONTH('Children etc'!$D$10)-24095),0))),0)</f>
        <v>0</v>
      </c>
      <c r="N5" s="124">
        <f ca="1">IF('Children etc'!$D$10&gt;=38200,IF('Children etc'!$D$10&lt;39387,'Family level model'!C21,IF('Children etc'!$D$10&gt;=39630,'Family level model'!C33,OFFSET('Family level model'!C129,-12*(YEAR('Children etc'!$D$10)*12+MONTH('Children etc'!$D$10)-24095),0))),0)</f>
        <v>0</v>
      </c>
      <c r="O5" s="124">
        <f ca="1">IF('Children etc'!$D$10&gt;=38200,IF('Children etc'!$D$10&lt;39387,'Family level model'!D21,IF('Children etc'!$D$10&gt;=39630,'Family level model'!D33,OFFSET('Family level model'!D129,-12*(YEAR('Children etc'!$D$10)*12+MONTH('Children etc'!$D$10)-24095),0))),0)</f>
        <v>0</v>
      </c>
      <c r="P5" s="124">
        <f ca="1">IF('Children etc'!$D$10&gt;=38200,IF('Children etc'!$D$10&lt;39387,'Family level model'!E21,IF('Children etc'!$D$10&gt;=39630,'Family level model'!E33,OFFSET('Family level model'!E129,-12*(YEAR('Children etc'!$D$10)*12+MONTH('Children etc'!$D$10)-24095),0))),0)</f>
        <v>0</v>
      </c>
      <c r="Q5" s="124">
        <f ca="1">IF('Children etc'!$D$10&gt;=38200,IF('Children etc'!$D$10&lt;39387,'Family level model'!F21,IF('Children etc'!$D$10&gt;=39630,'Family level model'!F33,OFFSET('Family level model'!F129,-12*(YEAR('Children etc'!$D$10)*12+MONTH('Children etc'!$D$10)-24095),0))),0)</f>
        <v>0</v>
      </c>
      <c r="R5" s="124">
        <f ca="1">IF('Children etc'!$D$10&gt;=38200,IF('Children etc'!$D$10&lt;39387,'Family level model'!G21,IF('Children etc'!$D$10&gt;=39630,'Family level model'!G33,OFFSET('Family level model'!G129,-12*(YEAR('Children etc'!$D$10)*12+MONTH('Children etc'!$D$10)-24095),0))),0)</f>
        <v>0</v>
      </c>
      <c r="S5" s="125">
        <f ca="1">IF('Children etc'!$D$10&gt;=38200,IF('Children etc'!$D$10&lt;39387,'Family level model'!H21,IF('Children etc'!$D$10&gt;=39630,'Family level model'!H33,OFFSET('Family level model'!H129,-12*(YEAR('Children etc'!$D$10)*12+MONTH('Children etc'!$D$10)-24095),0))),0)</f>
        <v>0</v>
      </c>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c r="CA5" s="15"/>
      <c r="CB5" s="15"/>
      <c r="CC5" s="15"/>
      <c r="CD5" s="15"/>
      <c r="CE5" s="15"/>
      <c r="CF5" s="15"/>
      <c r="CG5" s="15"/>
      <c r="CH5" s="15"/>
      <c r="CI5" s="15"/>
      <c r="CJ5" s="15"/>
      <c r="CK5" s="15"/>
      <c r="CL5" s="15"/>
      <c r="CM5" s="15"/>
      <c r="CN5" s="15"/>
      <c r="CO5" s="15"/>
      <c r="CP5" s="15"/>
      <c r="CQ5" s="15"/>
      <c r="CR5" s="15"/>
      <c r="CS5" s="15"/>
      <c r="CT5" s="15"/>
      <c r="CU5" s="15"/>
      <c r="CV5" s="15"/>
      <c r="CW5" s="15"/>
      <c r="CX5" s="15"/>
      <c r="CY5" s="15"/>
      <c r="CZ5" s="15"/>
      <c r="DA5" s="15"/>
      <c r="DB5" s="15"/>
      <c r="DC5" s="15"/>
      <c r="DD5" s="15"/>
      <c r="DE5" s="15"/>
      <c r="DF5" s="15"/>
      <c r="DG5" s="15"/>
      <c r="DH5" s="15"/>
      <c r="DI5" s="15"/>
      <c r="DJ5" s="15"/>
      <c r="DK5" s="15"/>
      <c r="DL5" s="15"/>
      <c r="DM5" s="15"/>
      <c r="DN5" s="15"/>
      <c r="DO5" s="15"/>
      <c r="DP5" s="15"/>
      <c r="DQ5" s="15"/>
      <c r="DR5" s="15"/>
      <c r="DS5" s="15"/>
      <c r="DT5" s="15"/>
      <c r="DU5" s="15"/>
      <c r="DV5" s="15"/>
      <c r="DW5" s="15"/>
      <c r="DX5" s="15"/>
      <c r="DY5" s="15"/>
      <c r="DZ5" s="15"/>
      <c r="EA5" s="15"/>
      <c r="EB5" s="15"/>
      <c r="EC5" s="15"/>
      <c r="ED5" s="15"/>
      <c r="EE5" s="15"/>
      <c r="EF5" s="15"/>
      <c r="EG5" s="15"/>
      <c r="EH5" s="15"/>
      <c r="EI5" s="15"/>
      <c r="EJ5" s="15"/>
      <c r="EK5" s="15"/>
      <c r="EL5" s="15"/>
      <c r="EM5" s="15"/>
      <c r="EN5" s="15"/>
      <c r="EO5" s="15"/>
      <c r="EP5" s="15"/>
      <c r="EQ5" s="15"/>
      <c r="ER5" s="15"/>
      <c r="ES5" s="15"/>
      <c r="ET5" s="15"/>
      <c r="EU5" s="15"/>
      <c r="EV5" s="15"/>
      <c r="EW5" s="15"/>
      <c r="EX5" s="15"/>
      <c r="EY5" s="15"/>
      <c r="EZ5" s="15"/>
      <c r="FA5" s="15"/>
      <c r="FB5" s="15"/>
      <c r="FC5" s="15"/>
      <c r="FD5" s="15"/>
      <c r="FE5" s="15"/>
      <c r="FF5" s="15"/>
      <c r="FG5" s="15"/>
      <c r="FH5" s="15"/>
      <c r="FI5" s="15"/>
      <c r="FJ5" s="15"/>
      <c r="FK5" s="15"/>
      <c r="FL5" s="15"/>
      <c r="FM5" s="15"/>
      <c r="FN5" s="15"/>
      <c r="FO5" s="15"/>
      <c r="FP5" s="15"/>
      <c r="FQ5" s="15"/>
      <c r="FR5" s="15"/>
      <c r="FS5" s="15"/>
      <c r="FT5" s="15"/>
      <c r="FU5" s="15"/>
      <c r="FV5" s="15"/>
      <c r="FW5" s="15"/>
      <c r="FX5" s="15"/>
      <c r="FY5" s="15"/>
      <c r="FZ5" s="15"/>
      <c r="GA5" s="15"/>
      <c r="GB5" s="15"/>
      <c r="GC5" s="15"/>
      <c r="GD5" s="15"/>
      <c r="GE5" s="15"/>
      <c r="GF5" s="15"/>
      <c r="GG5" s="15"/>
      <c r="GH5" s="15"/>
      <c r="GI5" s="15"/>
      <c r="GJ5" s="15"/>
      <c r="GK5" s="15"/>
      <c r="GL5" s="15"/>
      <c r="GM5" s="15"/>
      <c r="GN5" s="15"/>
      <c r="GO5" s="15"/>
      <c r="GP5" s="15"/>
      <c r="GQ5" s="15"/>
      <c r="GR5" s="15"/>
      <c r="GS5" s="15"/>
      <c r="GT5" s="15"/>
      <c r="GU5" s="15"/>
      <c r="GV5" s="15"/>
      <c r="GW5" s="15"/>
      <c r="GX5" s="15"/>
      <c r="GY5" s="15"/>
      <c r="GZ5" s="15"/>
      <c r="HA5" s="15"/>
      <c r="HB5" s="15"/>
      <c r="HC5" s="15"/>
      <c r="HD5" s="15"/>
      <c r="HE5" s="15"/>
      <c r="HF5" s="15"/>
      <c r="HG5" s="15"/>
      <c r="HH5" s="15"/>
      <c r="HI5" s="15"/>
      <c r="HJ5" s="15"/>
      <c r="HK5" s="15"/>
      <c r="HL5" s="15"/>
      <c r="HM5" s="15"/>
      <c r="HN5" s="15"/>
      <c r="HO5" s="15"/>
      <c r="HP5" s="15"/>
      <c r="HQ5" s="15"/>
      <c r="HR5" s="15"/>
      <c r="HS5" s="15"/>
      <c r="HT5" s="15"/>
      <c r="HU5" s="15"/>
      <c r="HV5" s="15"/>
      <c r="HW5" s="15"/>
      <c r="HX5" s="15"/>
      <c r="HY5" s="15"/>
      <c r="HZ5" s="15"/>
      <c r="IA5" s="15"/>
      <c r="IB5" s="15"/>
      <c r="IC5" s="15"/>
      <c r="ID5" s="15"/>
      <c r="IE5" s="15"/>
      <c r="IF5" s="15"/>
      <c r="IG5" s="15"/>
      <c r="IH5" s="15"/>
      <c r="II5" s="15"/>
      <c r="IJ5" s="15"/>
      <c r="IK5" s="15"/>
      <c r="IL5" s="15"/>
      <c r="IM5" s="15"/>
      <c r="IN5" s="15"/>
      <c r="IO5" s="15"/>
      <c r="IP5" s="15"/>
      <c r="IQ5" s="15"/>
      <c r="IR5" s="15"/>
      <c r="IS5" s="15"/>
      <c r="IT5" s="15"/>
      <c r="IU5" s="15"/>
      <c r="IV5" s="15"/>
    </row>
    <row r="6" spans="1:256" ht="12" customHeight="1" x14ac:dyDescent="0.2">
      <c r="A6" s="129" t="s">
        <v>338</v>
      </c>
      <c r="B6" s="258">
        <f>IF('Children etc'!$D$10&gt;=38200,B18,0)</f>
        <v>0</v>
      </c>
      <c r="C6" s="258">
        <f>IF('Children etc'!$D$10&gt;=38200,C18,0)</f>
        <v>0</v>
      </c>
      <c r="D6" s="258">
        <f>IF('Children etc'!$D$10&gt;=38200,D18,0)</f>
        <v>0</v>
      </c>
      <c r="E6" s="258">
        <f>IF('Children etc'!$D$10&gt;=38200,E18,0)</f>
        <v>0</v>
      </c>
      <c r="F6" s="258">
        <f>IF('Children etc'!$D$10&gt;=38200,F18,0)</f>
        <v>0</v>
      </c>
      <c r="G6" s="258">
        <f>IF('Children etc'!$D$10&gt;=38200,G18,0)</f>
        <v>0</v>
      </c>
      <c r="H6" s="258">
        <f>IF('Children etc'!$D$10&gt;=38200,H18,0)</f>
        <v>0</v>
      </c>
      <c r="I6" s="258">
        <f>IF('Children etc'!$D$10&gt;=38200,I18,0)</f>
        <v>0</v>
      </c>
      <c r="J6" s="259">
        <f>IF('Children etc'!$D$10&gt;=38200,J18,0)</f>
        <v>0</v>
      </c>
      <c r="L6" s="139" t="s">
        <v>101</v>
      </c>
      <c r="M6" s="124">
        <f ca="1">IF('Children etc'!$D$10&gt;=38200,IF('Children etc'!$D$10&lt;39387,'Family level model'!B22,IF('Children etc'!$D$10&gt;=39630,'Family level model'!B34,OFFSET('Family level model'!B130,-12*(YEAR('Children etc'!$D$10)*12+MONTH('Children etc'!$D$10)-24095),0))),0)</f>
        <v>0</v>
      </c>
      <c r="N6" s="124">
        <f ca="1">IF('Children etc'!$D$10&gt;=38200,IF('Children etc'!$D$10&lt;39387,'Family level model'!C22,IF('Children etc'!$D$10&gt;=39630,'Family level model'!C34,OFFSET('Family level model'!C130,-12*(YEAR('Children etc'!$D$10)*12+MONTH('Children etc'!$D$10)-24095),0))),0)</f>
        <v>0</v>
      </c>
      <c r="O6" s="124">
        <f ca="1">IF('Children etc'!$D$10&gt;=38200,IF('Children etc'!$D$10&lt;39387,'Family level model'!D22,IF('Children etc'!$D$10&gt;=39630,'Family level model'!D34,OFFSET('Family level model'!D130,-12*(YEAR('Children etc'!$D$10)*12+MONTH('Children etc'!$D$10)-24095),0))),0)</f>
        <v>0</v>
      </c>
      <c r="P6" s="124">
        <f ca="1">IF('Children etc'!$D$10&gt;=38200,IF('Children etc'!$D$10&lt;39387,'Family level model'!E22,IF('Children etc'!$D$10&gt;=39630,'Family level model'!E34,OFFSET('Family level model'!E130,-12*(YEAR('Children etc'!$D$10)*12+MONTH('Children etc'!$D$10)-24095),0))),0)</f>
        <v>0</v>
      </c>
      <c r="Q6" s="124">
        <f ca="1">IF('Children etc'!$D$10&gt;=38200,IF('Children etc'!$D$10&lt;39387,'Family level model'!F22,IF('Children etc'!$D$10&gt;=39630,'Family level model'!F34,OFFSET('Family level model'!F130,-12*(YEAR('Children etc'!$D$10)*12+MONTH('Children etc'!$D$10)-24095),0))),0)</f>
        <v>0</v>
      </c>
      <c r="R6" s="124">
        <f ca="1">IF('Children etc'!$D$10&gt;=38200,IF('Children etc'!$D$10&lt;39387,'Family level model'!G22,IF('Children etc'!$D$10&gt;=39630,'Family level model'!G34,OFFSET('Family level model'!G130,-12*(YEAR('Children etc'!$D$10)*12+MONTH('Children etc'!$D$10)-24095),0))),0)</f>
        <v>0</v>
      </c>
      <c r="S6" s="125">
        <f ca="1">IF('Children etc'!$D$10&gt;=38200,IF('Children etc'!$D$10&lt;39387,'Family level model'!H22,IF('Children etc'!$D$10&gt;=39630,'Family level model'!H34,OFFSET('Family level model'!H130,-12*(YEAR('Children etc'!$D$10)*12+MONTH('Children etc'!$D$10)-24095),0))),0)</f>
        <v>0</v>
      </c>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c r="EK6" s="15"/>
      <c r="EL6" s="15"/>
      <c r="EM6" s="15"/>
      <c r="EN6" s="15"/>
      <c r="EO6" s="15"/>
      <c r="EP6" s="15"/>
      <c r="EQ6" s="15"/>
      <c r="ER6" s="15"/>
      <c r="ES6" s="15"/>
      <c r="ET6" s="15"/>
      <c r="EU6" s="15"/>
      <c r="EV6" s="15"/>
      <c r="EW6" s="15"/>
      <c r="EX6" s="15"/>
      <c r="EY6" s="15"/>
      <c r="EZ6" s="15"/>
      <c r="FA6" s="15"/>
      <c r="FB6" s="15"/>
      <c r="FC6" s="15"/>
      <c r="FD6" s="15"/>
      <c r="FE6" s="15"/>
      <c r="FF6" s="15"/>
      <c r="FG6" s="15"/>
      <c r="FH6" s="15"/>
      <c r="FI6" s="15"/>
      <c r="FJ6" s="15"/>
      <c r="FK6" s="15"/>
      <c r="FL6" s="15"/>
      <c r="FM6" s="15"/>
      <c r="FN6" s="15"/>
      <c r="FO6" s="15"/>
      <c r="FP6" s="15"/>
      <c r="FQ6" s="15"/>
      <c r="FR6" s="15"/>
      <c r="FS6" s="15"/>
      <c r="FT6" s="15"/>
      <c r="FU6" s="15"/>
      <c r="FV6" s="15"/>
      <c r="FW6" s="15"/>
      <c r="FX6" s="15"/>
      <c r="FY6" s="15"/>
      <c r="FZ6" s="15"/>
      <c r="GA6" s="15"/>
      <c r="GB6" s="15"/>
      <c r="GC6" s="15"/>
      <c r="GD6" s="15"/>
      <c r="GE6" s="15"/>
      <c r="GF6" s="15"/>
      <c r="GG6" s="15"/>
      <c r="GH6" s="15"/>
      <c r="GI6" s="15"/>
      <c r="GJ6" s="15"/>
      <c r="GK6" s="15"/>
      <c r="GL6" s="15"/>
      <c r="GM6" s="15"/>
      <c r="GN6" s="15"/>
      <c r="GO6" s="15"/>
      <c r="GP6" s="15"/>
      <c r="GQ6" s="15"/>
      <c r="GR6" s="15"/>
      <c r="GS6" s="15"/>
      <c r="GT6" s="15"/>
      <c r="GU6" s="15"/>
      <c r="GV6" s="15"/>
      <c r="GW6" s="15"/>
      <c r="GX6" s="15"/>
      <c r="GY6" s="15"/>
      <c r="GZ6" s="15"/>
      <c r="HA6" s="15"/>
      <c r="HB6" s="15"/>
      <c r="HC6" s="15"/>
      <c r="HD6" s="15"/>
      <c r="HE6" s="15"/>
      <c r="HF6" s="15"/>
      <c r="HG6" s="15"/>
      <c r="HH6" s="15"/>
      <c r="HI6" s="15"/>
      <c r="HJ6" s="15"/>
      <c r="HK6" s="15"/>
      <c r="HL6" s="15"/>
      <c r="HM6" s="15"/>
      <c r="HN6" s="15"/>
      <c r="HO6" s="15"/>
      <c r="HP6" s="15"/>
      <c r="HQ6" s="15"/>
      <c r="HR6" s="15"/>
      <c r="HS6" s="15"/>
      <c r="HT6" s="15"/>
      <c r="HU6" s="15"/>
      <c r="HV6" s="15"/>
      <c r="HW6" s="15"/>
      <c r="HX6" s="15"/>
      <c r="HY6" s="15"/>
      <c r="HZ6" s="15"/>
      <c r="IA6" s="15"/>
      <c r="IB6" s="15"/>
      <c r="IC6" s="15"/>
      <c r="ID6" s="15"/>
      <c r="IE6" s="15"/>
      <c r="IF6" s="15"/>
      <c r="IG6" s="15"/>
      <c r="IH6" s="15"/>
      <c r="II6" s="15"/>
      <c r="IJ6" s="15"/>
      <c r="IK6" s="15"/>
      <c r="IL6" s="15"/>
      <c r="IM6" s="15"/>
      <c r="IN6" s="15"/>
      <c r="IO6" s="15"/>
      <c r="IP6" s="15"/>
      <c r="IQ6" s="15"/>
      <c r="IR6" s="15"/>
      <c r="IS6" s="15"/>
      <c r="IT6" s="15"/>
      <c r="IU6" s="15"/>
      <c r="IV6" s="15"/>
    </row>
    <row r="7" spans="1:256" ht="12" customHeight="1" x14ac:dyDescent="0.2">
      <c r="A7" s="120" t="s">
        <v>337</v>
      </c>
      <c r="B7" s="258">
        <f>IF('Children etc'!$D$10&gt;=38200,B19,0)</f>
        <v>0</v>
      </c>
      <c r="C7" s="258">
        <f>IF('Children etc'!$D$10&gt;=38200,C19,0)</f>
        <v>0</v>
      </c>
      <c r="D7" s="258">
        <f>IF('Children etc'!$D$10&gt;=38200,D19,0)</f>
        <v>0</v>
      </c>
      <c r="E7" s="258">
        <f>IF('Children etc'!$D$10&gt;=38200,E19,0)</f>
        <v>0</v>
      </c>
      <c r="F7" s="258">
        <f>IF('Children etc'!$D$10&gt;=38200,F19,0)</f>
        <v>0</v>
      </c>
      <c r="G7" s="258">
        <f>IF('Children etc'!$D$10&gt;=38200,G19,0)</f>
        <v>0</v>
      </c>
      <c r="H7" s="258">
        <f>IF('Children etc'!$D$10&gt;=38200,H19,0)</f>
        <v>0</v>
      </c>
      <c r="I7" s="258">
        <f>IF('Children etc'!$D$10&gt;=38200,I19,0)</f>
        <v>0</v>
      </c>
      <c r="J7" s="259">
        <f>IF('Children etc'!$D$10&gt;=38200,J19,0)</f>
        <v>0</v>
      </c>
      <c r="L7" s="139" t="s">
        <v>102</v>
      </c>
      <c r="M7" s="124">
        <f ca="1">IF('Children etc'!$D$10&gt;=38200,IF('Children etc'!$D$10&lt;39387,'Family level model'!B23,IF('Children etc'!$D$10&gt;=39630,'Family level model'!B35,OFFSET('Family level model'!B131,-12*(YEAR('Children etc'!$D$10)*12+MONTH('Children etc'!$D$10)-24095),0))),0)</f>
        <v>0</v>
      </c>
      <c r="N7" s="124">
        <f ca="1">IF('Children etc'!$D$10&gt;=38200,IF('Children etc'!$D$10&lt;39387,'Family level model'!C23,IF('Children etc'!$D$10&gt;=39630,'Family level model'!C35,OFFSET('Family level model'!C131,-12*(YEAR('Children etc'!$D$10)*12+MONTH('Children etc'!$D$10)-24095),0))),0)</f>
        <v>0</v>
      </c>
      <c r="O7" s="124">
        <f ca="1">IF('Children etc'!$D$10&gt;=38200,IF('Children etc'!$D$10&lt;39387,'Family level model'!D23,IF('Children etc'!$D$10&gt;=39630,'Family level model'!D35,OFFSET('Family level model'!D131,-12*(YEAR('Children etc'!$D$10)*12+MONTH('Children etc'!$D$10)-24095),0))),0)</f>
        <v>0</v>
      </c>
      <c r="P7" s="124">
        <f ca="1">IF('Children etc'!$D$10&gt;=38200,IF('Children etc'!$D$10&lt;39387,'Family level model'!E23,IF('Children etc'!$D$10&gt;=39630,'Family level model'!E35,OFFSET('Family level model'!E131,-12*(YEAR('Children etc'!$D$10)*12+MONTH('Children etc'!$D$10)-24095),0))),0)</f>
        <v>0</v>
      </c>
      <c r="Q7" s="124">
        <f ca="1">IF('Children etc'!$D$10&gt;=38200,IF('Children etc'!$D$10&lt;39387,'Family level model'!F23,IF('Children etc'!$D$10&gt;=39630,'Family level model'!F35,OFFSET('Family level model'!F131,-12*(YEAR('Children etc'!$D$10)*12+MONTH('Children etc'!$D$10)-24095),0))),0)</f>
        <v>0</v>
      </c>
      <c r="R7" s="124">
        <f ca="1">IF('Children etc'!$D$10&gt;=38200,IF('Children etc'!$D$10&lt;39387,'Family level model'!G23,IF('Children etc'!$D$10&gt;=39630,'Family level model'!G35,OFFSET('Family level model'!G131,-12*(YEAR('Children etc'!$D$10)*12+MONTH('Children etc'!$D$10)-24095),0))),0)</f>
        <v>0</v>
      </c>
      <c r="S7" s="125">
        <f ca="1">IF('Children etc'!$D$10&gt;=38200,IF('Children etc'!$D$10&lt;39387,'Family level model'!H23,IF('Children etc'!$D$10&gt;=39630,'Family level model'!H35,OFFSET('Family level model'!H131,-12*(YEAR('Children etc'!$D$10)*12+MONTH('Children etc'!$D$10)-24095),0))),0)</f>
        <v>0</v>
      </c>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15"/>
      <c r="CF7" s="15"/>
      <c r="CG7" s="15"/>
      <c r="CH7" s="15"/>
      <c r="CI7" s="15"/>
      <c r="CJ7" s="15"/>
      <c r="CK7" s="15"/>
      <c r="CL7" s="15"/>
      <c r="CM7" s="15"/>
      <c r="CN7" s="15"/>
      <c r="CO7" s="15"/>
      <c r="CP7" s="15"/>
      <c r="CQ7" s="15"/>
      <c r="CR7" s="15"/>
      <c r="CS7" s="15"/>
      <c r="CT7" s="15"/>
      <c r="CU7" s="15"/>
      <c r="CV7" s="15"/>
      <c r="CW7" s="15"/>
      <c r="CX7" s="15"/>
      <c r="CY7" s="15"/>
      <c r="CZ7" s="15"/>
      <c r="DA7" s="15"/>
      <c r="DB7" s="15"/>
      <c r="DC7" s="15"/>
      <c r="DD7" s="15"/>
      <c r="DE7" s="15"/>
      <c r="DF7" s="15"/>
      <c r="DG7" s="15"/>
      <c r="DH7" s="15"/>
      <c r="DI7" s="15"/>
      <c r="DJ7" s="15"/>
      <c r="DK7" s="15"/>
      <c r="DL7" s="15"/>
      <c r="DM7" s="15"/>
      <c r="DN7" s="15"/>
      <c r="DO7" s="15"/>
      <c r="DP7" s="15"/>
      <c r="DQ7" s="15"/>
      <c r="DR7" s="15"/>
      <c r="DS7" s="15"/>
      <c r="DT7" s="15"/>
      <c r="DU7" s="15"/>
      <c r="DV7" s="15"/>
      <c r="DW7" s="15"/>
      <c r="DX7" s="15"/>
      <c r="DY7" s="15"/>
      <c r="DZ7" s="15"/>
      <c r="EA7" s="15"/>
      <c r="EB7" s="15"/>
      <c r="EC7" s="15"/>
      <c r="ED7" s="15"/>
      <c r="EE7" s="15"/>
      <c r="EF7" s="15"/>
      <c r="EG7" s="15"/>
      <c r="EH7" s="15"/>
      <c r="EI7" s="15"/>
      <c r="EJ7" s="15"/>
      <c r="EK7" s="15"/>
      <c r="EL7" s="15"/>
      <c r="EM7" s="15"/>
      <c r="EN7" s="15"/>
      <c r="EO7" s="15"/>
      <c r="EP7" s="15"/>
      <c r="EQ7" s="15"/>
      <c r="ER7" s="15"/>
      <c r="ES7" s="15"/>
      <c r="ET7" s="15"/>
      <c r="EU7" s="15"/>
      <c r="EV7" s="15"/>
      <c r="EW7" s="15"/>
      <c r="EX7" s="15"/>
      <c r="EY7" s="15"/>
      <c r="EZ7" s="15"/>
      <c r="FA7" s="15"/>
      <c r="FB7" s="15"/>
      <c r="FC7" s="15"/>
      <c r="FD7" s="15"/>
      <c r="FE7" s="15"/>
      <c r="FF7" s="15"/>
      <c r="FG7" s="15"/>
      <c r="FH7" s="15"/>
      <c r="FI7" s="15"/>
      <c r="FJ7" s="15"/>
      <c r="FK7" s="15"/>
      <c r="FL7" s="15"/>
      <c r="FM7" s="15"/>
      <c r="FN7" s="15"/>
      <c r="FO7" s="15"/>
      <c r="FP7" s="15"/>
      <c r="FQ7" s="15"/>
      <c r="FR7" s="15"/>
      <c r="FS7" s="15"/>
      <c r="FT7" s="15"/>
      <c r="FU7" s="15"/>
      <c r="FV7" s="15"/>
      <c r="FW7" s="15"/>
      <c r="FX7" s="15"/>
      <c r="FY7" s="15"/>
      <c r="FZ7" s="15"/>
      <c r="GA7" s="15"/>
      <c r="GB7" s="15"/>
      <c r="GC7" s="15"/>
      <c r="GD7" s="15"/>
      <c r="GE7" s="15"/>
      <c r="GF7" s="15"/>
      <c r="GG7" s="15"/>
      <c r="GH7" s="15"/>
      <c r="GI7" s="15"/>
      <c r="GJ7" s="15"/>
      <c r="GK7" s="15"/>
      <c r="GL7" s="15"/>
      <c r="GM7" s="15"/>
      <c r="GN7" s="15"/>
      <c r="GO7" s="15"/>
      <c r="GP7" s="15"/>
      <c r="GQ7" s="15"/>
      <c r="GR7" s="15"/>
      <c r="GS7" s="15"/>
      <c r="GT7" s="15"/>
      <c r="GU7" s="15"/>
      <c r="GV7" s="15"/>
      <c r="GW7" s="15"/>
      <c r="GX7" s="15"/>
      <c r="GY7" s="15"/>
      <c r="GZ7" s="15"/>
      <c r="HA7" s="15"/>
      <c r="HB7" s="15"/>
      <c r="HC7" s="15"/>
      <c r="HD7" s="15"/>
      <c r="HE7" s="15"/>
      <c r="HF7" s="15"/>
      <c r="HG7" s="15"/>
      <c r="HH7" s="15"/>
      <c r="HI7" s="15"/>
      <c r="HJ7" s="15"/>
      <c r="HK7" s="15"/>
      <c r="HL7" s="15"/>
      <c r="HM7" s="15"/>
      <c r="HN7" s="15"/>
      <c r="HO7" s="15"/>
      <c r="HP7" s="15"/>
      <c r="HQ7" s="15"/>
      <c r="HR7" s="15"/>
      <c r="HS7" s="15"/>
      <c r="HT7" s="15"/>
      <c r="HU7" s="15"/>
      <c r="HV7" s="15"/>
      <c r="HW7" s="15"/>
      <c r="HX7" s="15"/>
      <c r="HY7" s="15"/>
      <c r="HZ7" s="15"/>
      <c r="IA7" s="15"/>
      <c r="IB7" s="15"/>
      <c r="IC7" s="15"/>
      <c r="ID7" s="15"/>
      <c r="IE7" s="15"/>
      <c r="IF7" s="15"/>
      <c r="IG7" s="15"/>
      <c r="IH7" s="15"/>
      <c r="II7" s="15"/>
      <c r="IJ7" s="15"/>
      <c r="IK7" s="15"/>
      <c r="IL7" s="15"/>
      <c r="IM7" s="15"/>
      <c r="IN7" s="15"/>
      <c r="IO7" s="15"/>
      <c r="IP7" s="15"/>
      <c r="IQ7" s="15"/>
      <c r="IR7" s="15"/>
      <c r="IS7" s="15"/>
      <c r="IT7" s="15"/>
      <c r="IU7" s="15"/>
      <c r="IV7" s="15"/>
    </row>
    <row r="8" spans="1:256" ht="12" customHeight="1" x14ac:dyDescent="0.2">
      <c r="A8" s="132" t="s">
        <v>137</v>
      </c>
      <c r="B8" s="258"/>
      <c r="C8" s="258"/>
      <c r="D8" s="258"/>
      <c r="E8" s="258"/>
      <c r="F8" s="258"/>
      <c r="G8" s="258"/>
      <c r="H8" s="258"/>
      <c r="I8" s="258"/>
      <c r="J8" s="259"/>
      <c r="L8" s="139" t="s">
        <v>103</v>
      </c>
      <c r="M8" s="124">
        <f ca="1">IF('Children etc'!$D$10&gt;=38200,IF('Children etc'!$D$10&lt;39387,'Family level model'!B24,IF('Children etc'!$D$10&gt;=39630,'Family level model'!B36,OFFSET('Family level model'!B132,-12*(YEAR('Children etc'!$D$10)*12+MONTH('Children etc'!$D$10)-24095),0))),0)</f>
        <v>0</v>
      </c>
      <c r="N8" s="124">
        <f ca="1">IF('Children etc'!$D$10&gt;=38200,IF('Children etc'!$D$10&lt;39387,'Family level model'!C24,IF('Children etc'!$D$10&gt;=39630,'Family level model'!C36,OFFSET('Family level model'!C132,-12*(YEAR('Children etc'!$D$10)*12+MONTH('Children etc'!$D$10)-24095),0))),0)</f>
        <v>0</v>
      </c>
      <c r="O8" s="124">
        <f ca="1">IF('Children etc'!$D$10&gt;=38200,IF('Children etc'!$D$10&lt;39387,'Family level model'!D24,IF('Children etc'!$D$10&gt;=39630,'Family level model'!D36,OFFSET('Family level model'!D132,-12*(YEAR('Children etc'!$D$10)*12+MONTH('Children etc'!$D$10)-24095),0))),0)</f>
        <v>0</v>
      </c>
      <c r="P8" s="124">
        <f ca="1">IF('Children etc'!$D$10&gt;=38200,IF('Children etc'!$D$10&lt;39387,'Family level model'!E24,IF('Children etc'!$D$10&gt;=39630,'Family level model'!E36,OFFSET('Family level model'!E132,-12*(YEAR('Children etc'!$D$10)*12+MONTH('Children etc'!$D$10)-24095),0))),0)</f>
        <v>0</v>
      </c>
      <c r="Q8" s="124">
        <f ca="1">IF('Children etc'!$D$10&gt;=38200,IF('Children etc'!$D$10&lt;39387,'Family level model'!F24,IF('Children etc'!$D$10&gt;=39630,'Family level model'!F36,OFFSET('Family level model'!F132,-12*(YEAR('Children etc'!$D$10)*12+MONTH('Children etc'!$D$10)-24095),0))),0)</f>
        <v>0</v>
      </c>
      <c r="R8" s="124">
        <f ca="1">IF('Children etc'!$D$10&gt;=38200,IF('Children etc'!$D$10&lt;39387,'Family level model'!G24,IF('Children etc'!$D$10&gt;=39630,'Family level model'!G36,OFFSET('Family level model'!G132,-12*(YEAR('Children etc'!$D$10)*12+MONTH('Children etc'!$D$10)-24095),0))),0)</f>
        <v>0</v>
      </c>
      <c r="S8" s="125">
        <f ca="1">IF('Children etc'!$D$10&gt;=38200,IF('Children etc'!$D$10&lt;39387,'Family level model'!H24,IF('Children etc'!$D$10&gt;=39630,'Family level model'!H36,OFFSET('Family level model'!H132,-12*(YEAR('Children etc'!$D$10)*12+MONTH('Children etc'!$D$10)-24095),0))),0)</f>
        <v>0</v>
      </c>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c r="DA8" s="15"/>
      <c r="DB8" s="15"/>
      <c r="DC8" s="15"/>
      <c r="DD8" s="15"/>
      <c r="DE8" s="15"/>
      <c r="DF8" s="15"/>
      <c r="DG8" s="15"/>
      <c r="DH8" s="15"/>
      <c r="DI8" s="15"/>
      <c r="DJ8" s="15"/>
      <c r="DK8" s="15"/>
      <c r="DL8" s="15"/>
      <c r="DM8" s="15"/>
      <c r="DN8" s="15"/>
      <c r="DO8" s="15"/>
      <c r="DP8" s="15"/>
      <c r="DQ8" s="15"/>
      <c r="DR8" s="15"/>
      <c r="DS8" s="15"/>
      <c r="DT8" s="15"/>
      <c r="DU8" s="15"/>
      <c r="DV8" s="15"/>
      <c r="DW8" s="15"/>
      <c r="DX8" s="15"/>
      <c r="DY8" s="15"/>
      <c r="DZ8" s="15"/>
      <c r="EA8" s="15"/>
      <c r="EB8" s="15"/>
      <c r="EC8" s="15"/>
      <c r="ED8" s="15"/>
      <c r="EE8" s="15"/>
      <c r="EF8" s="15"/>
      <c r="EG8" s="15"/>
      <c r="EH8" s="15"/>
      <c r="EI8" s="15"/>
      <c r="EJ8" s="15"/>
      <c r="EK8" s="15"/>
      <c r="EL8" s="15"/>
      <c r="EM8" s="15"/>
      <c r="EN8" s="15"/>
      <c r="EO8" s="15"/>
      <c r="EP8" s="15"/>
      <c r="EQ8" s="15"/>
      <c r="ER8" s="15"/>
      <c r="ES8" s="15"/>
      <c r="ET8" s="15"/>
      <c r="EU8" s="15"/>
      <c r="EV8" s="15"/>
      <c r="EW8" s="15"/>
      <c r="EX8" s="15"/>
      <c r="EY8" s="15"/>
      <c r="EZ8" s="15"/>
      <c r="FA8" s="15"/>
      <c r="FB8" s="15"/>
      <c r="FC8" s="15"/>
      <c r="FD8" s="15"/>
      <c r="FE8" s="15"/>
      <c r="FF8" s="15"/>
      <c r="FG8" s="15"/>
      <c r="FH8" s="15"/>
      <c r="FI8" s="15"/>
      <c r="FJ8" s="15"/>
      <c r="FK8" s="15"/>
      <c r="FL8" s="15"/>
      <c r="FM8" s="15"/>
      <c r="FN8" s="15"/>
      <c r="FO8" s="15"/>
      <c r="FP8" s="15"/>
      <c r="FQ8" s="15"/>
      <c r="FR8" s="15"/>
      <c r="FS8" s="15"/>
      <c r="FT8" s="15"/>
      <c r="FU8" s="15"/>
      <c r="FV8" s="15"/>
      <c r="FW8" s="15"/>
      <c r="FX8" s="15"/>
      <c r="FY8" s="15"/>
      <c r="FZ8" s="15"/>
      <c r="GA8" s="15"/>
      <c r="GB8" s="15"/>
      <c r="GC8" s="15"/>
      <c r="GD8" s="15"/>
      <c r="GE8" s="15"/>
      <c r="GF8" s="15"/>
      <c r="GG8" s="15"/>
      <c r="GH8" s="15"/>
      <c r="GI8" s="15"/>
      <c r="GJ8" s="15"/>
      <c r="GK8" s="15"/>
      <c r="GL8" s="15"/>
      <c r="GM8" s="15"/>
      <c r="GN8" s="15"/>
      <c r="GO8" s="15"/>
      <c r="GP8" s="15"/>
      <c r="GQ8" s="15"/>
      <c r="GR8" s="15"/>
      <c r="GS8" s="15"/>
      <c r="GT8" s="15"/>
      <c r="GU8" s="15"/>
      <c r="GV8" s="15"/>
      <c r="GW8" s="15"/>
      <c r="GX8" s="15"/>
      <c r="GY8" s="15"/>
      <c r="GZ8" s="15"/>
      <c r="HA8" s="15"/>
      <c r="HB8" s="15"/>
      <c r="HC8" s="15"/>
      <c r="HD8" s="15"/>
      <c r="HE8" s="15"/>
      <c r="HF8" s="15"/>
      <c r="HG8" s="15"/>
      <c r="HH8" s="15"/>
      <c r="HI8" s="15"/>
      <c r="HJ8" s="15"/>
      <c r="HK8" s="15"/>
      <c r="HL8" s="15"/>
      <c r="HM8" s="15"/>
      <c r="HN8" s="15"/>
      <c r="HO8" s="15"/>
      <c r="HP8" s="15"/>
      <c r="HQ8" s="15"/>
      <c r="HR8" s="15"/>
      <c r="HS8" s="15"/>
      <c r="HT8" s="15"/>
      <c r="HU8" s="15"/>
      <c r="HV8" s="15"/>
      <c r="HW8" s="15"/>
      <c r="HX8" s="15"/>
      <c r="HY8" s="15"/>
      <c r="HZ8" s="15"/>
      <c r="IA8" s="15"/>
      <c r="IB8" s="15"/>
      <c r="IC8" s="15"/>
      <c r="ID8" s="15"/>
      <c r="IE8" s="15"/>
      <c r="IF8" s="15"/>
      <c r="IG8" s="15"/>
      <c r="IH8" s="15"/>
      <c r="II8" s="15"/>
      <c r="IJ8" s="15"/>
      <c r="IK8" s="15"/>
      <c r="IL8" s="15"/>
      <c r="IM8" s="15"/>
      <c r="IN8" s="15"/>
      <c r="IO8" s="15"/>
      <c r="IP8" s="15"/>
      <c r="IQ8" s="15"/>
      <c r="IR8" s="15"/>
      <c r="IS8" s="15"/>
      <c r="IT8" s="15"/>
      <c r="IU8" s="15"/>
      <c r="IV8" s="15"/>
    </row>
    <row r="9" spans="1:256" ht="12" customHeight="1" x14ac:dyDescent="0.2">
      <c r="A9" s="129" t="s">
        <v>334</v>
      </c>
      <c r="B9" s="258">
        <f>IF('Children etc'!$D$10&gt;=38200,B21,0)</f>
        <v>0</v>
      </c>
      <c r="C9" s="258">
        <f>IF('Children etc'!$D$10&gt;=38200,C21,0)</f>
        <v>0</v>
      </c>
      <c r="D9" s="258">
        <f>IF('Children etc'!$D$10&gt;=38200,D21,0)</f>
        <v>0</v>
      </c>
      <c r="E9" s="258">
        <f>IF('Children etc'!$D$10&gt;=38200,E21,0)</f>
        <v>0</v>
      </c>
      <c r="F9" s="258">
        <f>IF('Children etc'!$D$10&gt;=38200,F21,0)</f>
        <v>0</v>
      </c>
      <c r="G9" s="258">
        <f>IF('Children etc'!$D$10&gt;=38200,G21,0)</f>
        <v>0</v>
      </c>
      <c r="H9" s="258">
        <f>IF('Children etc'!$D$10&gt;=38200,H21,0)</f>
        <v>0</v>
      </c>
      <c r="I9" s="258">
        <f>IF('Children etc'!$D$10&gt;=38200,I21,0)</f>
        <v>0</v>
      </c>
      <c r="J9" s="259">
        <f>IF('Children etc'!$D$10&gt;=38200,J21,0)</f>
        <v>0</v>
      </c>
      <c r="L9" s="139" t="s">
        <v>104</v>
      </c>
      <c r="M9" s="124">
        <f ca="1">IF('Children etc'!$D$10&gt;=38200,IF('Children etc'!$D$10&lt;39387,'Family level model'!B25,IF('Children etc'!$D$10&gt;=39630,'Family level model'!B37,OFFSET('Family level model'!B133,-12*(YEAR('Children etc'!$D$10)*12+MONTH('Children etc'!$D$10)-24095),0))),0)</f>
        <v>0</v>
      </c>
      <c r="N9" s="124">
        <f ca="1">IF('Children etc'!$D$10&gt;=38200,IF('Children etc'!$D$10&lt;39387,'Family level model'!C25,IF('Children etc'!$D$10&gt;=39630,'Family level model'!C37,OFFSET('Family level model'!C133,-12*(YEAR('Children etc'!$D$10)*12+MONTH('Children etc'!$D$10)-24095),0))),0)</f>
        <v>0</v>
      </c>
      <c r="O9" s="124">
        <f ca="1">IF('Children etc'!$D$10&gt;=38200,IF('Children etc'!$D$10&lt;39387,'Family level model'!D25,IF('Children etc'!$D$10&gt;=39630,'Family level model'!D37,OFFSET('Family level model'!D133,-12*(YEAR('Children etc'!$D$10)*12+MONTH('Children etc'!$D$10)-24095),0))),0)</f>
        <v>0</v>
      </c>
      <c r="P9" s="124">
        <f ca="1">IF('Children etc'!$D$10&gt;=38200,IF('Children etc'!$D$10&lt;39387,'Family level model'!E25,IF('Children etc'!$D$10&gt;=39630,'Family level model'!E37,OFFSET('Family level model'!E133,-12*(YEAR('Children etc'!$D$10)*12+MONTH('Children etc'!$D$10)-24095),0))),0)</f>
        <v>0</v>
      </c>
      <c r="Q9" s="124">
        <f ca="1">IF('Children etc'!$D$10&gt;=38200,IF('Children etc'!$D$10&lt;39387,'Family level model'!F25,IF('Children etc'!$D$10&gt;=39630,'Family level model'!F37,OFFSET('Family level model'!F133,-12*(YEAR('Children etc'!$D$10)*12+MONTH('Children etc'!$D$10)-24095),0))),0)</f>
        <v>0</v>
      </c>
      <c r="R9" s="124">
        <f ca="1">IF('Children etc'!$D$10&gt;=38200,IF('Children etc'!$D$10&lt;39387,'Family level model'!G25,IF('Children etc'!$D$10&gt;=39630,'Family level model'!G37,OFFSET('Family level model'!G133,-12*(YEAR('Children etc'!$D$10)*12+MONTH('Children etc'!$D$10)-24095),0))),0)</f>
        <v>0</v>
      </c>
      <c r="S9" s="125">
        <f ca="1">IF('Children etc'!$D$10&gt;=38200,IF('Children etc'!$D$10&lt;39387,'Family level model'!H25,IF('Children etc'!$D$10&gt;=39630,'Family level model'!H37,OFFSET('Family level model'!H133,-12*(YEAR('Children etc'!$D$10)*12+MONTH('Children etc'!$D$10)-24095),0))),0)</f>
        <v>0</v>
      </c>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5"/>
      <c r="DK9" s="15"/>
      <c r="DL9" s="15"/>
      <c r="DM9" s="15"/>
      <c r="DN9" s="15"/>
      <c r="DO9" s="15"/>
      <c r="DP9" s="15"/>
      <c r="DQ9" s="15"/>
      <c r="DR9" s="15"/>
      <c r="DS9" s="15"/>
      <c r="DT9" s="15"/>
      <c r="DU9" s="15"/>
      <c r="DV9" s="15"/>
      <c r="DW9" s="15"/>
      <c r="DX9" s="15"/>
      <c r="DY9" s="15"/>
      <c r="DZ9" s="15"/>
      <c r="EA9" s="15"/>
      <c r="EB9" s="15"/>
      <c r="EC9" s="15"/>
      <c r="ED9" s="15"/>
      <c r="EE9" s="15"/>
      <c r="EF9" s="15"/>
      <c r="EG9" s="15"/>
      <c r="EH9" s="15"/>
      <c r="EI9" s="15"/>
      <c r="EJ9" s="15"/>
      <c r="EK9" s="15"/>
      <c r="EL9" s="15"/>
      <c r="EM9" s="15"/>
      <c r="EN9" s="15"/>
      <c r="EO9" s="15"/>
      <c r="EP9" s="15"/>
      <c r="EQ9" s="15"/>
      <c r="ER9" s="15"/>
      <c r="ES9" s="15"/>
      <c r="ET9" s="15"/>
      <c r="EU9" s="15"/>
      <c r="EV9" s="15"/>
      <c r="EW9" s="15"/>
      <c r="EX9" s="15"/>
      <c r="EY9" s="15"/>
      <c r="EZ9" s="15"/>
      <c r="FA9" s="15"/>
      <c r="FB9" s="15"/>
      <c r="FC9" s="15"/>
      <c r="FD9" s="15"/>
      <c r="FE9" s="15"/>
      <c r="FF9" s="15"/>
      <c r="FG9" s="15"/>
      <c r="FH9" s="15"/>
      <c r="FI9" s="15"/>
      <c r="FJ9" s="15"/>
      <c r="FK9" s="15"/>
      <c r="FL9" s="15"/>
      <c r="FM9" s="15"/>
      <c r="FN9" s="15"/>
      <c r="FO9" s="15"/>
      <c r="FP9" s="15"/>
      <c r="FQ9" s="15"/>
      <c r="FR9" s="15"/>
      <c r="FS9" s="15"/>
      <c r="FT9" s="15"/>
      <c r="FU9" s="15"/>
      <c r="FV9" s="15"/>
      <c r="FW9" s="15"/>
      <c r="FX9" s="15"/>
      <c r="FY9" s="15"/>
      <c r="FZ9" s="15"/>
      <c r="GA9" s="15"/>
      <c r="GB9" s="15"/>
      <c r="GC9" s="15"/>
      <c r="GD9" s="15"/>
      <c r="GE9" s="15"/>
      <c r="GF9" s="15"/>
      <c r="GG9" s="15"/>
      <c r="GH9" s="15"/>
      <c r="GI9" s="15"/>
      <c r="GJ9" s="15"/>
      <c r="GK9" s="15"/>
      <c r="GL9" s="15"/>
      <c r="GM9" s="15"/>
      <c r="GN9" s="15"/>
      <c r="GO9" s="15"/>
      <c r="GP9" s="15"/>
      <c r="GQ9" s="15"/>
      <c r="GR9" s="15"/>
      <c r="GS9" s="15"/>
      <c r="GT9" s="15"/>
      <c r="GU9" s="15"/>
      <c r="GV9" s="15"/>
      <c r="GW9" s="15"/>
      <c r="GX9" s="15"/>
      <c r="GY9" s="15"/>
      <c r="GZ9" s="15"/>
      <c r="HA9" s="15"/>
      <c r="HB9" s="15"/>
      <c r="HC9" s="15"/>
      <c r="HD9" s="15"/>
      <c r="HE9" s="15"/>
      <c r="HF9" s="15"/>
      <c r="HG9" s="15"/>
      <c r="HH9" s="15"/>
      <c r="HI9" s="15"/>
      <c r="HJ9" s="15"/>
      <c r="HK9" s="15"/>
      <c r="HL9" s="15"/>
      <c r="HM9" s="15"/>
      <c r="HN9" s="15"/>
      <c r="HO9" s="15"/>
      <c r="HP9" s="15"/>
      <c r="HQ9" s="15"/>
      <c r="HR9" s="15"/>
      <c r="HS9" s="15"/>
      <c r="HT9" s="15"/>
      <c r="HU9" s="15"/>
      <c r="HV9" s="15"/>
      <c r="HW9" s="15"/>
      <c r="HX9" s="15"/>
      <c r="HY9" s="15"/>
      <c r="HZ9" s="15"/>
      <c r="IA9" s="15"/>
      <c r="IB9" s="15"/>
      <c r="IC9" s="15"/>
      <c r="ID9" s="15"/>
      <c r="IE9" s="15"/>
      <c r="IF9" s="15"/>
      <c r="IG9" s="15"/>
      <c r="IH9" s="15"/>
      <c r="II9" s="15"/>
      <c r="IJ9" s="15"/>
      <c r="IK9" s="15"/>
      <c r="IL9" s="15"/>
      <c r="IM9" s="15"/>
      <c r="IN9" s="15"/>
      <c r="IO9" s="15"/>
      <c r="IP9" s="15"/>
      <c r="IQ9" s="15"/>
      <c r="IR9" s="15"/>
      <c r="IS9" s="15"/>
      <c r="IT9" s="15"/>
      <c r="IU9" s="15"/>
      <c r="IV9" s="15"/>
    </row>
    <row r="10" spans="1:256" ht="12" customHeight="1" x14ac:dyDescent="0.2">
      <c r="A10" s="129" t="s">
        <v>335</v>
      </c>
      <c r="B10" s="258">
        <f>IF('Children etc'!$D$10&gt;=38200,B22,0)</f>
        <v>0</v>
      </c>
      <c r="C10" s="258">
        <f>IF('Children etc'!$D$10&gt;=38200,C22,0)</f>
        <v>0</v>
      </c>
      <c r="D10" s="258">
        <f>IF('Children etc'!$D$10&gt;=38200,D22,0)</f>
        <v>0</v>
      </c>
      <c r="E10" s="258">
        <f>IF('Children etc'!$D$10&gt;=38200,E22,0)</f>
        <v>0</v>
      </c>
      <c r="F10" s="258">
        <f>IF('Children etc'!$D$10&gt;=38200,F22,0)</f>
        <v>0</v>
      </c>
      <c r="G10" s="258">
        <f>IF('Children etc'!$D$10&gt;=38200,G22,0)</f>
        <v>0</v>
      </c>
      <c r="H10" s="258">
        <f>IF('Children etc'!$D$10&gt;=38200,H22,0)</f>
        <v>0</v>
      </c>
      <c r="I10" s="258">
        <f>IF('Children etc'!$D$10&gt;=38200,I22,0)</f>
        <v>0</v>
      </c>
      <c r="J10" s="259">
        <f>IF('Children etc'!$D$10&gt;=38200,J22,0)</f>
        <v>0</v>
      </c>
      <c r="L10" s="139" t="s">
        <v>105</v>
      </c>
      <c r="M10" s="124">
        <f ca="1">IF('Children etc'!$D$10&gt;=38200,IF('Children etc'!$D$10&lt;39387,'Family level model'!B26,IF('Children etc'!$D$10&gt;=39630,'Family level model'!B38,OFFSET('Family level model'!B134,-12*(YEAR('Children etc'!$D$10)*12+MONTH('Children etc'!$D$10)-24095),0))),0)</f>
        <v>0</v>
      </c>
      <c r="N10" s="124">
        <f ca="1">IF('Children etc'!$D$10&gt;=38200,IF('Children etc'!$D$10&lt;39387,'Family level model'!C26,IF('Children etc'!$D$10&gt;=39630,'Family level model'!C38,OFFSET('Family level model'!C134,-12*(YEAR('Children etc'!$D$10)*12+MONTH('Children etc'!$D$10)-24095),0))),0)</f>
        <v>0</v>
      </c>
      <c r="O10" s="124">
        <f ca="1">IF('Children etc'!$D$10&gt;=38200,IF('Children etc'!$D$10&lt;39387,'Family level model'!D26,IF('Children etc'!$D$10&gt;=39630,'Family level model'!D38,OFFSET('Family level model'!D134,-12*(YEAR('Children etc'!$D$10)*12+MONTH('Children etc'!$D$10)-24095),0))),0)</f>
        <v>0</v>
      </c>
      <c r="P10" s="124">
        <f ca="1">IF('Children etc'!$D$10&gt;=38200,IF('Children etc'!$D$10&lt;39387,'Family level model'!E26,IF('Children etc'!$D$10&gt;=39630,'Family level model'!E38,OFFSET('Family level model'!E134,-12*(YEAR('Children etc'!$D$10)*12+MONTH('Children etc'!$D$10)-24095),0))),0)</f>
        <v>0</v>
      </c>
      <c r="Q10" s="124">
        <f ca="1">IF('Children etc'!$D$10&gt;=38200,IF('Children etc'!$D$10&lt;39387,'Family level model'!F26,IF('Children etc'!$D$10&gt;=39630,'Family level model'!F38,OFFSET('Family level model'!F134,-12*(YEAR('Children etc'!$D$10)*12+MONTH('Children etc'!$D$10)-24095),0))),0)</f>
        <v>0</v>
      </c>
      <c r="R10" s="124">
        <f ca="1">IF('Children etc'!$D$10&gt;=38200,IF('Children etc'!$D$10&lt;39387,'Family level model'!G26,IF('Children etc'!$D$10&gt;=39630,'Family level model'!G38,OFFSET('Family level model'!G134,-12*(YEAR('Children etc'!$D$10)*12+MONTH('Children etc'!$D$10)-24095),0))),0)</f>
        <v>0</v>
      </c>
      <c r="S10" s="125">
        <f ca="1">IF('Children etc'!$D$10&gt;=38200,IF('Children etc'!$D$10&lt;39387,'Family level model'!H26,IF('Children etc'!$D$10&gt;=39630,'Family level model'!H38,OFFSET('Family level model'!H134,-12*(YEAR('Children etc'!$D$10)*12+MONTH('Children etc'!$D$10)-24095),0))),0)</f>
        <v>0</v>
      </c>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c r="DA10" s="15"/>
      <c r="DB10" s="15"/>
      <c r="DC10" s="15"/>
      <c r="DD10" s="15"/>
      <c r="DE10" s="15"/>
      <c r="DF10" s="15"/>
      <c r="DG10" s="15"/>
      <c r="DH10" s="15"/>
      <c r="DI10" s="15"/>
      <c r="DJ10" s="15"/>
      <c r="DK10" s="15"/>
      <c r="DL10" s="15"/>
      <c r="DM10" s="15"/>
      <c r="DN10" s="15"/>
      <c r="DO10" s="15"/>
      <c r="DP10" s="15"/>
      <c r="DQ10" s="15"/>
      <c r="DR10" s="15"/>
      <c r="DS10" s="15"/>
      <c r="DT10" s="15"/>
      <c r="DU10" s="15"/>
      <c r="DV10" s="15"/>
      <c r="DW10" s="15"/>
      <c r="DX10" s="15"/>
      <c r="DY10" s="15"/>
      <c r="DZ10" s="15"/>
      <c r="EA10" s="15"/>
      <c r="EB10" s="15"/>
      <c r="EC10" s="15"/>
      <c r="ED10" s="15"/>
      <c r="EE10" s="15"/>
      <c r="EF10" s="15"/>
      <c r="EG10" s="15"/>
      <c r="EH10" s="15"/>
      <c r="EI10" s="15"/>
      <c r="EJ10" s="15"/>
      <c r="EK10" s="15"/>
      <c r="EL10" s="15"/>
      <c r="EM10" s="15"/>
      <c r="EN10" s="15"/>
      <c r="EO10" s="15"/>
      <c r="EP10" s="15"/>
      <c r="EQ10" s="15"/>
      <c r="ER10" s="15"/>
      <c r="ES10" s="15"/>
      <c r="ET10" s="15"/>
      <c r="EU10" s="15"/>
      <c r="EV10" s="15"/>
      <c r="EW10" s="15"/>
      <c r="EX10" s="15"/>
      <c r="EY10" s="15"/>
      <c r="EZ10" s="15"/>
      <c r="FA10" s="15"/>
      <c r="FB10" s="15"/>
      <c r="FC10" s="15"/>
      <c r="FD10" s="15"/>
      <c r="FE10" s="15"/>
      <c r="FF10" s="15"/>
      <c r="FG10" s="15"/>
      <c r="FH10" s="15"/>
      <c r="FI10" s="15"/>
      <c r="FJ10" s="15"/>
      <c r="FK10" s="15"/>
      <c r="FL10" s="15"/>
      <c r="FM10" s="15"/>
      <c r="FN10" s="15"/>
      <c r="FO10" s="15"/>
      <c r="FP10" s="15"/>
      <c r="FQ10" s="15"/>
      <c r="FR10" s="15"/>
      <c r="FS10" s="15"/>
      <c r="FT10" s="15"/>
      <c r="FU10" s="15"/>
      <c r="FV10" s="15"/>
      <c r="FW10" s="15"/>
      <c r="FX10" s="15"/>
      <c r="FY10" s="15"/>
      <c r="FZ10" s="15"/>
      <c r="GA10" s="15"/>
      <c r="GB10" s="15"/>
      <c r="GC10" s="15"/>
      <c r="GD10" s="15"/>
      <c r="GE10" s="15"/>
      <c r="GF10" s="15"/>
      <c r="GG10" s="15"/>
      <c r="GH10" s="15"/>
      <c r="GI10" s="15"/>
      <c r="GJ10" s="15"/>
      <c r="GK10" s="15"/>
      <c r="GL10" s="15"/>
      <c r="GM10" s="15"/>
      <c r="GN10" s="15"/>
      <c r="GO10" s="15"/>
      <c r="GP10" s="15"/>
      <c r="GQ10" s="15"/>
      <c r="GR10" s="15"/>
      <c r="GS10" s="15"/>
      <c r="GT10" s="15"/>
      <c r="GU10" s="15"/>
      <c r="GV10" s="15"/>
      <c r="GW10" s="15"/>
      <c r="GX10" s="15"/>
      <c r="GY10" s="15"/>
      <c r="GZ10" s="15"/>
      <c r="HA10" s="15"/>
      <c r="HB10" s="15"/>
      <c r="HC10" s="15"/>
      <c r="HD10" s="15"/>
      <c r="HE10" s="15"/>
      <c r="HF10" s="15"/>
      <c r="HG10" s="15"/>
      <c r="HH10" s="15"/>
      <c r="HI10" s="15"/>
      <c r="HJ10" s="15"/>
      <c r="HK10" s="15"/>
      <c r="HL10" s="15"/>
      <c r="HM10" s="15"/>
      <c r="HN10" s="15"/>
      <c r="HO10" s="15"/>
      <c r="HP10" s="15"/>
      <c r="HQ10" s="15"/>
      <c r="HR10" s="15"/>
      <c r="HS10" s="15"/>
      <c r="HT10" s="15"/>
      <c r="HU10" s="15"/>
      <c r="HV10" s="15"/>
      <c r="HW10" s="15"/>
      <c r="HX10" s="15"/>
      <c r="HY10" s="15"/>
      <c r="HZ10" s="15"/>
      <c r="IA10" s="15"/>
      <c r="IB10" s="15"/>
      <c r="IC10" s="15"/>
      <c r="ID10" s="15"/>
      <c r="IE10" s="15"/>
      <c r="IF10" s="15"/>
      <c r="IG10" s="15"/>
      <c r="IH10" s="15"/>
      <c r="II10" s="15"/>
      <c r="IJ10" s="15"/>
      <c r="IK10" s="15"/>
      <c r="IL10" s="15"/>
      <c r="IM10" s="15"/>
      <c r="IN10" s="15"/>
      <c r="IO10" s="15"/>
      <c r="IP10" s="15"/>
      <c r="IQ10" s="15"/>
      <c r="IR10" s="15"/>
      <c r="IS10" s="15"/>
      <c r="IT10" s="15"/>
      <c r="IU10" s="15"/>
      <c r="IV10" s="15"/>
    </row>
    <row r="11" spans="1:256" ht="12" customHeight="1" x14ac:dyDescent="0.2">
      <c r="A11" s="129" t="s">
        <v>336</v>
      </c>
      <c r="B11" s="258">
        <f>IF('Children etc'!$D$10&gt;=38200,B23,0)</f>
        <v>0</v>
      </c>
      <c r="C11" s="258">
        <f>IF('Children etc'!$D$10&gt;=38200,C23,0)</f>
        <v>0</v>
      </c>
      <c r="D11" s="258">
        <f>IF('Children etc'!$D$10&gt;=38200,D23,0)</f>
        <v>0</v>
      </c>
      <c r="E11" s="258">
        <f>IF('Children etc'!$D$10&gt;=38200,E23,0)</f>
        <v>0</v>
      </c>
      <c r="F11" s="258">
        <f>IF('Children etc'!$D$10&gt;=38200,F23,0)</f>
        <v>0</v>
      </c>
      <c r="G11" s="258">
        <f>IF('Children etc'!$D$10&gt;=38200,G23,0)</f>
        <v>0</v>
      </c>
      <c r="H11" s="258">
        <f>IF('Children etc'!$D$10&gt;=38200,H23,0)</f>
        <v>0</v>
      </c>
      <c r="I11" s="258">
        <f>IF('Children etc'!$D$10&gt;=38200,I23,0)</f>
        <v>0</v>
      </c>
      <c r="J11" s="259">
        <f>IF('Children etc'!$D$10&gt;=38200,J23,0)</f>
        <v>0</v>
      </c>
      <c r="L11" s="139" t="s">
        <v>106</v>
      </c>
      <c r="M11" s="124">
        <f ca="1">IF('Children etc'!$D$10&gt;=38200,IF('Children etc'!$D$10&lt;39387,'Family level model'!B27,IF('Children etc'!$D$10&gt;=39630,'Family level model'!B39,OFFSET('Family level model'!B135,-12*(YEAR('Children etc'!$D$10)*12+MONTH('Children etc'!$D$10)-24095),0))),0)</f>
        <v>0</v>
      </c>
      <c r="N11" s="124">
        <f ca="1">IF('Children etc'!$D$10&gt;=38200,IF('Children etc'!$D$10&lt;39387,'Family level model'!C27,IF('Children etc'!$D$10&gt;=39630,'Family level model'!C39,OFFSET('Family level model'!C135,-12*(YEAR('Children etc'!$D$10)*12+MONTH('Children etc'!$D$10)-24095),0))),0)</f>
        <v>0</v>
      </c>
      <c r="O11" s="124">
        <f ca="1">IF('Children etc'!$D$10&gt;=38200,IF('Children etc'!$D$10&lt;39387,'Family level model'!D27,IF('Children etc'!$D$10&gt;=39630,'Family level model'!D39,OFFSET('Family level model'!D135,-12*(YEAR('Children etc'!$D$10)*12+MONTH('Children etc'!$D$10)-24095),0))),0)</f>
        <v>0</v>
      </c>
      <c r="P11" s="124">
        <f ca="1">IF('Children etc'!$D$10&gt;=38200,IF('Children etc'!$D$10&lt;39387,'Family level model'!E27,IF('Children etc'!$D$10&gt;=39630,'Family level model'!E39,OFFSET('Family level model'!E135,-12*(YEAR('Children etc'!$D$10)*12+MONTH('Children etc'!$D$10)-24095),0))),0)</f>
        <v>0</v>
      </c>
      <c r="Q11" s="124">
        <f ca="1">IF('Children etc'!$D$10&gt;=38200,IF('Children etc'!$D$10&lt;39387,'Family level model'!F27,IF('Children etc'!$D$10&gt;=39630,'Family level model'!F39,OFFSET('Family level model'!F135,-12*(YEAR('Children etc'!$D$10)*12+MONTH('Children etc'!$D$10)-24095),0))),0)</f>
        <v>0</v>
      </c>
      <c r="R11" s="124">
        <f ca="1">IF('Children etc'!$D$10&gt;=38200,IF('Children etc'!$D$10&lt;39387,'Family level model'!G27,IF('Children etc'!$D$10&gt;=39630,'Family level model'!G39,OFFSET('Family level model'!G135,-12*(YEAR('Children etc'!$D$10)*12+MONTH('Children etc'!$D$10)-24095),0))),0)</f>
        <v>0</v>
      </c>
      <c r="S11" s="125">
        <f ca="1">IF('Children etc'!$D$10&gt;=38200,IF('Children etc'!$D$10&lt;39387,'Family level model'!H27,IF('Children etc'!$D$10&gt;=39630,'Family level model'!H39,OFFSET('Family level model'!H135,-12*(YEAR('Children etc'!$D$10)*12+MONTH('Children etc'!$D$10)-24095),0))),0)</f>
        <v>0</v>
      </c>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15"/>
      <c r="DL11" s="15"/>
      <c r="DM11" s="15"/>
      <c r="DN11" s="15"/>
      <c r="DO11" s="15"/>
      <c r="DP11" s="15"/>
      <c r="DQ11" s="15"/>
      <c r="DR11" s="15"/>
      <c r="DS11" s="15"/>
      <c r="DT11" s="15"/>
      <c r="DU11" s="15"/>
      <c r="DV11" s="15"/>
      <c r="DW11" s="15"/>
      <c r="DX11" s="15"/>
      <c r="DY11" s="15"/>
      <c r="DZ11" s="15"/>
      <c r="EA11" s="15"/>
      <c r="EB11" s="15"/>
      <c r="EC11" s="15"/>
      <c r="ED11" s="15"/>
      <c r="EE11" s="15"/>
      <c r="EF11" s="15"/>
      <c r="EG11" s="15"/>
      <c r="EH11" s="15"/>
      <c r="EI11" s="15"/>
      <c r="EJ11" s="15"/>
      <c r="EK11" s="15"/>
      <c r="EL11" s="15"/>
      <c r="EM11" s="15"/>
      <c r="EN11" s="15"/>
      <c r="EO11" s="15"/>
      <c r="EP11" s="15"/>
      <c r="EQ11" s="15"/>
      <c r="ER11" s="15"/>
      <c r="ES11" s="15"/>
      <c r="ET11" s="15"/>
      <c r="EU11" s="15"/>
      <c r="EV11" s="15"/>
      <c r="EW11" s="15"/>
      <c r="EX11" s="15"/>
      <c r="EY11" s="15"/>
      <c r="EZ11" s="15"/>
      <c r="FA11" s="15"/>
      <c r="FB11" s="15"/>
      <c r="FC11" s="15"/>
      <c r="FD11" s="15"/>
      <c r="FE11" s="15"/>
      <c r="FF11" s="15"/>
      <c r="FG11" s="15"/>
      <c r="FH11" s="15"/>
      <c r="FI11" s="15"/>
      <c r="FJ11" s="15"/>
      <c r="FK11" s="15"/>
      <c r="FL11" s="15"/>
      <c r="FM11" s="15"/>
      <c r="FN11" s="15"/>
      <c r="FO11" s="15"/>
      <c r="FP11" s="15"/>
      <c r="FQ11" s="15"/>
      <c r="FR11" s="15"/>
      <c r="FS11" s="15"/>
      <c r="FT11" s="15"/>
      <c r="FU11" s="15"/>
      <c r="FV11" s="15"/>
      <c r="FW11" s="15"/>
      <c r="FX11" s="15"/>
      <c r="FY11" s="15"/>
      <c r="FZ11" s="15"/>
      <c r="GA11" s="15"/>
      <c r="GB11" s="15"/>
      <c r="GC11" s="15"/>
      <c r="GD11" s="15"/>
      <c r="GE11" s="15"/>
      <c r="GF11" s="15"/>
      <c r="GG11" s="15"/>
      <c r="GH11" s="15"/>
      <c r="GI11" s="15"/>
      <c r="GJ11" s="15"/>
      <c r="GK11" s="15"/>
      <c r="GL11" s="15"/>
      <c r="GM11" s="15"/>
      <c r="GN11" s="15"/>
      <c r="GO11" s="15"/>
      <c r="GP11" s="15"/>
      <c r="GQ11" s="15"/>
      <c r="GR11" s="15"/>
      <c r="GS11" s="15"/>
      <c r="GT11" s="15"/>
      <c r="GU11" s="15"/>
      <c r="GV11" s="15"/>
      <c r="GW11" s="15"/>
      <c r="GX11" s="15"/>
      <c r="GY11" s="15"/>
      <c r="GZ11" s="15"/>
      <c r="HA11" s="15"/>
      <c r="HB11" s="15"/>
      <c r="HC11" s="15"/>
      <c r="HD11" s="15"/>
      <c r="HE11" s="15"/>
      <c r="HF11" s="15"/>
      <c r="HG11" s="15"/>
      <c r="HH11" s="15"/>
      <c r="HI11" s="15"/>
      <c r="HJ11" s="15"/>
      <c r="HK11" s="15"/>
      <c r="HL11" s="15"/>
      <c r="HM11" s="15"/>
      <c r="HN11" s="15"/>
      <c r="HO11" s="15"/>
      <c r="HP11" s="15"/>
      <c r="HQ11" s="15"/>
      <c r="HR11" s="15"/>
      <c r="HS11" s="15"/>
      <c r="HT11" s="15"/>
      <c r="HU11" s="15"/>
      <c r="HV11" s="15"/>
      <c r="HW11" s="15"/>
      <c r="HX11" s="15"/>
      <c r="HY11" s="15"/>
      <c r="HZ11" s="15"/>
      <c r="IA11" s="15"/>
      <c r="IB11" s="15"/>
      <c r="IC11" s="15"/>
      <c r="ID11" s="15"/>
      <c r="IE11" s="15"/>
      <c r="IF11" s="15"/>
      <c r="IG11" s="15"/>
      <c r="IH11" s="15"/>
      <c r="II11" s="15"/>
      <c r="IJ11" s="15"/>
      <c r="IK11" s="15"/>
      <c r="IL11" s="15"/>
      <c r="IM11" s="15"/>
      <c r="IN11" s="15"/>
      <c r="IO11" s="15"/>
      <c r="IP11" s="15"/>
      <c r="IQ11" s="15"/>
      <c r="IR11" s="15"/>
      <c r="IS11" s="15"/>
      <c r="IT11" s="15"/>
      <c r="IU11" s="15"/>
      <c r="IV11" s="15"/>
    </row>
    <row r="12" spans="1:256" ht="12" customHeight="1" x14ac:dyDescent="0.2">
      <c r="A12" s="360" t="s">
        <v>341</v>
      </c>
      <c r="B12" s="258"/>
      <c r="C12" s="258"/>
      <c r="D12" s="258"/>
      <c r="E12" s="258"/>
      <c r="F12" s="258"/>
      <c r="G12" s="258"/>
      <c r="H12" s="258"/>
      <c r="I12" s="258"/>
      <c r="J12" s="259"/>
      <c r="L12" s="131" t="s">
        <v>107</v>
      </c>
      <c r="M12" s="124">
        <f ca="1">IF('Children etc'!$D$10&gt;=38200,IF('Children etc'!$D$10&lt;39387,'Family level model'!B28,IF('Children etc'!$D$10&gt;=39630,'Family level model'!B40,OFFSET('Family level model'!B136,-12*(YEAR('Children etc'!$D$10)*12+MONTH('Children etc'!$D$10)-24095),0))),0)</f>
        <v>0</v>
      </c>
      <c r="N12" s="124">
        <f ca="1">IF('Children etc'!$D$10&gt;=38200,IF('Children etc'!$D$10&lt;39387,'Family level model'!C28,IF('Children etc'!$D$10&gt;=39630,'Family level model'!C40,OFFSET('Family level model'!C136,-12*(YEAR('Children etc'!$D$10)*12+MONTH('Children etc'!$D$10)-24095),0))),0)</f>
        <v>0</v>
      </c>
      <c r="O12" s="124">
        <f ca="1">IF('Children etc'!$D$10&gt;=38200,IF('Children etc'!$D$10&lt;39387,'Family level model'!D28,IF('Children etc'!$D$10&gt;=39630,'Family level model'!D40,OFFSET('Family level model'!D136,-12*(YEAR('Children etc'!$D$10)*12+MONTH('Children etc'!$D$10)-24095),0))),0)</f>
        <v>0</v>
      </c>
      <c r="P12" s="124">
        <f ca="1">IF('Children etc'!$D$10&gt;=38200,IF('Children etc'!$D$10&lt;39387,'Family level model'!E28,IF('Children etc'!$D$10&gt;=39630,'Family level model'!E40,OFFSET('Family level model'!E136,-12*(YEAR('Children etc'!$D$10)*12+MONTH('Children etc'!$D$10)-24095),0))),0)</f>
        <v>0</v>
      </c>
      <c r="Q12" s="124">
        <f ca="1">IF('Children etc'!$D$10&gt;=38200,IF('Children etc'!$D$10&lt;39387,'Family level model'!F28,IF('Children etc'!$D$10&gt;=39630,'Family level model'!F40,OFFSET('Family level model'!F136,-12*(YEAR('Children etc'!$D$10)*12+MONTH('Children etc'!$D$10)-24095),0))),0)</f>
        <v>0</v>
      </c>
      <c r="R12" s="124">
        <f ca="1">IF('Children etc'!$D$10&gt;=38200,IF('Children etc'!$D$10&lt;39387,'Family level model'!G28,IF('Children etc'!$D$10&gt;=39630,'Family level model'!G40,OFFSET('Family level model'!G136,-12*(YEAR('Children etc'!$D$10)*12+MONTH('Children etc'!$D$10)-24095),0))),0)</f>
        <v>0</v>
      </c>
      <c r="S12" s="125">
        <f ca="1">IF('Children etc'!$D$10&gt;=38200,IF('Children etc'!$D$10&lt;39387,'Family level model'!H28,IF('Children etc'!$D$10&gt;=39630,'Family level model'!H40,OFFSET('Family level model'!H136,-12*(YEAR('Children etc'!$D$10)*12+MONTH('Children etc'!$D$10)-24095),0))),0)</f>
        <v>0</v>
      </c>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c r="DB12" s="15"/>
      <c r="DC12" s="15"/>
      <c r="DD12" s="15"/>
      <c r="DE12" s="15"/>
      <c r="DF12" s="15"/>
      <c r="DG12" s="15"/>
      <c r="DH12" s="15"/>
      <c r="DI12" s="15"/>
      <c r="DJ12" s="15"/>
      <c r="DK12" s="15"/>
      <c r="DL12" s="15"/>
      <c r="DM12" s="15"/>
      <c r="DN12" s="15"/>
      <c r="DO12" s="15"/>
      <c r="DP12" s="15"/>
      <c r="DQ12" s="15"/>
      <c r="DR12" s="15"/>
      <c r="DS12" s="15"/>
      <c r="DT12" s="15"/>
      <c r="DU12" s="15"/>
      <c r="DV12" s="15"/>
      <c r="DW12" s="15"/>
      <c r="DX12" s="15"/>
      <c r="DY12" s="15"/>
      <c r="DZ12" s="15"/>
      <c r="EA12" s="15"/>
      <c r="EB12" s="15"/>
      <c r="EC12" s="15"/>
      <c r="ED12" s="15"/>
      <c r="EE12" s="15"/>
      <c r="EF12" s="15"/>
      <c r="EG12" s="15"/>
      <c r="EH12" s="15"/>
      <c r="EI12" s="15"/>
      <c r="EJ12" s="15"/>
      <c r="EK12" s="15"/>
      <c r="EL12" s="15"/>
      <c r="EM12" s="15"/>
      <c r="EN12" s="15"/>
      <c r="EO12" s="15"/>
      <c r="EP12" s="15"/>
      <c r="EQ12" s="15"/>
      <c r="ER12" s="15"/>
      <c r="ES12" s="15"/>
      <c r="ET12" s="15"/>
      <c r="EU12" s="15"/>
      <c r="EV12" s="15"/>
      <c r="EW12" s="15"/>
      <c r="EX12" s="15"/>
      <c r="EY12" s="15"/>
      <c r="EZ12" s="15"/>
      <c r="FA12" s="15"/>
      <c r="FB12" s="15"/>
      <c r="FC12" s="15"/>
      <c r="FD12" s="15"/>
      <c r="FE12" s="15"/>
      <c r="FF12" s="15"/>
      <c r="FG12" s="15"/>
      <c r="FH12" s="15"/>
      <c r="FI12" s="15"/>
      <c r="FJ12" s="15"/>
      <c r="FK12" s="15"/>
      <c r="FL12" s="15"/>
      <c r="FM12" s="15"/>
      <c r="FN12" s="15"/>
      <c r="FO12" s="15"/>
      <c r="FP12" s="15"/>
      <c r="FQ12" s="15"/>
      <c r="FR12" s="15"/>
      <c r="FS12" s="15"/>
      <c r="FT12" s="15"/>
      <c r="FU12" s="15"/>
      <c r="FV12" s="15"/>
      <c r="FW12" s="15"/>
      <c r="FX12" s="15"/>
      <c r="FY12" s="15"/>
      <c r="FZ12" s="15"/>
      <c r="GA12" s="15"/>
      <c r="GB12" s="15"/>
      <c r="GC12" s="15"/>
      <c r="GD12" s="15"/>
      <c r="GE12" s="15"/>
      <c r="GF12" s="15"/>
      <c r="GG12" s="15"/>
      <c r="GH12" s="15"/>
      <c r="GI12" s="15"/>
      <c r="GJ12" s="15"/>
      <c r="GK12" s="15"/>
      <c r="GL12" s="15"/>
      <c r="GM12" s="15"/>
      <c r="GN12" s="15"/>
      <c r="GO12" s="15"/>
      <c r="GP12" s="15"/>
      <c r="GQ12" s="15"/>
      <c r="GR12" s="15"/>
      <c r="GS12" s="15"/>
      <c r="GT12" s="15"/>
      <c r="GU12" s="15"/>
      <c r="GV12" s="15"/>
      <c r="GW12" s="15"/>
      <c r="GX12" s="15"/>
      <c r="GY12" s="15"/>
      <c r="GZ12" s="15"/>
      <c r="HA12" s="15"/>
      <c r="HB12" s="15"/>
      <c r="HC12" s="15"/>
      <c r="HD12" s="15"/>
      <c r="HE12" s="15"/>
      <c r="HF12" s="15"/>
      <c r="HG12" s="15"/>
      <c r="HH12" s="15"/>
      <c r="HI12" s="15"/>
      <c r="HJ12" s="15"/>
      <c r="HK12" s="15"/>
      <c r="HL12" s="15"/>
      <c r="HM12" s="15"/>
      <c r="HN12" s="15"/>
      <c r="HO12" s="15"/>
      <c r="HP12" s="15"/>
      <c r="HQ12" s="15"/>
      <c r="HR12" s="15"/>
      <c r="HS12" s="15"/>
      <c r="HT12" s="15"/>
      <c r="HU12" s="15"/>
      <c r="HV12" s="15"/>
      <c r="HW12" s="15"/>
      <c r="HX12" s="15"/>
      <c r="HY12" s="15"/>
      <c r="HZ12" s="15"/>
      <c r="IA12" s="15"/>
      <c r="IB12" s="15"/>
      <c r="IC12" s="15"/>
      <c r="ID12" s="15"/>
      <c r="IE12" s="15"/>
      <c r="IF12" s="15"/>
      <c r="IG12" s="15"/>
      <c r="IH12" s="15"/>
      <c r="II12" s="15"/>
      <c r="IJ12" s="15"/>
      <c r="IK12" s="15"/>
      <c r="IL12" s="15"/>
      <c r="IM12" s="15"/>
      <c r="IN12" s="15"/>
      <c r="IO12" s="15"/>
      <c r="IP12" s="15"/>
      <c r="IQ12" s="15"/>
      <c r="IR12" s="15"/>
      <c r="IS12" s="15"/>
      <c r="IT12" s="15"/>
      <c r="IU12" s="15"/>
      <c r="IV12" s="15"/>
    </row>
    <row r="13" spans="1:256" ht="12" customHeight="1" x14ac:dyDescent="0.2">
      <c r="A13" s="129" t="s">
        <v>342</v>
      </c>
      <c r="B13" s="258">
        <f>IF('Children etc'!$D$10&gt;=38200,B25,0)</f>
        <v>0</v>
      </c>
      <c r="C13" s="258">
        <f>IF('Children etc'!$D$10&gt;=38200,C25,0)</f>
        <v>0</v>
      </c>
      <c r="D13" s="258">
        <f>IF('Children etc'!$D$10&gt;=38200,D25,0)</f>
        <v>0</v>
      </c>
      <c r="E13" s="258">
        <f>IF('Children etc'!$D$10&gt;=38200,E25,0)</f>
        <v>0</v>
      </c>
      <c r="F13" s="258">
        <f>IF('Children etc'!$D$10&gt;=38200,F25,0)</f>
        <v>0</v>
      </c>
      <c r="G13" s="258">
        <f>IF('Children etc'!$D$10&gt;=38200,G25,0)</f>
        <v>0</v>
      </c>
      <c r="H13" s="258">
        <f>IF('Children etc'!$D$10&gt;=38200,H25,0)</f>
        <v>0</v>
      </c>
      <c r="I13" s="258">
        <f>IF('Children etc'!$D$10&gt;=38200,I25,0)</f>
        <v>0</v>
      </c>
      <c r="J13" s="259">
        <f>IF('Children etc'!$D$10&gt;=38200,J25,0)</f>
        <v>0</v>
      </c>
      <c r="L13" s="132" t="s">
        <v>108</v>
      </c>
      <c r="M13" s="124">
        <f ca="1">IF('Children etc'!$D$10&gt;=38200,IF('Children etc'!$D$10&lt;39387,'Family level model'!B29,IF('Children etc'!$D$10&gt;=39630,'Family level model'!B41,OFFSET('Family level model'!B137,-12*(YEAR('Children etc'!$D$10)*12+MONTH('Children etc'!$D$10)-24095),0))),0)</f>
        <v>0</v>
      </c>
      <c r="N13" s="124">
        <f ca="1">IF('Children etc'!$D$10&gt;=38200,IF('Children etc'!$D$10&lt;39387,'Family level model'!C29,IF('Children etc'!$D$10&gt;=39630,'Family level model'!C41,OFFSET('Family level model'!C137,-12*(YEAR('Children etc'!$D$10)*12+MONTH('Children etc'!$D$10)-24095),0))),0)</f>
        <v>0</v>
      </c>
      <c r="O13" s="124">
        <f ca="1">IF('Children etc'!$D$10&gt;=38200,IF('Children etc'!$D$10&lt;39387,'Family level model'!D29,IF('Children etc'!$D$10&gt;=39630,'Family level model'!D41,OFFSET('Family level model'!D137,-12*(YEAR('Children etc'!$D$10)*12+MONTH('Children etc'!$D$10)-24095),0))),0)</f>
        <v>0</v>
      </c>
      <c r="P13" s="124">
        <f ca="1">IF('Children etc'!$D$10&gt;=38200,IF('Children etc'!$D$10&lt;39387,'Family level model'!E29,IF('Children etc'!$D$10&gt;=39630,'Family level model'!E41,OFFSET('Family level model'!E137,-12*(YEAR('Children etc'!$D$10)*12+MONTH('Children etc'!$D$10)-24095),0))),0)</f>
        <v>0</v>
      </c>
      <c r="Q13" s="124">
        <f ca="1">IF('Children etc'!$D$10&gt;=38200,IF('Children etc'!$D$10&lt;39387,'Family level model'!F29,IF('Children etc'!$D$10&gt;=39630,'Family level model'!F41,OFFSET('Family level model'!F137,-12*(YEAR('Children etc'!$D$10)*12+MONTH('Children etc'!$D$10)-24095),0))),0)</f>
        <v>0</v>
      </c>
      <c r="R13" s="124">
        <f ca="1">IF('Children etc'!$D$10&gt;=38200,IF('Children etc'!$D$10&lt;39387,'Family level model'!G29,IF('Children etc'!$D$10&gt;=39630,'Family level model'!G41,OFFSET('Family level model'!G137,-12*(YEAR('Children etc'!$D$10)*12+MONTH('Children etc'!$D$10)-24095),0))),0)</f>
        <v>0</v>
      </c>
      <c r="S13" s="125">
        <f ca="1">IF('Children etc'!$D$10&gt;=38200,IF('Children etc'!$D$10&lt;39387,'Family level model'!H29,IF('Children etc'!$D$10&gt;=39630,'Family level model'!H41,OFFSET('Family level model'!H137,-12*(YEAR('Children etc'!$D$10)*12+MONTH('Children etc'!$D$10)-24095),0))),0)</f>
        <v>0</v>
      </c>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c r="DA13" s="15"/>
      <c r="DB13" s="15"/>
      <c r="DC13" s="15"/>
      <c r="DD13" s="15"/>
      <c r="DE13" s="15"/>
      <c r="DF13" s="15"/>
      <c r="DG13" s="15"/>
      <c r="DH13" s="15"/>
      <c r="DI13" s="15"/>
      <c r="DJ13" s="15"/>
      <c r="DK13" s="15"/>
      <c r="DL13" s="15"/>
      <c r="DM13" s="15"/>
      <c r="DN13" s="15"/>
      <c r="DO13" s="15"/>
      <c r="DP13" s="15"/>
      <c r="DQ13" s="15"/>
      <c r="DR13" s="15"/>
      <c r="DS13" s="15"/>
      <c r="DT13" s="15"/>
      <c r="DU13" s="15"/>
      <c r="DV13" s="15"/>
      <c r="DW13" s="15"/>
      <c r="DX13" s="15"/>
      <c r="DY13" s="15"/>
      <c r="DZ13" s="15"/>
      <c r="EA13" s="15"/>
      <c r="EB13" s="15"/>
      <c r="EC13" s="15"/>
      <c r="ED13" s="15"/>
      <c r="EE13" s="15"/>
      <c r="EF13" s="15"/>
      <c r="EG13" s="15"/>
      <c r="EH13" s="15"/>
      <c r="EI13" s="15"/>
      <c r="EJ13" s="15"/>
      <c r="EK13" s="15"/>
      <c r="EL13" s="15"/>
      <c r="EM13" s="15"/>
      <c r="EN13" s="15"/>
      <c r="EO13" s="15"/>
      <c r="EP13" s="15"/>
      <c r="EQ13" s="15"/>
      <c r="ER13" s="15"/>
      <c r="ES13" s="15"/>
      <c r="ET13" s="15"/>
      <c r="EU13" s="15"/>
      <c r="EV13" s="15"/>
      <c r="EW13" s="15"/>
      <c r="EX13" s="15"/>
      <c r="EY13" s="15"/>
      <c r="EZ13" s="15"/>
      <c r="FA13" s="15"/>
      <c r="FB13" s="15"/>
      <c r="FC13" s="15"/>
      <c r="FD13" s="15"/>
      <c r="FE13" s="15"/>
      <c r="FF13" s="15"/>
      <c r="FG13" s="15"/>
      <c r="FH13" s="15"/>
      <c r="FI13" s="15"/>
      <c r="FJ13" s="15"/>
      <c r="FK13" s="15"/>
      <c r="FL13" s="15"/>
      <c r="FM13" s="15"/>
      <c r="FN13" s="15"/>
      <c r="FO13" s="15"/>
      <c r="FP13" s="15"/>
      <c r="FQ13" s="15"/>
      <c r="FR13" s="15"/>
      <c r="FS13" s="15"/>
      <c r="FT13" s="15"/>
      <c r="FU13" s="15"/>
      <c r="FV13" s="15"/>
      <c r="FW13" s="15"/>
      <c r="FX13" s="15"/>
      <c r="FY13" s="15"/>
      <c r="FZ13" s="15"/>
      <c r="GA13" s="15"/>
      <c r="GB13" s="15"/>
      <c r="GC13" s="15"/>
      <c r="GD13" s="15"/>
      <c r="GE13" s="15"/>
      <c r="GF13" s="15"/>
      <c r="GG13" s="15"/>
      <c r="GH13" s="15"/>
      <c r="GI13" s="15"/>
      <c r="GJ13" s="15"/>
      <c r="GK13" s="15"/>
      <c r="GL13" s="15"/>
      <c r="GM13" s="15"/>
      <c r="GN13" s="15"/>
      <c r="GO13" s="15"/>
      <c r="GP13" s="15"/>
      <c r="GQ13" s="15"/>
      <c r="GR13" s="15"/>
      <c r="GS13" s="15"/>
      <c r="GT13" s="15"/>
      <c r="GU13" s="15"/>
      <c r="GV13" s="15"/>
      <c r="GW13" s="15"/>
      <c r="GX13" s="15"/>
      <c r="GY13" s="15"/>
      <c r="GZ13" s="15"/>
      <c r="HA13" s="15"/>
      <c r="HB13" s="15"/>
      <c r="HC13" s="15"/>
      <c r="HD13" s="15"/>
      <c r="HE13" s="15"/>
      <c r="HF13" s="15"/>
      <c r="HG13" s="15"/>
      <c r="HH13" s="15"/>
      <c r="HI13" s="15"/>
      <c r="HJ13" s="15"/>
      <c r="HK13" s="15"/>
      <c r="HL13" s="15"/>
      <c r="HM13" s="15"/>
      <c r="HN13" s="15"/>
      <c r="HO13" s="15"/>
      <c r="HP13" s="15"/>
      <c r="HQ13" s="15"/>
      <c r="HR13" s="15"/>
      <c r="HS13" s="15"/>
      <c r="HT13" s="15"/>
      <c r="HU13" s="15"/>
      <c r="HV13" s="15"/>
      <c r="HW13" s="15"/>
      <c r="HX13" s="15"/>
      <c r="HY13" s="15"/>
      <c r="HZ13" s="15"/>
      <c r="IA13" s="15"/>
      <c r="IB13" s="15"/>
      <c r="IC13" s="15"/>
      <c r="ID13" s="15"/>
      <c r="IE13" s="15"/>
      <c r="IF13" s="15"/>
      <c r="IG13" s="15"/>
      <c r="IH13" s="15"/>
      <c r="II13" s="15"/>
      <c r="IJ13" s="15"/>
      <c r="IK13" s="15"/>
      <c r="IL13" s="15"/>
      <c r="IM13" s="15"/>
      <c r="IN13" s="15"/>
      <c r="IO13" s="15"/>
      <c r="IP13" s="15"/>
      <c r="IQ13" s="15"/>
      <c r="IR13" s="15"/>
      <c r="IS13" s="15"/>
      <c r="IT13" s="15"/>
      <c r="IU13" s="15"/>
      <c r="IV13" s="15"/>
    </row>
    <row r="14" spans="1:256" ht="12" customHeight="1" x14ac:dyDescent="0.2">
      <c r="A14" s="359"/>
      <c r="B14" s="258"/>
      <c r="C14" s="258"/>
      <c r="D14" s="258"/>
      <c r="E14" s="258"/>
      <c r="F14" s="258"/>
      <c r="G14" s="258"/>
      <c r="H14" s="258"/>
      <c r="I14" s="258"/>
      <c r="J14" s="259"/>
      <c r="L14" s="232"/>
      <c r="M14" s="136"/>
      <c r="N14" s="135"/>
      <c r="O14" s="135"/>
      <c r="P14" s="135"/>
      <c r="Q14" s="135"/>
      <c r="R14" s="135"/>
      <c r="S14" s="331"/>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c r="CX14" s="15"/>
      <c r="CY14" s="15"/>
      <c r="CZ14" s="15"/>
      <c r="DA14" s="15"/>
      <c r="DB14" s="15"/>
      <c r="DC14" s="15"/>
      <c r="DD14" s="15"/>
      <c r="DE14" s="15"/>
      <c r="DF14" s="15"/>
      <c r="DG14" s="15"/>
      <c r="DH14" s="15"/>
      <c r="DI14" s="15"/>
      <c r="DJ14" s="15"/>
      <c r="DK14" s="15"/>
      <c r="DL14" s="15"/>
      <c r="DM14" s="15"/>
      <c r="DN14" s="15"/>
      <c r="DO14" s="15"/>
      <c r="DP14" s="15"/>
      <c r="DQ14" s="15"/>
      <c r="DR14" s="15"/>
      <c r="DS14" s="15"/>
      <c r="DT14" s="15"/>
      <c r="DU14" s="15"/>
      <c r="DV14" s="15"/>
      <c r="DW14" s="15"/>
      <c r="DX14" s="15"/>
      <c r="DY14" s="15"/>
      <c r="DZ14" s="15"/>
      <c r="EA14" s="15"/>
      <c r="EB14" s="15"/>
      <c r="EC14" s="15"/>
      <c r="ED14" s="15"/>
      <c r="EE14" s="15"/>
      <c r="EF14" s="15"/>
      <c r="EG14" s="15"/>
      <c r="EH14" s="15"/>
      <c r="EI14" s="15"/>
      <c r="EJ14" s="15"/>
      <c r="EK14" s="15"/>
      <c r="EL14" s="15"/>
      <c r="EM14" s="15"/>
      <c r="EN14" s="15"/>
      <c r="EO14" s="15"/>
      <c r="EP14" s="15"/>
      <c r="EQ14" s="15"/>
      <c r="ER14" s="15"/>
      <c r="ES14" s="15"/>
      <c r="ET14" s="15"/>
      <c r="EU14" s="15"/>
      <c r="EV14" s="15"/>
      <c r="EW14" s="15"/>
      <c r="EX14" s="15"/>
      <c r="EY14" s="15"/>
      <c r="EZ14" s="15"/>
      <c r="FA14" s="15"/>
      <c r="FB14" s="15"/>
      <c r="FC14" s="15"/>
      <c r="FD14" s="15"/>
      <c r="FE14" s="15"/>
      <c r="FF14" s="15"/>
      <c r="FG14" s="15"/>
      <c r="FH14" s="15"/>
      <c r="FI14" s="15"/>
      <c r="FJ14" s="15"/>
      <c r="FK14" s="15"/>
      <c r="FL14" s="15"/>
      <c r="FM14" s="15"/>
      <c r="FN14" s="15"/>
      <c r="FO14" s="15"/>
      <c r="FP14" s="15"/>
      <c r="FQ14" s="15"/>
      <c r="FR14" s="15"/>
      <c r="FS14" s="15"/>
      <c r="FT14" s="15"/>
      <c r="FU14" s="15"/>
      <c r="FV14" s="15"/>
      <c r="FW14" s="15"/>
      <c r="FX14" s="15"/>
      <c r="FY14" s="15"/>
      <c r="FZ14" s="15"/>
      <c r="GA14" s="15"/>
      <c r="GB14" s="15"/>
      <c r="GC14" s="15"/>
      <c r="GD14" s="15"/>
      <c r="GE14" s="15"/>
      <c r="GF14" s="15"/>
      <c r="GG14" s="15"/>
      <c r="GH14" s="15"/>
      <c r="GI14" s="15"/>
      <c r="GJ14" s="15"/>
      <c r="GK14" s="15"/>
      <c r="GL14" s="15"/>
      <c r="GM14" s="15"/>
      <c r="GN14" s="15"/>
      <c r="GO14" s="15"/>
      <c r="GP14" s="15"/>
      <c r="GQ14" s="15"/>
      <c r="GR14" s="15"/>
      <c r="GS14" s="15"/>
      <c r="GT14" s="15"/>
      <c r="GU14" s="15"/>
      <c r="GV14" s="15"/>
      <c r="GW14" s="15"/>
      <c r="GX14" s="15"/>
      <c r="GY14" s="15"/>
      <c r="GZ14" s="15"/>
      <c r="HA14" s="15"/>
      <c r="HB14" s="15"/>
      <c r="HC14" s="15"/>
      <c r="HD14" s="15"/>
      <c r="HE14" s="15"/>
      <c r="HF14" s="15"/>
      <c r="HG14" s="15"/>
      <c r="HH14" s="15"/>
      <c r="HI14" s="15"/>
      <c r="HJ14" s="15"/>
      <c r="HK14" s="15"/>
      <c r="HL14" s="15"/>
      <c r="HM14" s="15"/>
      <c r="HN14" s="15"/>
      <c r="HO14" s="15"/>
      <c r="HP14" s="15"/>
      <c r="HQ14" s="15"/>
      <c r="HR14" s="15"/>
      <c r="HS14" s="15"/>
      <c r="HT14" s="15"/>
      <c r="HU14" s="15"/>
      <c r="HV14" s="15"/>
      <c r="HW14" s="15"/>
      <c r="HX14" s="15"/>
      <c r="HY14" s="15"/>
      <c r="HZ14" s="15"/>
      <c r="IA14" s="15"/>
      <c r="IB14" s="15"/>
      <c r="IC14" s="15"/>
      <c r="ID14" s="15"/>
      <c r="IE14" s="15"/>
      <c r="IF14" s="15"/>
      <c r="IG14" s="15"/>
      <c r="IH14" s="15"/>
      <c r="II14" s="15"/>
      <c r="IJ14" s="15"/>
      <c r="IK14" s="15"/>
      <c r="IL14" s="15"/>
      <c r="IM14" s="15"/>
      <c r="IN14" s="15"/>
      <c r="IO14" s="15"/>
      <c r="IP14" s="15"/>
      <c r="IQ14" s="15"/>
      <c r="IR14" s="15"/>
      <c r="IS14" s="15"/>
      <c r="IT14" s="15"/>
      <c r="IU14" s="15"/>
      <c r="IV14" s="15"/>
    </row>
    <row r="15" spans="1:256" ht="12" customHeight="1" x14ac:dyDescent="0.2">
      <c r="A15" s="332" t="s">
        <v>333</v>
      </c>
      <c r="B15" s="76"/>
      <c r="C15" s="218"/>
      <c r="D15" s="218"/>
      <c r="E15" s="218"/>
      <c r="F15" s="218"/>
      <c r="G15" s="218"/>
      <c r="H15" s="218"/>
      <c r="I15" s="218"/>
      <c r="J15" s="219"/>
      <c r="L15" s="108"/>
      <c r="M15" s="354"/>
      <c r="N15" s="354"/>
      <c r="O15" s="354"/>
      <c r="P15" s="124"/>
      <c r="Q15" s="124"/>
      <c r="R15" s="124"/>
      <c r="S15" s="124"/>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c r="DA15" s="15"/>
      <c r="DB15" s="15"/>
      <c r="DC15" s="15"/>
      <c r="DD15" s="15"/>
      <c r="DE15" s="15"/>
      <c r="DF15" s="15"/>
      <c r="DG15" s="15"/>
      <c r="DH15" s="15"/>
      <c r="DI15" s="15"/>
      <c r="DJ15" s="15"/>
      <c r="DK15" s="15"/>
      <c r="DL15" s="15"/>
      <c r="DM15" s="15"/>
      <c r="DN15" s="15"/>
      <c r="DO15" s="15"/>
      <c r="DP15" s="15"/>
      <c r="DQ15" s="15"/>
      <c r="DR15" s="15"/>
      <c r="DS15" s="15"/>
      <c r="DT15" s="15"/>
      <c r="DU15" s="15"/>
      <c r="DV15" s="15"/>
      <c r="DW15" s="15"/>
      <c r="DX15" s="15"/>
      <c r="DY15" s="15"/>
      <c r="DZ15" s="15"/>
      <c r="EA15" s="15"/>
      <c r="EB15" s="15"/>
      <c r="EC15" s="15"/>
      <c r="ED15" s="15"/>
      <c r="EE15" s="15"/>
      <c r="EF15" s="15"/>
      <c r="EG15" s="15"/>
      <c r="EH15" s="15"/>
      <c r="EI15" s="15"/>
      <c r="EJ15" s="15"/>
      <c r="EK15" s="15"/>
      <c r="EL15" s="15"/>
      <c r="EM15" s="15"/>
      <c r="EN15" s="15"/>
      <c r="EO15" s="15"/>
      <c r="EP15" s="15"/>
      <c r="EQ15" s="15"/>
      <c r="ER15" s="15"/>
      <c r="ES15" s="15"/>
      <c r="ET15" s="15"/>
      <c r="EU15" s="15"/>
      <c r="EV15" s="15"/>
      <c r="EW15" s="15"/>
      <c r="EX15" s="15"/>
      <c r="EY15" s="15"/>
      <c r="EZ15" s="15"/>
      <c r="FA15" s="15"/>
      <c r="FB15" s="15"/>
      <c r="FC15" s="15"/>
      <c r="FD15" s="15"/>
      <c r="FE15" s="15"/>
      <c r="FF15" s="15"/>
      <c r="FG15" s="15"/>
      <c r="FH15" s="15"/>
      <c r="FI15" s="15"/>
      <c r="FJ15" s="15"/>
      <c r="FK15" s="15"/>
      <c r="FL15" s="15"/>
      <c r="FM15" s="15"/>
      <c r="FN15" s="15"/>
      <c r="FO15" s="15"/>
      <c r="FP15" s="15"/>
      <c r="FQ15" s="15"/>
      <c r="FR15" s="15"/>
      <c r="FS15" s="15"/>
      <c r="FT15" s="15"/>
      <c r="FU15" s="15"/>
      <c r="FV15" s="15"/>
      <c r="FW15" s="15"/>
      <c r="FX15" s="15"/>
      <c r="FY15" s="15"/>
      <c r="FZ15" s="15"/>
      <c r="GA15" s="15"/>
      <c r="GB15" s="15"/>
      <c r="GC15" s="15"/>
      <c r="GD15" s="15"/>
      <c r="GE15" s="15"/>
      <c r="GF15" s="15"/>
      <c r="GG15" s="15"/>
      <c r="GH15" s="15"/>
      <c r="GI15" s="15"/>
      <c r="GJ15" s="15"/>
      <c r="GK15" s="15"/>
      <c r="GL15" s="15"/>
      <c r="GM15" s="15"/>
      <c r="GN15" s="15"/>
      <c r="GO15" s="15"/>
      <c r="GP15" s="15"/>
      <c r="GQ15" s="15"/>
      <c r="GR15" s="15"/>
      <c r="GS15" s="15"/>
      <c r="GT15" s="15"/>
      <c r="GU15" s="15"/>
      <c r="GV15" s="15"/>
      <c r="GW15" s="15"/>
      <c r="GX15" s="15"/>
      <c r="GY15" s="15"/>
      <c r="GZ15" s="15"/>
      <c r="HA15" s="15"/>
      <c r="HB15" s="15"/>
      <c r="HC15" s="15"/>
      <c r="HD15" s="15"/>
      <c r="HE15" s="15"/>
      <c r="HF15" s="15"/>
      <c r="HG15" s="15"/>
      <c r="HH15" s="15"/>
      <c r="HI15" s="15"/>
      <c r="HJ15" s="15"/>
      <c r="HK15" s="15"/>
      <c r="HL15" s="15"/>
      <c r="HM15" s="15"/>
      <c r="HN15" s="15"/>
      <c r="HO15" s="15"/>
      <c r="HP15" s="15"/>
      <c r="HQ15" s="15"/>
      <c r="HR15" s="15"/>
      <c r="HS15" s="15"/>
      <c r="HT15" s="15"/>
      <c r="HU15" s="15"/>
      <c r="HV15" s="15"/>
      <c r="HW15" s="15"/>
      <c r="HX15" s="15"/>
      <c r="HY15" s="15"/>
      <c r="HZ15" s="15"/>
      <c r="IA15" s="15"/>
      <c r="IB15" s="15"/>
      <c r="IC15" s="15"/>
      <c r="ID15" s="15"/>
      <c r="IE15" s="15"/>
      <c r="IF15" s="15"/>
      <c r="IG15" s="15"/>
      <c r="IH15" s="15"/>
      <c r="II15" s="15"/>
      <c r="IJ15" s="15"/>
      <c r="IK15" s="15"/>
      <c r="IL15" s="15"/>
      <c r="IM15" s="15"/>
      <c r="IN15" s="15"/>
      <c r="IO15" s="15"/>
      <c r="IP15" s="15"/>
      <c r="IQ15" s="15"/>
      <c r="IR15" s="15"/>
      <c r="IS15" s="15"/>
      <c r="IT15" s="15"/>
      <c r="IU15" s="15"/>
      <c r="IV15" s="15"/>
    </row>
    <row r="16" spans="1:256" ht="12" customHeight="1" x14ac:dyDescent="0.2">
      <c r="A16" s="350"/>
      <c r="B16" s="351"/>
      <c r="C16" s="48"/>
      <c r="D16" s="48"/>
      <c r="E16" s="48"/>
      <c r="F16" s="48"/>
      <c r="G16" s="48"/>
      <c r="H16" s="48"/>
      <c r="I16" s="48"/>
      <c r="J16" s="138"/>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5"/>
      <c r="EU16" s="15"/>
      <c r="EV16" s="15"/>
      <c r="EW16" s="15"/>
      <c r="EX16" s="15"/>
      <c r="EY16" s="15"/>
      <c r="EZ16" s="15"/>
      <c r="FA16" s="15"/>
      <c r="FB16" s="15"/>
      <c r="FC16" s="15"/>
      <c r="FD16" s="15"/>
      <c r="FE16" s="15"/>
      <c r="FF16" s="15"/>
      <c r="FG16" s="15"/>
      <c r="FH16" s="15"/>
      <c r="FI16" s="15"/>
      <c r="FJ16" s="15"/>
      <c r="FK16" s="15"/>
      <c r="FL16" s="15"/>
      <c r="FM16" s="15"/>
      <c r="FN16" s="15"/>
      <c r="FO16" s="15"/>
      <c r="FP16" s="15"/>
      <c r="FQ16" s="15"/>
      <c r="FR16" s="15"/>
      <c r="FS16" s="15"/>
      <c r="FT16" s="15"/>
      <c r="FU16" s="15"/>
      <c r="FV16" s="15"/>
      <c r="FW16" s="15"/>
      <c r="FX16" s="15"/>
      <c r="FY16" s="15"/>
      <c r="FZ16" s="15"/>
      <c r="GA16" s="15"/>
      <c r="GB16" s="15"/>
      <c r="GC16" s="15"/>
      <c r="GD16" s="15"/>
      <c r="GE16" s="15"/>
      <c r="GF16" s="15"/>
      <c r="GG16" s="15"/>
      <c r="GH16" s="15"/>
      <c r="GI16" s="15"/>
      <c r="GJ16" s="15"/>
      <c r="GK16" s="15"/>
      <c r="GL16" s="15"/>
      <c r="GM16" s="15"/>
      <c r="GN16" s="15"/>
      <c r="GO16" s="15"/>
      <c r="GP16" s="15"/>
      <c r="GQ16" s="15"/>
      <c r="GR16" s="15"/>
      <c r="GS16" s="15"/>
      <c r="GT16" s="15"/>
      <c r="GU16" s="15"/>
      <c r="GV16" s="15"/>
      <c r="GW16" s="15"/>
      <c r="GX16" s="15"/>
      <c r="GY16" s="15"/>
      <c r="GZ16" s="15"/>
      <c r="HA16" s="15"/>
      <c r="HB16" s="15"/>
      <c r="HC16" s="15"/>
      <c r="HD16" s="15"/>
      <c r="HE16" s="15"/>
      <c r="HF16" s="15"/>
      <c r="HG16" s="15"/>
      <c r="HH16" s="15"/>
      <c r="HI16" s="15"/>
      <c r="HJ16" s="15"/>
      <c r="HK16" s="15"/>
      <c r="HL16" s="15"/>
      <c r="HM16" s="15"/>
      <c r="HN16" s="15"/>
      <c r="HO16" s="15"/>
      <c r="HP16" s="15"/>
      <c r="HQ16" s="15"/>
      <c r="HR16" s="15"/>
      <c r="HS16" s="15"/>
      <c r="HT16" s="15"/>
      <c r="HU16" s="15"/>
      <c r="HV16" s="15"/>
      <c r="HW16" s="15"/>
      <c r="HX16" s="15"/>
      <c r="HY16" s="15"/>
      <c r="HZ16" s="15"/>
      <c r="IA16" s="15"/>
      <c r="IB16" s="15"/>
      <c r="IC16" s="15"/>
      <c r="ID16" s="15"/>
      <c r="IE16" s="15"/>
      <c r="IF16" s="15"/>
      <c r="IG16" s="15"/>
      <c r="IH16" s="15"/>
      <c r="II16" s="15"/>
      <c r="IJ16" s="15"/>
      <c r="IK16" s="15"/>
      <c r="IL16" s="15"/>
      <c r="IM16" s="15"/>
      <c r="IN16" s="15"/>
      <c r="IO16" s="15"/>
      <c r="IP16" s="15"/>
      <c r="IQ16" s="15"/>
      <c r="IR16" s="15"/>
      <c r="IS16" s="15"/>
      <c r="IT16" s="15"/>
      <c r="IU16" s="15"/>
      <c r="IV16" s="15"/>
    </row>
    <row r="17" spans="1:256" ht="12" customHeight="1" x14ac:dyDescent="0.2">
      <c r="A17" s="350" t="s">
        <v>132</v>
      </c>
      <c r="B17" s="352" t="s">
        <v>148</v>
      </c>
      <c r="C17" s="352" t="s">
        <v>150</v>
      </c>
      <c r="D17" s="352" t="s">
        <v>151</v>
      </c>
      <c r="E17" s="352" t="s">
        <v>152</v>
      </c>
      <c r="F17" s="352" t="s">
        <v>153</v>
      </c>
      <c r="G17" s="352" t="s">
        <v>154</v>
      </c>
      <c r="H17" s="352" t="s">
        <v>155</v>
      </c>
      <c r="I17" s="352" t="s">
        <v>156</v>
      </c>
      <c r="J17" s="353" t="s">
        <v>181</v>
      </c>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5"/>
      <c r="DK17" s="15"/>
      <c r="DL17" s="15"/>
      <c r="DM17" s="15"/>
      <c r="DN17" s="15"/>
      <c r="DO17" s="15"/>
      <c r="DP17" s="15"/>
      <c r="DQ17" s="15"/>
      <c r="DR17" s="15"/>
      <c r="DS17" s="15"/>
      <c r="DT17" s="15"/>
      <c r="DU17" s="15"/>
      <c r="DV17" s="15"/>
      <c r="DW17" s="15"/>
      <c r="DX17" s="15"/>
      <c r="DY17" s="15"/>
      <c r="DZ17" s="15"/>
      <c r="EA17" s="15"/>
      <c r="EB17" s="15"/>
      <c r="EC17" s="15"/>
      <c r="ED17" s="15"/>
      <c r="EE17" s="15"/>
      <c r="EF17" s="15"/>
      <c r="EG17" s="15"/>
      <c r="EH17" s="15"/>
      <c r="EI17" s="15"/>
      <c r="EJ17" s="15"/>
      <c r="EK17" s="15"/>
      <c r="EL17" s="15"/>
      <c r="EM17" s="15"/>
      <c r="EN17" s="15"/>
      <c r="EO17" s="15"/>
      <c r="EP17" s="15"/>
      <c r="EQ17" s="15"/>
      <c r="ER17" s="15"/>
      <c r="ES17" s="15"/>
      <c r="ET17" s="15"/>
      <c r="EU17" s="15"/>
      <c r="EV17" s="15"/>
      <c r="EW17" s="15"/>
      <c r="EX17" s="15"/>
      <c r="EY17" s="15"/>
      <c r="EZ17" s="15"/>
      <c r="FA17" s="15"/>
      <c r="FB17" s="15"/>
      <c r="FC17" s="15"/>
      <c r="FD17" s="15"/>
      <c r="FE17" s="15"/>
      <c r="FF17" s="15"/>
      <c r="FG17" s="15"/>
      <c r="FH17" s="15"/>
      <c r="FI17" s="15"/>
      <c r="FJ17" s="15"/>
      <c r="FK17" s="15"/>
      <c r="FL17" s="15"/>
      <c r="FM17" s="15"/>
      <c r="FN17" s="15"/>
      <c r="FO17" s="15"/>
      <c r="FP17" s="15"/>
      <c r="FQ17" s="15"/>
      <c r="FR17" s="15"/>
      <c r="FS17" s="15"/>
      <c r="FT17" s="15"/>
      <c r="FU17" s="15"/>
      <c r="FV17" s="15"/>
      <c r="FW17" s="15"/>
      <c r="FX17" s="15"/>
      <c r="FY17" s="15"/>
      <c r="FZ17" s="15"/>
      <c r="GA17" s="15"/>
      <c r="GB17" s="15"/>
      <c r="GC17" s="15"/>
      <c r="GD17" s="15"/>
      <c r="GE17" s="15"/>
      <c r="GF17" s="15"/>
      <c r="GG17" s="15"/>
      <c r="GH17" s="15"/>
      <c r="GI17" s="15"/>
      <c r="GJ17" s="15"/>
      <c r="GK17" s="15"/>
      <c r="GL17" s="15"/>
      <c r="GM17" s="15"/>
      <c r="GN17" s="15"/>
      <c r="GO17" s="15"/>
      <c r="GP17" s="15"/>
      <c r="GQ17" s="15"/>
      <c r="GR17" s="15"/>
      <c r="GS17" s="15"/>
      <c r="GT17" s="15"/>
      <c r="GU17" s="15"/>
      <c r="GV17" s="15"/>
      <c r="GW17" s="15"/>
      <c r="GX17" s="15"/>
      <c r="GY17" s="15"/>
      <c r="GZ17" s="15"/>
      <c r="HA17" s="15"/>
      <c r="HB17" s="15"/>
      <c r="HC17" s="15"/>
      <c r="HD17" s="15"/>
      <c r="HE17" s="15"/>
      <c r="HF17" s="15"/>
      <c r="HG17" s="15"/>
      <c r="HH17" s="15"/>
      <c r="HI17" s="15"/>
      <c r="HJ17" s="15"/>
      <c r="HK17" s="15"/>
      <c r="HL17" s="15"/>
      <c r="HM17" s="15"/>
      <c r="HN17" s="15"/>
      <c r="HO17" s="15"/>
      <c r="HP17" s="15"/>
      <c r="HQ17" s="15"/>
      <c r="HR17" s="15"/>
      <c r="HS17" s="15"/>
      <c r="HT17" s="15"/>
      <c r="HU17" s="15"/>
      <c r="HV17" s="15"/>
      <c r="HW17" s="15"/>
      <c r="HX17" s="15"/>
      <c r="HY17" s="15"/>
      <c r="HZ17" s="15"/>
      <c r="IA17" s="15"/>
      <c r="IB17" s="15"/>
      <c r="IC17" s="15"/>
      <c r="ID17" s="15"/>
      <c r="IE17" s="15"/>
      <c r="IF17" s="15"/>
      <c r="IG17" s="15"/>
      <c r="IH17" s="15"/>
      <c r="II17" s="15"/>
      <c r="IJ17" s="15"/>
      <c r="IK17" s="15"/>
      <c r="IL17" s="15"/>
      <c r="IM17" s="15"/>
      <c r="IN17" s="15"/>
      <c r="IO17" s="15"/>
      <c r="IP17" s="15"/>
      <c r="IQ17" s="15"/>
      <c r="IR17" s="15"/>
      <c r="IS17" s="15"/>
      <c r="IT17" s="15"/>
      <c r="IU17" s="15"/>
      <c r="IV17" s="15"/>
    </row>
    <row r="18" spans="1:256" ht="14.1" customHeight="1" x14ac:dyDescent="0.2">
      <c r="A18" s="129" t="s">
        <v>338</v>
      </c>
      <c r="B18" s="121">
        <v>1.63</v>
      </c>
      <c r="C18" s="358">
        <v>1.65</v>
      </c>
      <c r="D18" s="358">
        <v>1.66</v>
      </c>
      <c r="E18" s="358">
        <v>1.67</v>
      </c>
      <c r="F18" s="358">
        <v>1.84</v>
      </c>
      <c r="G18" s="358">
        <v>1.43</v>
      </c>
      <c r="H18" s="358">
        <v>1.56</v>
      </c>
      <c r="I18" s="358">
        <v>1.52</v>
      </c>
      <c r="J18" s="361">
        <v>1.81</v>
      </c>
      <c r="L18" s="102"/>
      <c r="M18" s="15"/>
      <c r="N18" s="15"/>
      <c r="O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15"/>
      <c r="CX18" s="15"/>
      <c r="CY18" s="15"/>
      <c r="CZ18" s="15"/>
      <c r="DA18" s="15"/>
      <c r="DB18" s="15"/>
      <c r="DC18" s="15"/>
      <c r="DD18" s="15"/>
      <c r="DE18" s="15"/>
      <c r="DF18" s="15"/>
      <c r="DG18" s="15"/>
      <c r="DH18" s="15"/>
      <c r="DI18" s="15"/>
      <c r="DJ18" s="15"/>
      <c r="DK18" s="15"/>
      <c r="DL18" s="15"/>
      <c r="DM18" s="15"/>
      <c r="DN18" s="15"/>
      <c r="DO18" s="15"/>
      <c r="DP18" s="15"/>
      <c r="DQ18" s="15"/>
      <c r="DR18" s="15"/>
      <c r="DS18" s="15"/>
      <c r="DT18" s="15"/>
      <c r="DU18" s="15"/>
      <c r="DV18" s="15"/>
      <c r="DW18" s="15"/>
      <c r="DX18" s="15"/>
      <c r="DY18" s="15"/>
      <c r="DZ18" s="15"/>
      <c r="EA18" s="15"/>
      <c r="EB18" s="15"/>
      <c r="EC18" s="15"/>
      <c r="ED18" s="15"/>
      <c r="EE18" s="15"/>
      <c r="EF18" s="15"/>
      <c r="EG18" s="15"/>
      <c r="EH18" s="15"/>
      <c r="EI18" s="15"/>
      <c r="EJ18" s="15"/>
      <c r="EK18" s="15"/>
      <c r="EL18" s="15"/>
      <c r="EM18" s="15"/>
      <c r="EN18" s="15"/>
      <c r="EO18" s="15"/>
      <c r="EP18" s="15"/>
      <c r="EQ18" s="15"/>
      <c r="ER18" s="15"/>
      <c r="ES18" s="15"/>
      <c r="ET18" s="15"/>
      <c r="EU18" s="15"/>
      <c r="EV18" s="15"/>
      <c r="EW18" s="15"/>
      <c r="EX18" s="15"/>
      <c r="EY18" s="15"/>
      <c r="EZ18" s="15"/>
      <c r="FA18" s="15"/>
      <c r="FB18" s="15"/>
      <c r="FC18" s="15"/>
      <c r="FD18" s="15"/>
      <c r="FE18" s="15"/>
      <c r="FF18" s="15"/>
      <c r="FG18" s="15"/>
      <c r="FH18" s="15"/>
      <c r="FI18" s="15"/>
      <c r="FJ18" s="15"/>
      <c r="FK18" s="15"/>
      <c r="FL18" s="15"/>
      <c r="FM18" s="15"/>
      <c r="FN18" s="15"/>
      <c r="FO18" s="15"/>
      <c r="FP18" s="15"/>
      <c r="FQ18" s="15"/>
      <c r="FR18" s="15"/>
      <c r="FS18" s="15"/>
      <c r="FT18" s="15"/>
      <c r="FU18" s="15"/>
      <c r="FV18" s="15"/>
      <c r="FW18" s="15"/>
      <c r="FX18" s="15"/>
      <c r="FY18" s="15"/>
      <c r="FZ18" s="15"/>
      <c r="GA18" s="15"/>
      <c r="GB18" s="15"/>
      <c r="GC18" s="15"/>
      <c r="GD18" s="15"/>
      <c r="GE18" s="15"/>
      <c r="GF18" s="15"/>
      <c r="GG18" s="15"/>
      <c r="GH18" s="15"/>
      <c r="GI18" s="15"/>
      <c r="GJ18" s="15"/>
      <c r="GK18" s="15"/>
      <c r="GL18" s="15"/>
      <c r="GM18" s="15"/>
      <c r="GN18" s="15"/>
      <c r="GO18" s="15"/>
      <c r="GP18" s="15"/>
      <c r="GQ18" s="15"/>
      <c r="GR18" s="15"/>
      <c r="GS18" s="15"/>
      <c r="GT18" s="15"/>
      <c r="GU18" s="15"/>
      <c r="GV18" s="15"/>
      <c r="GW18" s="15"/>
      <c r="GX18" s="15"/>
      <c r="GY18" s="15"/>
      <c r="GZ18" s="15"/>
      <c r="HA18" s="15"/>
      <c r="HB18" s="15"/>
      <c r="HC18" s="15"/>
      <c r="HD18" s="15"/>
      <c r="HE18" s="15"/>
      <c r="HF18" s="15"/>
      <c r="HG18" s="15"/>
      <c r="HH18" s="15"/>
      <c r="HI18" s="15"/>
      <c r="HJ18" s="15"/>
      <c r="HK18" s="15"/>
      <c r="HL18" s="15"/>
      <c r="HM18" s="15"/>
      <c r="HN18" s="15"/>
      <c r="HO18" s="15"/>
      <c r="HP18" s="15"/>
      <c r="HQ18" s="15"/>
      <c r="HR18" s="15"/>
      <c r="HS18" s="15"/>
      <c r="HT18" s="15"/>
      <c r="HU18" s="15"/>
      <c r="HV18" s="15"/>
      <c r="HW18" s="15"/>
      <c r="HX18" s="15"/>
      <c r="HY18" s="15"/>
      <c r="HZ18" s="15"/>
      <c r="IA18" s="15"/>
      <c r="IB18" s="15"/>
      <c r="IC18" s="15"/>
      <c r="ID18" s="15"/>
      <c r="IE18" s="15"/>
      <c r="IF18" s="15"/>
      <c r="IG18" s="15"/>
      <c r="IH18" s="15"/>
      <c r="II18" s="15"/>
      <c r="IJ18" s="15"/>
      <c r="IK18" s="15"/>
      <c r="IL18" s="15"/>
      <c r="IM18" s="15"/>
      <c r="IN18" s="15"/>
      <c r="IO18" s="15"/>
      <c r="IP18" s="15"/>
      <c r="IQ18" s="15"/>
      <c r="IR18" s="15"/>
      <c r="IS18" s="15"/>
      <c r="IT18" s="15"/>
      <c r="IU18" s="15"/>
      <c r="IV18" s="15"/>
    </row>
    <row r="19" spans="1:256" ht="14.1" customHeight="1" x14ac:dyDescent="0.2">
      <c r="A19" s="120" t="s">
        <v>337</v>
      </c>
      <c r="B19" s="121">
        <v>0.6</v>
      </c>
      <c r="C19" s="362">
        <v>0.56999999999999995</v>
      </c>
      <c r="D19" s="362">
        <v>0.56000000000000005</v>
      </c>
      <c r="E19" s="362">
        <v>0.62</v>
      </c>
      <c r="F19" s="362">
        <v>0.61</v>
      </c>
      <c r="G19" s="362">
        <v>0.63</v>
      </c>
      <c r="H19" s="362">
        <v>0.5</v>
      </c>
      <c r="I19" s="362">
        <v>0.56000000000000005</v>
      </c>
      <c r="J19" s="363">
        <v>0.56999999999999995</v>
      </c>
      <c r="L19" s="77"/>
      <c r="M19" s="15"/>
      <c r="N19" s="15"/>
      <c r="O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c r="DA19" s="15"/>
      <c r="DB19" s="15"/>
      <c r="DC19" s="15"/>
      <c r="DD19" s="15"/>
      <c r="DE19" s="15"/>
      <c r="DF19" s="15"/>
      <c r="DG19" s="15"/>
      <c r="DH19" s="15"/>
      <c r="DI19" s="15"/>
      <c r="DJ19" s="15"/>
      <c r="DK19" s="15"/>
      <c r="DL19" s="15"/>
      <c r="DM19" s="15"/>
      <c r="DN19" s="15"/>
      <c r="DO19" s="15"/>
      <c r="DP19" s="15"/>
      <c r="DQ19" s="15"/>
      <c r="DR19" s="15"/>
      <c r="DS19" s="15"/>
      <c r="DT19" s="15"/>
      <c r="DU19" s="15"/>
      <c r="DV19" s="15"/>
      <c r="DW19" s="15"/>
      <c r="DX19" s="15"/>
      <c r="DY19" s="15"/>
      <c r="DZ19" s="15"/>
      <c r="EA19" s="15"/>
      <c r="EB19" s="15"/>
      <c r="EC19" s="15"/>
      <c r="ED19" s="15"/>
      <c r="EE19" s="15"/>
      <c r="EF19" s="15"/>
      <c r="EG19" s="15"/>
      <c r="EH19" s="15"/>
      <c r="EI19" s="15"/>
      <c r="EJ19" s="15"/>
      <c r="EK19" s="15"/>
      <c r="EL19" s="15"/>
      <c r="EM19" s="15"/>
      <c r="EN19" s="15"/>
      <c r="EO19" s="15"/>
      <c r="EP19" s="15"/>
      <c r="EQ19" s="15"/>
      <c r="ER19" s="15"/>
      <c r="ES19" s="15"/>
      <c r="ET19" s="15"/>
      <c r="EU19" s="15"/>
      <c r="EV19" s="15"/>
      <c r="EW19" s="15"/>
      <c r="EX19" s="15"/>
      <c r="EY19" s="15"/>
      <c r="EZ19" s="15"/>
      <c r="FA19" s="15"/>
      <c r="FB19" s="15"/>
      <c r="FC19" s="15"/>
      <c r="FD19" s="15"/>
      <c r="FE19" s="15"/>
      <c r="FF19" s="15"/>
      <c r="FG19" s="15"/>
      <c r="FH19" s="15"/>
      <c r="FI19" s="15"/>
      <c r="FJ19" s="15"/>
      <c r="FK19" s="15"/>
      <c r="FL19" s="15"/>
      <c r="FM19" s="15"/>
      <c r="FN19" s="15"/>
      <c r="FO19" s="15"/>
      <c r="FP19" s="15"/>
      <c r="FQ19" s="15"/>
      <c r="FR19" s="15"/>
      <c r="FS19" s="15"/>
      <c r="FT19" s="15"/>
      <c r="FU19" s="15"/>
      <c r="FV19" s="15"/>
      <c r="FW19" s="15"/>
      <c r="FX19" s="15"/>
      <c r="FY19" s="15"/>
      <c r="FZ19" s="15"/>
      <c r="GA19" s="15"/>
      <c r="GB19" s="15"/>
      <c r="GC19" s="15"/>
      <c r="GD19" s="15"/>
      <c r="GE19" s="15"/>
      <c r="GF19" s="15"/>
      <c r="GG19" s="15"/>
      <c r="GH19" s="15"/>
      <c r="GI19" s="15"/>
      <c r="GJ19" s="15"/>
      <c r="GK19" s="15"/>
      <c r="GL19" s="15"/>
      <c r="GM19" s="15"/>
      <c r="GN19" s="15"/>
      <c r="GO19" s="15"/>
      <c r="GP19" s="15"/>
      <c r="GQ19" s="15"/>
      <c r="GR19" s="15"/>
      <c r="GS19" s="15"/>
      <c r="GT19" s="15"/>
      <c r="GU19" s="15"/>
      <c r="GV19" s="15"/>
      <c r="GW19" s="15"/>
      <c r="GX19" s="15"/>
      <c r="GY19" s="15"/>
      <c r="GZ19" s="15"/>
      <c r="HA19" s="15"/>
      <c r="HB19" s="15"/>
      <c r="HC19" s="15"/>
      <c r="HD19" s="15"/>
      <c r="HE19" s="15"/>
      <c r="HF19" s="15"/>
      <c r="HG19" s="15"/>
      <c r="HH19" s="15"/>
      <c r="HI19" s="15"/>
      <c r="HJ19" s="15"/>
      <c r="HK19" s="15"/>
      <c r="HL19" s="15"/>
      <c r="HM19" s="15"/>
      <c r="HN19" s="15"/>
      <c r="HO19" s="15"/>
      <c r="HP19" s="15"/>
      <c r="HQ19" s="15"/>
      <c r="HR19" s="15"/>
      <c r="HS19" s="15"/>
      <c r="HT19" s="15"/>
      <c r="HU19" s="15"/>
      <c r="HV19" s="15"/>
      <c r="HW19" s="15"/>
      <c r="HX19" s="15"/>
      <c r="HY19" s="15"/>
      <c r="HZ19" s="15"/>
      <c r="IA19" s="15"/>
      <c r="IB19" s="15"/>
      <c r="IC19" s="15"/>
      <c r="ID19" s="15"/>
      <c r="IE19" s="15"/>
      <c r="IF19" s="15"/>
      <c r="IG19" s="15"/>
      <c r="IH19" s="15"/>
      <c r="II19" s="15"/>
      <c r="IJ19" s="15"/>
      <c r="IK19" s="15"/>
      <c r="IL19" s="15"/>
      <c r="IM19" s="15"/>
      <c r="IN19" s="15"/>
      <c r="IO19" s="15"/>
      <c r="IP19" s="15"/>
      <c r="IQ19" s="15"/>
      <c r="IR19" s="15"/>
      <c r="IS19" s="15"/>
      <c r="IT19" s="15"/>
      <c r="IU19" s="15"/>
      <c r="IV19" s="15"/>
    </row>
    <row r="20" spans="1:256" ht="14.1" customHeight="1" x14ac:dyDescent="0.2">
      <c r="A20" s="132" t="s">
        <v>137</v>
      </c>
      <c r="B20" s="220"/>
      <c r="C20" s="260"/>
      <c r="D20" s="260"/>
      <c r="E20" s="260"/>
      <c r="F20" s="260"/>
      <c r="G20" s="260"/>
      <c r="H20" s="260"/>
      <c r="I20" s="260"/>
      <c r="J20" s="221"/>
      <c r="L20" s="356"/>
      <c r="M20" s="15"/>
      <c r="N20" s="15"/>
      <c r="O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5"/>
      <c r="DK20" s="15"/>
      <c r="DL20" s="15"/>
      <c r="DM20" s="15"/>
      <c r="DN20" s="15"/>
      <c r="DO20" s="15"/>
      <c r="DP20" s="15"/>
      <c r="DQ20" s="15"/>
      <c r="DR20" s="15"/>
      <c r="DS20" s="15"/>
      <c r="DT20" s="15"/>
      <c r="DU20" s="15"/>
      <c r="DV20" s="15"/>
      <c r="DW20" s="15"/>
      <c r="DX20" s="15"/>
      <c r="DY20" s="15"/>
      <c r="DZ20" s="15"/>
      <c r="EA20" s="15"/>
      <c r="EB20" s="15"/>
      <c r="EC20" s="15"/>
      <c r="ED20" s="15"/>
      <c r="EE20" s="15"/>
      <c r="EF20" s="15"/>
      <c r="EG20" s="15"/>
      <c r="EH20" s="15"/>
      <c r="EI20" s="15"/>
      <c r="EJ20" s="15"/>
      <c r="EK20" s="15"/>
      <c r="EL20" s="15"/>
      <c r="EM20" s="15"/>
      <c r="EN20" s="15"/>
      <c r="EO20" s="15"/>
      <c r="EP20" s="15"/>
      <c r="EQ20" s="15"/>
      <c r="ER20" s="15"/>
      <c r="ES20" s="15"/>
      <c r="ET20" s="15"/>
      <c r="EU20" s="15"/>
      <c r="EV20" s="15"/>
      <c r="EW20" s="15"/>
      <c r="EX20" s="15"/>
      <c r="EY20" s="15"/>
      <c r="EZ20" s="15"/>
      <c r="FA20" s="15"/>
      <c r="FB20" s="15"/>
      <c r="FC20" s="15"/>
      <c r="FD20" s="15"/>
      <c r="FE20" s="15"/>
      <c r="FF20" s="15"/>
      <c r="FG20" s="15"/>
      <c r="FH20" s="15"/>
      <c r="FI20" s="15"/>
      <c r="FJ20" s="15"/>
      <c r="FK20" s="15"/>
      <c r="FL20" s="15"/>
      <c r="FM20" s="15"/>
      <c r="FN20" s="15"/>
      <c r="FO20" s="15"/>
      <c r="FP20" s="15"/>
      <c r="FQ20" s="15"/>
      <c r="FR20" s="15"/>
      <c r="FS20" s="15"/>
      <c r="FT20" s="15"/>
      <c r="FU20" s="15"/>
      <c r="FV20" s="15"/>
      <c r="FW20" s="15"/>
      <c r="FX20" s="15"/>
      <c r="FY20" s="15"/>
      <c r="FZ20" s="15"/>
      <c r="GA20" s="15"/>
      <c r="GB20" s="15"/>
      <c r="GC20" s="15"/>
      <c r="GD20" s="15"/>
      <c r="GE20" s="15"/>
      <c r="GF20" s="15"/>
      <c r="GG20" s="15"/>
      <c r="GH20" s="15"/>
      <c r="GI20" s="15"/>
      <c r="GJ20" s="15"/>
      <c r="GK20" s="15"/>
      <c r="GL20" s="15"/>
      <c r="GM20" s="15"/>
      <c r="GN20" s="15"/>
      <c r="GO20" s="15"/>
      <c r="GP20" s="15"/>
      <c r="GQ20" s="15"/>
      <c r="GR20" s="15"/>
      <c r="GS20" s="15"/>
      <c r="GT20" s="15"/>
      <c r="GU20" s="15"/>
      <c r="GV20" s="15"/>
      <c r="GW20" s="15"/>
      <c r="GX20" s="15"/>
      <c r="GY20" s="15"/>
      <c r="GZ20" s="15"/>
      <c r="HA20" s="15"/>
      <c r="HB20" s="15"/>
      <c r="HC20" s="15"/>
      <c r="HD20" s="15"/>
      <c r="HE20" s="15"/>
      <c r="HF20" s="15"/>
      <c r="HG20" s="15"/>
      <c r="HH20" s="15"/>
      <c r="HI20" s="15"/>
      <c r="HJ20" s="15"/>
      <c r="HK20" s="15"/>
      <c r="HL20" s="15"/>
      <c r="HM20" s="15"/>
      <c r="HN20" s="15"/>
      <c r="HO20" s="15"/>
      <c r="HP20" s="15"/>
      <c r="HQ20" s="15"/>
      <c r="HR20" s="15"/>
      <c r="HS20" s="15"/>
      <c r="HT20" s="15"/>
      <c r="HU20" s="15"/>
      <c r="HV20" s="15"/>
      <c r="HW20" s="15"/>
      <c r="HX20" s="15"/>
      <c r="HY20" s="15"/>
      <c r="HZ20" s="15"/>
      <c r="IA20" s="15"/>
      <c r="IB20" s="15"/>
      <c r="IC20" s="15"/>
      <c r="ID20" s="15"/>
      <c r="IE20" s="15"/>
      <c r="IF20" s="15"/>
      <c r="IG20" s="15"/>
      <c r="IH20" s="15"/>
      <c r="II20" s="15"/>
      <c r="IJ20" s="15"/>
      <c r="IK20" s="15"/>
      <c r="IL20" s="15"/>
      <c r="IM20" s="15"/>
      <c r="IN20" s="15"/>
      <c r="IO20" s="15"/>
      <c r="IP20" s="15"/>
      <c r="IQ20" s="15"/>
      <c r="IR20" s="15"/>
      <c r="IS20" s="15"/>
      <c r="IT20" s="15"/>
      <c r="IU20" s="15"/>
      <c r="IV20" s="15"/>
    </row>
    <row r="21" spans="1:256" ht="15" customHeight="1" x14ac:dyDescent="0.2">
      <c r="A21" s="129" t="s">
        <v>334</v>
      </c>
      <c r="B21" s="121">
        <v>0.89</v>
      </c>
      <c r="C21" s="364">
        <v>0.93</v>
      </c>
      <c r="D21" s="364">
        <v>0.82</v>
      </c>
      <c r="E21" s="364">
        <v>0.84</v>
      </c>
      <c r="F21" s="364">
        <v>0.82</v>
      </c>
      <c r="G21" s="364">
        <v>0.78</v>
      </c>
      <c r="H21" s="364">
        <v>0.76</v>
      </c>
      <c r="I21" s="364">
        <v>0.88</v>
      </c>
      <c r="J21" s="365">
        <v>0.98</v>
      </c>
      <c r="L21" s="357"/>
      <c r="M21" s="14"/>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15"/>
      <c r="DL21" s="15"/>
      <c r="DM21" s="15"/>
      <c r="DN21" s="15"/>
      <c r="DO21" s="15"/>
      <c r="DP21" s="15"/>
      <c r="DQ21" s="15"/>
      <c r="DR21" s="15"/>
      <c r="DS21" s="15"/>
      <c r="DT21" s="15"/>
      <c r="DU21" s="15"/>
      <c r="DV21" s="15"/>
      <c r="DW21" s="15"/>
      <c r="DX21" s="15"/>
      <c r="DY21" s="15"/>
      <c r="DZ21" s="15"/>
      <c r="EA21" s="15"/>
      <c r="EB21" s="15"/>
      <c r="EC21" s="15"/>
      <c r="ED21" s="15"/>
      <c r="EE21" s="15"/>
      <c r="EF21" s="15"/>
      <c r="EG21" s="15"/>
      <c r="EH21" s="15"/>
      <c r="EI21" s="15"/>
      <c r="EJ21" s="15"/>
      <c r="EK21" s="15"/>
      <c r="EL21" s="15"/>
      <c r="EM21" s="15"/>
      <c r="EN21" s="15"/>
      <c r="EO21" s="15"/>
      <c r="EP21" s="15"/>
      <c r="EQ21" s="15"/>
      <c r="ER21" s="15"/>
      <c r="ES21" s="15"/>
      <c r="ET21" s="15"/>
      <c r="EU21" s="15"/>
      <c r="EV21" s="15"/>
      <c r="EW21" s="15"/>
      <c r="EX21" s="15"/>
      <c r="EY21" s="15"/>
      <c r="EZ21" s="15"/>
      <c r="FA21" s="15"/>
      <c r="FB21" s="15"/>
      <c r="FC21" s="15"/>
      <c r="FD21" s="15"/>
      <c r="FE21" s="15"/>
      <c r="FF21" s="15"/>
      <c r="FG21" s="15"/>
      <c r="FH21" s="15"/>
      <c r="FI21" s="15"/>
      <c r="FJ21" s="15"/>
      <c r="FK21" s="15"/>
      <c r="FL21" s="15"/>
      <c r="FM21" s="15"/>
      <c r="FN21" s="15"/>
      <c r="FO21" s="15"/>
      <c r="FP21" s="15"/>
      <c r="FQ21" s="15"/>
      <c r="FR21" s="15"/>
      <c r="FS21" s="15"/>
      <c r="FT21" s="15"/>
      <c r="FU21" s="15"/>
      <c r="FV21" s="15"/>
      <c r="FW21" s="15"/>
      <c r="FX21" s="15"/>
      <c r="FY21" s="15"/>
      <c r="FZ21" s="15"/>
      <c r="GA21" s="15"/>
      <c r="GB21" s="15"/>
      <c r="GC21" s="15"/>
      <c r="GD21" s="15"/>
      <c r="GE21" s="15"/>
      <c r="GF21" s="15"/>
      <c r="GG21" s="15"/>
      <c r="GH21" s="15"/>
      <c r="GI21" s="15"/>
      <c r="GJ21" s="15"/>
      <c r="GK21" s="15"/>
      <c r="GL21" s="15"/>
      <c r="GM21" s="15"/>
      <c r="GN21" s="15"/>
      <c r="GO21" s="15"/>
      <c r="GP21" s="15"/>
      <c r="GQ21" s="15"/>
      <c r="GR21" s="15"/>
      <c r="GS21" s="15"/>
      <c r="GT21" s="15"/>
      <c r="GU21" s="15"/>
      <c r="GV21" s="15"/>
      <c r="GW21" s="15"/>
      <c r="GX21" s="15"/>
      <c r="GY21" s="15"/>
      <c r="GZ21" s="15"/>
      <c r="HA21" s="15"/>
      <c r="HB21" s="15"/>
      <c r="HC21" s="15"/>
      <c r="HD21" s="15"/>
      <c r="HE21" s="15"/>
      <c r="HF21" s="15"/>
      <c r="HG21" s="15"/>
      <c r="HH21" s="15"/>
      <c r="HI21" s="15"/>
      <c r="HJ21" s="15"/>
      <c r="HK21" s="15"/>
      <c r="HL21" s="15"/>
      <c r="HM21" s="15"/>
      <c r="HN21" s="15"/>
      <c r="HO21" s="15"/>
      <c r="HP21" s="15"/>
      <c r="HQ21" s="15"/>
      <c r="HR21" s="15"/>
      <c r="HS21" s="15"/>
      <c r="HT21" s="15"/>
      <c r="HU21" s="15"/>
      <c r="HV21" s="15"/>
      <c r="HW21" s="15"/>
      <c r="HX21" s="15"/>
      <c r="HY21" s="15"/>
      <c r="HZ21" s="15"/>
      <c r="IA21" s="15"/>
      <c r="IB21" s="15"/>
      <c r="IC21" s="15"/>
      <c r="ID21" s="15"/>
      <c r="IE21" s="15"/>
      <c r="IF21" s="15"/>
      <c r="IG21" s="15"/>
      <c r="IH21" s="15"/>
      <c r="II21" s="15"/>
      <c r="IJ21" s="15"/>
      <c r="IK21" s="15"/>
      <c r="IL21" s="15"/>
      <c r="IM21" s="15"/>
      <c r="IN21" s="15"/>
      <c r="IO21" s="15"/>
      <c r="IP21" s="15"/>
      <c r="IQ21" s="15"/>
      <c r="IR21" s="15"/>
      <c r="IS21" s="15"/>
      <c r="IT21" s="15"/>
      <c r="IU21" s="15"/>
      <c r="IV21" s="15"/>
    </row>
    <row r="22" spans="1:256" ht="12" customHeight="1" x14ac:dyDescent="0.2">
      <c r="A22" s="129" t="s">
        <v>335</v>
      </c>
      <c r="B22" s="121">
        <v>1.08</v>
      </c>
      <c r="C22" s="364">
        <v>1.0900000000000001</v>
      </c>
      <c r="D22" s="364">
        <v>1.1499999999999999</v>
      </c>
      <c r="E22" s="364">
        <v>1.0900000000000001</v>
      </c>
      <c r="F22" s="364">
        <v>1.07</v>
      </c>
      <c r="G22" s="364">
        <v>1.1000000000000001</v>
      </c>
      <c r="H22" s="364">
        <v>0.93</v>
      </c>
      <c r="I22" s="364">
        <v>1.04</v>
      </c>
      <c r="J22" s="365">
        <v>1.1200000000000001</v>
      </c>
      <c r="K22" s="103"/>
      <c r="L22" s="77"/>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5"/>
      <c r="DK22" s="15"/>
      <c r="DL22" s="15"/>
      <c r="DM22" s="15"/>
      <c r="DN22" s="15"/>
      <c r="DO22" s="15"/>
      <c r="DP22" s="15"/>
      <c r="DQ22" s="15"/>
      <c r="DR22" s="15"/>
      <c r="DS22" s="15"/>
      <c r="DT22" s="15"/>
      <c r="DU22" s="15"/>
      <c r="DV22" s="15"/>
      <c r="DW22" s="15"/>
      <c r="DX22" s="15"/>
      <c r="DY22" s="15"/>
      <c r="DZ22" s="15"/>
      <c r="EA22" s="15"/>
      <c r="EB22" s="15"/>
      <c r="EC22" s="15"/>
      <c r="ED22" s="15"/>
      <c r="EE22" s="15"/>
      <c r="EF22" s="15"/>
      <c r="EG22" s="15"/>
      <c r="EH22" s="15"/>
      <c r="EI22" s="15"/>
      <c r="EJ22" s="15"/>
      <c r="EK22" s="15"/>
      <c r="EL22" s="15"/>
      <c r="EM22" s="15"/>
      <c r="EN22" s="15"/>
      <c r="EO22" s="15"/>
      <c r="EP22" s="15"/>
      <c r="EQ22" s="15"/>
      <c r="ER22" s="15"/>
      <c r="ES22" s="15"/>
      <c r="ET22" s="15"/>
      <c r="EU22" s="15"/>
      <c r="EV22" s="15"/>
      <c r="EW22" s="15"/>
      <c r="EX22" s="15"/>
      <c r="EY22" s="15"/>
      <c r="EZ22" s="15"/>
      <c r="FA22" s="15"/>
      <c r="FB22" s="15"/>
      <c r="FC22" s="15"/>
      <c r="FD22" s="15"/>
      <c r="FE22" s="15"/>
      <c r="FF22" s="15"/>
      <c r="FG22" s="15"/>
      <c r="FH22" s="15"/>
      <c r="FI22" s="15"/>
      <c r="FJ22" s="15"/>
      <c r="FK22" s="15"/>
      <c r="FL22" s="15"/>
      <c r="FM22" s="15"/>
      <c r="FN22" s="15"/>
      <c r="FO22" s="15"/>
      <c r="FP22" s="15"/>
      <c r="FQ22" s="15"/>
      <c r="FR22" s="15"/>
      <c r="FS22" s="15"/>
      <c r="FT22" s="15"/>
      <c r="FU22" s="15"/>
      <c r="FV22" s="15"/>
      <c r="FW22" s="15"/>
      <c r="FX22" s="15"/>
      <c r="FY22" s="15"/>
      <c r="FZ22" s="15"/>
      <c r="GA22" s="15"/>
      <c r="GB22" s="15"/>
      <c r="GC22" s="15"/>
      <c r="GD22" s="15"/>
      <c r="GE22" s="15"/>
      <c r="GF22" s="15"/>
      <c r="GG22" s="15"/>
      <c r="GH22" s="15"/>
      <c r="GI22" s="15"/>
      <c r="GJ22" s="15"/>
      <c r="GK22" s="15"/>
      <c r="GL22" s="15"/>
      <c r="GM22" s="15"/>
      <c r="GN22" s="15"/>
      <c r="GO22" s="15"/>
      <c r="GP22" s="15"/>
      <c r="GQ22" s="15"/>
      <c r="GR22" s="15"/>
      <c r="GS22" s="15"/>
      <c r="GT22" s="15"/>
      <c r="GU22" s="15"/>
      <c r="GV22" s="15"/>
      <c r="GW22" s="15"/>
      <c r="GX22" s="15"/>
      <c r="GY22" s="15"/>
      <c r="GZ22" s="15"/>
      <c r="HA22" s="15"/>
      <c r="HB22" s="15"/>
      <c r="HC22" s="15"/>
      <c r="HD22" s="15"/>
      <c r="HE22" s="15"/>
      <c r="HF22" s="15"/>
      <c r="HG22" s="15"/>
      <c r="HH22" s="15"/>
      <c r="HI22" s="15"/>
      <c r="HJ22" s="15"/>
      <c r="HK22" s="15"/>
      <c r="HL22" s="15"/>
      <c r="HM22" s="15"/>
      <c r="HN22" s="15"/>
      <c r="HO22" s="15"/>
      <c r="HP22" s="15"/>
      <c r="HQ22" s="15"/>
      <c r="HR22" s="15"/>
      <c r="HS22" s="15"/>
      <c r="HT22" s="15"/>
      <c r="HU22" s="15"/>
      <c r="HV22" s="15"/>
      <c r="HW22" s="15"/>
      <c r="HX22" s="15"/>
      <c r="HY22" s="15"/>
      <c r="HZ22" s="15"/>
      <c r="IA22" s="15"/>
      <c r="IB22" s="15"/>
      <c r="IC22" s="15"/>
      <c r="ID22" s="15"/>
      <c r="IE22" s="15"/>
      <c r="IF22" s="15"/>
      <c r="IG22" s="15"/>
      <c r="IH22" s="15"/>
      <c r="II22" s="15"/>
      <c r="IJ22" s="15"/>
      <c r="IK22" s="15"/>
      <c r="IL22" s="15"/>
      <c r="IM22" s="15"/>
      <c r="IN22" s="15"/>
      <c r="IO22" s="15"/>
      <c r="IP22" s="15"/>
      <c r="IQ22" s="15"/>
      <c r="IR22" s="15"/>
      <c r="IS22" s="15"/>
      <c r="IT22" s="15"/>
      <c r="IU22" s="15"/>
      <c r="IV22" s="15"/>
    </row>
    <row r="23" spans="1:256" ht="12" customHeight="1" x14ac:dyDescent="0.2">
      <c r="A23" s="129" t="s">
        <v>336</v>
      </c>
      <c r="B23" s="121">
        <v>3.36</v>
      </c>
      <c r="C23" s="364">
        <v>3.31</v>
      </c>
      <c r="D23" s="364">
        <v>3.43</v>
      </c>
      <c r="E23" s="364">
        <v>3.56</v>
      </c>
      <c r="F23" s="364">
        <v>3.53</v>
      </c>
      <c r="G23" s="364">
        <v>3.59</v>
      </c>
      <c r="H23" s="364">
        <v>3.27</v>
      </c>
      <c r="I23" s="364">
        <v>3.5</v>
      </c>
      <c r="J23" s="365">
        <v>3.41</v>
      </c>
      <c r="K23" s="103"/>
      <c r="L23" s="77"/>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c r="DA23" s="15"/>
      <c r="DB23" s="15"/>
      <c r="DC23" s="15"/>
      <c r="DD23" s="15"/>
      <c r="DE23" s="15"/>
      <c r="DF23" s="15"/>
      <c r="DG23" s="15"/>
      <c r="DH23" s="15"/>
      <c r="DI23" s="15"/>
      <c r="DJ23" s="15"/>
      <c r="DK23" s="15"/>
      <c r="DL23" s="15"/>
      <c r="DM23" s="15"/>
      <c r="DN23" s="15"/>
      <c r="DO23" s="15"/>
      <c r="DP23" s="15"/>
      <c r="DQ23" s="15"/>
      <c r="DR23" s="15"/>
      <c r="DS23" s="15"/>
      <c r="DT23" s="15"/>
      <c r="DU23" s="15"/>
      <c r="DV23" s="15"/>
      <c r="DW23" s="15"/>
      <c r="DX23" s="15"/>
      <c r="DY23" s="15"/>
      <c r="DZ23" s="15"/>
      <c r="EA23" s="15"/>
      <c r="EB23" s="15"/>
      <c r="EC23" s="15"/>
      <c r="ED23" s="15"/>
      <c r="EE23" s="15"/>
      <c r="EF23" s="15"/>
      <c r="EG23" s="15"/>
      <c r="EH23" s="15"/>
      <c r="EI23" s="15"/>
      <c r="EJ23" s="15"/>
      <c r="EK23" s="15"/>
      <c r="EL23" s="15"/>
      <c r="EM23" s="15"/>
      <c r="EN23" s="15"/>
      <c r="EO23" s="15"/>
      <c r="EP23" s="15"/>
      <c r="EQ23" s="15"/>
      <c r="ER23" s="15"/>
      <c r="ES23" s="15"/>
      <c r="ET23" s="15"/>
      <c r="EU23" s="15"/>
      <c r="EV23" s="15"/>
      <c r="EW23" s="15"/>
      <c r="EX23" s="15"/>
      <c r="EY23" s="15"/>
      <c r="EZ23" s="15"/>
      <c r="FA23" s="15"/>
      <c r="FB23" s="15"/>
      <c r="FC23" s="15"/>
      <c r="FD23" s="15"/>
      <c r="FE23" s="15"/>
      <c r="FF23" s="15"/>
      <c r="FG23" s="15"/>
      <c r="FH23" s="15"/>
      <c r="FI23" s="15"/>
      <c r="FJ23" s="15"/>
      <c r="FK23" s="15"/>
      <c r="FL23" s="15"/>
      <c r="FM23" s="15"/>
      <c r="FN23" s="15"/>
      <c r="FO23" s="15"/>
      <c r="FP23" s="15"/>
      <c r="FQ23" s="15"/>
      <c r="FR23" s="15"/>
      <c r="FS23" s="15"/>
      <c r="FT23" s="15"/>
      <c r="FU23" s="15"/>
      <c r="FV23" s="15"/>
      <c r="FW23" s="15"/>
      <c r="FX23" s="15"/>
      <c r="FY23" s="15"/>
      <c r="FZ23" s="15"/>
      <c r="GA23" s="15"/>
      <c r="GB23" s="15"/>
      <c r="GC23" s="15"/>
      <c r="GD23" s="15"/>
      <c r="GE23" s="15"/>
      <c r="GF23" s="15"/>
      <c r="GG23" s="15"/>
      <c r="GH23" s="15"/>
      <c r="GI23" s="15"/>
      <c r="GJ23" s="15"/>
      <c r="GK23" s="15"/>
      <c r="GL23" s="15"/>
      <c r="GM23" s="15"/>
      <c r="GN23" s="15"/>
      <c r="GO23" s="15"/>
      <c r="GP23" s="15"/>
      <c r="GQ23" s="15"/>
      <c r="GR23" s="15"/>
      <c r="GS23" s="15"/>
      <c r="GT23" s="15"/>
      <c r="GU23" s="15"/>
      <c r="GV23" s="15"/>
      <c r="GW23" s="15"/>
      <c r="GX23" s="15"/>
      <c r="GY23" s="15"/>
      <c r="GZ23" s="15"/>
      <c r="HA23" s="15"/>
      <c r="HB23" s="15"/>
      <c r="HC23" s="15"/>
      <c r="HD23" s="15"/>
      <c r="HE23" s="15"/>
      <c r="HF23" s="15"/>
      <c r="HG23" s="15"/>
      <c r="HH23" s="15"/>
      <c r="HI23" s="15"/>
      <c r="HJ23" s="15"/>
      <c r="HK23" s="15"/>
      <c r="HL23" s="15"/>
      <c r="HM23" s="15"/>
      <c r="HN23" s="15"/>
      <c r="HO23" s="15"/>
      <c r="HP23" s="15"/>
      <c r="HQ23" s="15"/>
      <c r="HR23" s="15"/>
      <c r="HS23" s="15"/>
      <c r="HT23" s="15"/>
      <c r="HU23" s="15"/>
      <c r="HV23" s="15"/>
      <c r="HW23" s="15"/>
      <c r="HX23" s="15"/>
      <c r="HY23" s="15"/>
      <c r="HZ23" s="15"/>
      <c r="IA23" s="15"/>
      <c r="IB23" s="15"/>
      <c r="IC23" s="15"/>
      <c r="ID23" s="15"/>
      <c r="IE23" s="15"/>
      <c r="IF23" s="15"/>
      <c r="IG23" s="15"/>
      <c r="IH23" s="15"/>
      <c r="II23" s="15"/>
      <c r="IJ23" s="15"/>
      <c r="IK23" s="15"/>
      <c r="IL23" s="15"/>
      <c r="IM23" s="15"/>
      <c r="IN23" s="15"/>
      <c r="IO23" s="15"/>
      <c r="IP23" s="15"/>
      <c r="IQ23" s="15"/>
      <c r="IR23" s="15"/>
      <c r="IS23" s="15"/>
      <c r="IT23" s="15"/>
      <c r="IU23" s="15"/>
      <c r="IV23" s="15"/>
    </row>
    <row r="24" spans="1:256" ht="12" customHeight="1" x14ac:dyDescent="0.2">
      <c r="A24" s="360" t="s">
        <v>341</v>
      </c>
      <c r="B24" s="222"/>
      <c r="C24" s="222"/>
      <c r="D24" s="222"/>
      <c r="E24" s="222"/>
      <c r="F24" s="222"/>
      <c r="G24" s="222"/>
      <c r="H24" s="222"/>
      <c r="I24" s="222"/>
      <c r="J24" s="263"/>
      <c r="K24" s="103"/>
      <c r="L24" s="35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5"/>
      <c r="BR24" s="15"/>
      <c r="BS24" s="15"/>
      <c r="BT24" s="15"/>
      <c r="BU24" s="15"/>
      <c r="BV24" s="15"/>
      <c r="BW24" s="15"/>
      <c r="BX24" s="15"/>
      <c r="BY24" s="15"/>
      <c r="BZ24" s="15"/>
      <c r="CA24" s="15"/>
      <c r="CB24" s="15"/>
      <c r="CC24" s="15"/>
      <c r="CD24" s="15"/>
      <c r="CE24" s="15"/>
      <c r="CF24" s="15"/>
      <c r="CG24" s="15"/>
      <c r="CH24" s="15"/>
      <c r="CI24" s="15"/>
      <c r="CJ24" s="15"/>
      <c r="CK24" s="15"/>
      <c r="CL24" s="15"/>
      <c r="CM24" s="15"/>
      <c r="CN24" s="15"/>
      <c r="CO24" s="15"/>
      <c r="CP24" s="15"/>
      <c r="CQ24" s="15"/>
      <c r="CR24" s="15"/>
      <c r="CS24" s="15"/>
      <c r="CT24" s="15"/>
      <c r="CU24" s="15"/>
      <c r="CV24" s="15"/>
      <c r="CW24" s="15"/>
      <c r="CX24" s="15"/>
      <c r="CY24" s="15"/>
      <c r="CZ24" s="15"/>
      <c r="DA24" s="15"/>
      <c r="DB24" s="15"/>
      <c r="DC24" s="15"/>
      <c r="DD24" s="15"/>
      <c r="DE24" s="15"/>
      <c r="DF24" s="15"/>
      <c r="DG24" s="15"/>
      <c r="DH24" s="15"/>
      <c r="DI24" s="15"/>
      <c r="DJ24" s="15"/>
      <c r="DK24" s="15"/>
      <c r="DL24" s="15"/>
      <c r="DM24" s="15"/>
      <c r="DN24" s="15"/>
      <c r="DO24" s="15"/>
      <c r="DP24" s="15"/>
      <c r="DQ24" s="15"/>
      <c r="DR24" s="15"/>
      <c r="DS24" s="15"/>
      <c r="DT24" s="15"/>
      <c r="DU24" s="15"/>
      <c r="DV24" s="15"/>
      <c r="DW24" s="15"/>
      <c r="DX24" s="15"/>
      <c r="DY24" s="15"/>
      <c r="DZ24" s="15"/>
      <c r="EA24" s="15"/>
      <c r="EB24" s="15"/>
      <c r="EC24" s="15"/>
      <c r="ED24" s="15"/>
      <c r="EE24" s="15"/>
      <c r="EF24" s="15"/>
      <c r="EG24" s="15"/>
      <c r="EH24" s="15"/>
      <c r="EI24" s="15"/>
      <c r="EJ24" s="15"/>
      <c r="EK24" s="15"/>
      <c r="EL24" s="15"/>
      <c r="EM24" s="15"/>
      <c r="EN24" s="15"/>
      <c r="EO24" s="15"/>
      <c r="EP24" s="15"/>
      <c r="EQ24" s="15"/>
      <c r="ER24" s="15"/>
      <c r="ES24" s="15"/>
      <c r="ET24" s="15"/>
      <c r="EU24" s="15"/>
      <c r="EV24" s="15"/>
      <c r="EW24" s="15"/>
      <c r="EX24" s="15"/>
      <c r="EY24" s="15"/>
      <c r="EZ24" s="15"/>
      <c r="FA24" s="15"/>
      <c r="FB24" s="15"/>
      <c r="FC24" s="15"/>
      <c r="FD24" s="15"/>
      <c r="FE24" s="15"/>
      <c r="FF24" s="15"/>
      <c r="FG24" s="15"/>
      <c r="FH24" s="15"/>
      <c r="FI24" s="15"/>
      <c r="FJ24" s="15"/>
      <c r="FK24" s="15"/>
      <c r="FL24" s="15"/>
      <c r="FM24" s="15"/>
      <c r="FN24" s="15"/>
      <c r="FO24" s="15"/>
      <c r="FP24" s="15"/>
      <c r="FQ24" s="15"/>
      <c r="FR24" s="15"/>
      <c r="FS24" s="15"/>
      <c r="FT24" s="15"/>
      <c r="FU24" s="15"/>
      <c r="FV24" s="15"/>
      <c r="FW24" s="15"/>
      <c r="FX24" s="15"/>
      <c r="FY24" s="15"/>
      <c r="FZ24" s="15"/>
      <c r="GA24" s="15"/>
      <c r="GB24" s="15"/>
      <c r="GC24" s="15"/>
      <c r="GD24" s="15"/>
      <c r="GE24" s="15"/>
      <c r="GF24" s="15"/>
      <c r="GG24" s="15"/>
      <c r="GH24" s="15"/>
      <c r="GI24" s="15"/>
      <c r="GJ24" s="15"/>
      <c r="GK24" s="15"/>
      <c r="GL24" s="15"/>
      <c r="GM24" s="15"/>
      <c r="GN24" s="15"/>
      <c r="GO24" s="15"/>
      <c r="GP24" s="15"/>
      <c r="GQ24" s="15"/>
      <c r="GR24" s="15"/>
      <c r="GS24" s="15"/>
      <c r="GT24" s="15"/>
      <c r="GU24" s="15"/>
      <c r="GV24" s="15"/>
      <c r="GW24" s="15"/>
      <c r="GX24" s="15"/>
      <c r="GY24" s="15"/>
      <c r="GZ24" s="15"/>
      <c r="HA24" s="15"/>
      <c r="HB24" s="15"/>
      <c r="HC24" s="15"/>
      <c r="HD24" s="15"/>
      <c r="HE24" s="15"/>
      <c r="HF24" s="15"/>
      <c r="HG24" s="15"/>
      <c r="HH24" s="15"/>
      <c r="HI24" s="15"/>
      <c r="HJ24" s="15"/>
      <c r="HK24" s="15"/>
      <c r="HL24" s="15"/>
      <c r="HM24" s="15"/>
      <c r="HN24" s="15"/>
      <c r="HO24" s="15"/>
      <c r="HP24" s="15"/>
      <c r="HQ24" s="15"/>
      <c r="HR24" s="15"/>
      <c r="HS24" s="15"/>
      <c r="HT24" s="15"/>
      <c r="HU24" s="15"/>
      <c r="HV24" s="15"/>
      <c r="HW24" s="15"/>
      <c r="HX24" s="15"/>
      <c r="HY24" s="15"/>
      <c r="HZ24" s="15"/>
      <c r="IA24" s="15"/>
      <c r="IB24" s="15"/>
      <c r="IC24" s="15"/>
      <c r="ID24" s="15"/>
      <c r="IE24" s="15"/>
      <c r="IF24" s="15"/>
      <c r="IG24" s="15"/>
      <c r="IH24" s="15"/>
      <c r="II24" s="15"/>
      <c r="IJ24" s="15"/>
      <c r="IK24" s="15"/>
      <c r="IL24" s="15"/>
      <c r="IM24" s="15"/>
      <c r="IN24" s="15"/>
      <c r="IO24" s="15"/>
      <c r="IP24" s="15"/>
      <c r="IQ24" s="15"/>
      <c r="IR24" s="15"/>
      <c r="IS24" s="15"/>
      <c r="IT24" s="15"/>
      <c r="IU24" s="15"/>
      <c r="IV24" s="15"/>
    </row>
    <row r="25" spans="1:256" x14ac:dyDescent="0.2">
      <c r="A25" s="129" t="s">
        <v>342</v>
      </c>
      <c r="B25" s="222"/>
      <c r="C25" s="222"/>
      <c r="D25" s="222"/>
      <c r="E25" s="222"/>
      <c r="F25" s="222"/>
      <c r="G25" s="222"/>
      <c r="H25" s="222"/>
      <c r="I25" s="222"/>
      <c r="J25" s="263"/>
      <c r="L25" s="15"/>
      <c r="M25" s="15"/>
      <c r="N25" s="15"/>
      <c r="O25" s="15"/>
    </row>
    <row r="26" spans="1:256" x14ac:dyDescent="0.2">
      <c r="A26" s="129"/>
      <c r="B26" s="222"/>
      <c r="C26" s="222"/>
      <c r="D26" s="222"/>
      <c r="E26" s="222"/>
      <c r="F26" s="222"/>
      <c r="G26" s="222"/>
      <c r="H26" s="222"/>
      <c r="I26" s="222"/>
      <c r="J26" s="263"/>
      <c r="L26" s="15"/>
      <c r="M26" s="15"/>
      <c r="N26" s="15"/>
      <c r="O26" s="15"/>
    </row>
    <row r="27" spans="1:256" ht="15" x14ac:dyDescent="0.2">
      <c r="A27" s="643"/>
      <c r="B27" s="644"/>
      <c r="C27" s="644"/>
      <c r="D27" s="644"/>
      <c r="E27" s="644"/>
      <c r="F27" s="644"/>
      <c r="G27" s="644"/>
      <c r="H27" s="644"/>
      <c r="I27" s="644"/>
      <c r="J27" s="645"/>
      <c r="L27" s="15"/>
      <c r="M27" s="15"/>
      <c r="N27" s="15"/>
      <c r="O27" s="15"/>
    </row>
    <row r="29" spans="1:256" ht="15.75" x14ac:dyDescent="0.25">
      <c r="A29" s="646" t="s">
        <v>35</v>
      </c>
      <c r="B29" s="647"/>
      <c r="C29" s="647"/>
      <c r="D29" s="647"/>
      <c r="E29" s="647"/>
      <c r="F29" s="647"/>
      <c r="G29" s="647"/>
      <c r="H29" s="647"/>
      <c r="I29" s="647"/>
      <c r="J29" s="647"/>
    </row>
  </sheetData>
  <sheetProtection sheet="1" objects="1" scenarios="1"/>
  <mergeCells count="2">
    <mergeCell ref="A27:J27"/>
    <mergeCell ref="A29:J29"/>
  </mergeCells>
  <phoneticPr fontId="23" type="noConversion"/>
  <pageMargins left="0.5" right="0.5" top="0.5" bottom="0.5" header="0" footer="0"/>
  <pageSetup paperSize="9" scale="40" orientation="portrait" verticalDpi="12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V155"/>
  <sheetViews>
    <sheetView topLeftCell="A37" zoomScale="85" zoomScaleNormal="85" workbookViewId="0">
      <selection activeCell="F1" sqref="F1"/>
    </sheetView>
  </sheetViews>
  <sheetFormatPr defaultColWidth="9.6640625" defaultRowHeight="12.75" x14ac:dyDescent="0.2"/>
  <cols>
    <col min="1" max="1" width="57.88671875" style="5" customWidth="1"/>
    <col min="2" max="5" width="5.77734375" style="5" customWidth="1"/>
    <col min="6" max="6" width="7.109375" style="5" customWidth="1"/>
    <col min="7" max="9" width="5.77734375" style="5" customWidth="1"/>
    <col min="10" max="10" width="6.33203125" style="5" customWidth="1"/>
    <col min="11" max="11" width="3.109375" style="5" customWidth="1"/>
    <col min="12" max="12" width="24.21875" style="5" customWidth="1"/>
    <col min="13" max="17" width="6.77734375" style="5" customWidth="1"/>
    <col min="18" max="19" width="5.77734375" style="5" customWidth="1"/>
    <col min="20" max="16384" width="9.6640625" style="5"/>
  </cols>
  <sheetData>
    <row r="1" spans="2:6" hidden="1" x14ac:dyDescent="0.2"/>
    <row r="2" spans="2:6" hidden="1" x14ac:dyDescent="0.2">
      <c r="B2" s="409">
        <v>28522</v>
      </c>
      <c r="C2" s="409">
        <v>33818</v>
      </c>
      <c r="D2" s="15">
        <v>10</v>
      </c>
      <c r="E2" s="15"/>
      <c r="F2" s="15" t="e">
        <f>VLOOKUP('Averages etc'!D10,'Ave model'!B2:D29,3)</f>
        <v>#N/A</v>
      </c>
    </row>
    <row r="3" spans="2:6" hidden="1" x14ac:dyDescent="0.2">
      <c r="B3" s="409">
        <v>33848</v>
      </c>
      <c r="C3" s="409">
        <v>33879</v>
      </c>
      <c r="D3" s="15">
        <v>20</v>
      </c>
      <c r="E3" s="15"/>
      <c r="F3" s="15" t="e">
        <f>F2+1</f>
        <v>#N/A</v>
      </c>
    </row>
    <row r="4" spans="2:6" hidden="1" x14ac:dyDescent="0.2">
      <c r="B4" s="409">
        <v>33909</v>
      </c>
      <c r="C4" s="409">
        <v>33909</v>
      </c>
      <c r="D4" s="15">
        <v>30</v>
      </c>
      <c r="E4" s="15"/>
      <c r="F4" s="15" t="e">
        <f t="shared" ref="F4:F10" si="0">F3+1</f>
        <v>#N/A</v>
      </c>
    </row>
    <row r="5" spans="2:6" hidden="1" x14ac:dyDescent="0.2">
      <c r="B5" s="409">
        <v>33939</v>
      </c>
      <c r="C5" s="409">
        <v>33940</v>
      </c>
      <c r="D5" s="15">
        <v>40</v>
      </c>
      <c r="E5" s="15"/>
      <c r="F5" s="15" t="e">
        <f t="shared" si="0"/>
        <v>#N/A</v>
      </c>
    </row>
    <row r="6" spans="2:6" hidden="1" x14ac:dyDescent="0.2">
      <c r="B6" s="409">
        <v>33970</v>
      </c>
      <c r="C6" s="409">
        <v>35644</v>
      </c>
      <c r="D6" s="15">
        <v>50</v>
      </c>
      <c r="E6" s="15"/>
      <c r="F6" s="15" t="e">
        <f t="shared" si="0"/>
        <v>#N/A</v>
      </c>
    </row>
    <row r="7" spans="2:6" hidden="1" x14ac:dyDescent="0.2">
      <c r="B7" s="409">
        <v>35674</v>
      </c>
      <c r="C7" s="409">
        <v>35705</v>
      </c>
      <c r="D7" s="15">
        <v>60</v>
      </c>
      <c r="E7" s="15"/>
      <c r="F7" s="15" t="e">
        <f t="shared" si="0"/>
        <v>#N/A</v>
      </c>
    </row>
    <row r="8" spans="2:6" hidden="1" x14ac:dyDescent="0.2">
      <c r="B8" s="409">
        <v>35735</v>
      </c>
      <c r="C8" s="409">
        <v>36039</v>
      </c>
      <c r="D8" s="15">
        <v>70</v>
      </c>
      <c r="E8" s="15"/>
      <c r="F8" s="15" t="e">
        <f t="shared" si="0"/>
        <v>#N/A</v>
      </c>
    </row>
    <row r="9" spans="2:6" hidden="1" x14ac:dyDescent="0.2">
      <c r="B9" s="409">
        <v>36069</v>
      </c>
      <c r="C9" s="409">
        <v>37653</v>
      </c>
      <c r="D9" s="15">
        <v>80</v>
      </c>
      <c r="E9" s="15"/>
      <c r="F9" s="15" t="e">
        <f t="shared" si="0"/>
        <v>#N/A</v>
      </c>
    </row>
    <row r="10" spans="2:6" hidden="1" x14ac:dyDescent="0.2">
      <c r="B10" s="409">
        <v>37681</v>
      </c>
      <c r="C10" s="409">
        <v>39356</v>
      </c>
      <c r="D10" s="15">
        <v>90</v>
      </c>
      <c r="E10" s="15"/>
      <c r="F10" s="15" t="e">
        <f t="shared" si="0"/>
        <v>#N/A</v>
      </c>
    </row>
    <row r="11" spans="2:6" hidden="1" x14ac:dyDescent="0.2">
      <c r="B11" s="409">
        <v>39387</v>
      </c>
      <c r="C11" s="409">
        <v>39387</v>
      </c>
      <c r="D11" s="15">
        <v>100</v>
      </c>
      <c r="E11" s="15"/>
      <c r="F11" s="15"/>
    </row>
    <row r="12" spans="2:6" hidden="1" x14ac:dyDescent="0.2">
      <c r="B12" s="409">
        <v>39417</v>
      </c>
      <c r="C12" s="409">
        <v>39418</v>
      </c>
      <c r="D12" s="15">
        <v>110</v>
      </c>
      <c r="E12" s="15"/>
      <c r="F12" s="15"/>
    </row>
    <row r="13" spans="2:6" hidden="1" x14ac:dyDescent="0.2">
      <c r="B13" s="409">
        <v>39448</v>
      </c>
      <c r="C13" s="409">
        <v>39449</v>
      </c>
      <c r="D13" s="15">
        <v>120</v>
      </c>
      <c r="E13" s="15"/>
      <c r="F13" s="15"/>
    </row>
    <row r="14" spans="2:6" hidden="1" x14ac:dyDescent="0.2">
      <c r="B14" s="409">
        <v>39479</v>
      </c>
      <c r="C14" s="409">
        <v>39479</v>
      </c>
      <c r="D14" s="15">
        <v>130</v>
      </c>
      <c r="E14" s="15"/>
      <c r="F14" s="15"/>
    </row>
    <row r="15" spans="2:6" hidden="1" x14ac:dyDescent="0.2">
      <c r="B15" s="409">
        <v>39508</v>
      </c>
      <c r="C15" s="409">
        <v>39509</v>
      </c>
      <c r="D15" s="15">
        <v>140</v>
      </c>
      <c r="E15" s="15"/>
      <c r="F15" s="15"/>
    </row>
    <row r="16" spans="2:6" hidden="1" x14ac:dyDescent="0.2">
      <c r="B16" s="409">
        <v>39539</v>
      </c>
      <c r="C16" s="409">
        <v>39539</v>
      </c>
      <c r="D16" s="15">
        <v>150</v>
      </c>
      <c r="E16" s="15"/>
      <c r="F16" s="15"/>
    </row>
    <row r="17" spans="2:6" hidden="1" x14ac:dyDescent="0.2">
      <c r="B17" s="409">
        <v>39569</v>
      </c>
      <c r="C17" s="409">
        <v>39570</v>
      </c>
      <c r="D17" s="15">
        <v>160</v>
      </c>
      <c r="E17" s="15"/>
      <c r="F17" s="15"/>
    </row>
    <row r="18" spans="2:6" hidden="1" x14ac:dyDescent="0.2">
      <c r="B18" s="409">
        <v>39600</v>
      </c>
      <c r="C18" s="409">
        <v>39600</v>
      </c>
      <c r="D18" s="15">
        <v>170</v>
      </c>
    </row>
    <row r="19" spans="2:6" hidden="1" x14ac:dyDescent="0.2">
      <c r="B19" s="409">
        <v>39630</v>
      </c>
      <c r="C19" s="409">
        <v>39631</v>
      </c>
      <c r="D19" s="15">
        <v>180</v>
      </c>
    </row>
    <row r="20" spans="2:6" hidden="1" x14ac:dyDescent="0.2">
      <c r="B20" s="409">
        <v>39661</v>
      </c>
      <c r="C20" s="409">
        <v>40026</v>
      </c>
      <c r="D20" s="15">
        <v>190</v>
      </c>
    </row>
    <row r="21" spans="2:6" hidden="1" x14ac:dyDescent="0.2">
      <c r="B21" s="409">
        <v>40057</v>
      </c>
      <c r="C21" s="409">
        <v>40057</v>
      </c>
      <c r="D21" s="15">
        <v>200</v>
      </c>
    </row>
    <row r="22" spans="2:6" hidden="1" x14ac:dyDescent="0.2">
      <c r="B22" s="409">
        <v>40087</v>
      </c>
      <c r="C22" s="409">
        <v>40088</v>
      </c>
      <c r="D22" s="15">
        <v>210</v>
      </c>
    </row>
    <row r="23" spans="2:6" hidden="1" x14ac:dyDescent="0.2">
      <c r="B23" s="409">
        <v>40118</v>
      </c>
      <c r="C23" s="409">
        <v>40118</v>
      </c>
      <c r="D23" s="15">
        <v>220</v>
      </c>
    </row>
    <row r="24" spans="2:6" hidden="1" x14ac:dyDescent="0.2">
      <c r="B24" s="409">
        <v>40148</v>
      </c>
      <c r="C24" s="409">
        <v>40149</v>
      </c>
      <c r="D24" s="15">
        <v>230</v>
      </c>
    </row>
    <row r="25" spans="2:6" hidden="1" x14ac:dyDescent="0.2">
      <c r="B25" s="409">
        <v>40179</v>
      </c>
      <c r="C25" s="409">
        <v>41365</v>
      </c>
      <c r="D25" s="15">
        <v>240</v>
      </c>
    </row>
    <row r="26" spans="2:6" hidden="1" x14ac:dyDescent="0.2">
      <c r="B26" s="409">
        <v>41395</v>
      </c>
      <c r="C26" s="409">
        <v>41426</v>
      </c>
      <c r="D26" s="15">
        <v>250</v>
      </c>
    </row>
    <row r="27" spans="2:6" hidden="1" x14ac:dyDescent="0.2">
      <c r="B27" s="409">
        <v>41456</v>
      </c>
      <c r="C27" s="409">
        <v>41487</v>
      </c>
      <c r="D27" s="15">
        <v>260</v>
      </c>
    </row>
    <row r="28" spans="2:6" hidden="1" x14ac:dyDescent="0.2">
      <c r="B28" s="409">
        <v>41518</v>
      </c>
      <c r="C28" s="409">
        <v>41640</v>
      </c>
      <c r="D28" s="15">
        <v>270</v>
      </c>
    </row>
    <row r="29" spans="2:6" hidden="1" x14ac:dyDescent="0.2">
      <c r="B29" s="409">
        <v>41671</v>
      </c>
      <c r="C29" s="15"/>
      <c r="D29" s="15">
        <v>280</v>
      </c>
    </row>
    <row r="30" spans="2:6" hidden="1" x14ac:dyDescent="0.2"/>
    <row r="31" spans="2:6" hidden="1" x14ac:dyDescent="0.2"/>
    <row r="32" spans="2:6" hidden="1" x14ac:dyDescent="0.2"/>
    <row r="33" spans="1:256" hidden="1" x14ac:dyDescent="0.2"/>
    <row r="34" spans="1:256" hidden="1" x14ac:dyDescent="0.2"/>
    <row r="35" spans="1:256" hidden="1" x14ac:dyDescent="0.2"/>
    <row r="36" spans="1:256" hidden="1" x14ac:dyDescent="0.2"/>
    <row r="38" spans="1:256" ht="12" customHeight="1" x14ac:dyDescent="0.2">
      <c r="A38" s="100" t="s">
        <v>166</v>
      </c>
      <c r="B38" s="15"/>
      <c r="C38" s="101"/>
      <c r="D38" s="101"/>
      <c r="E38" s="101"/>
      <c r="F38" s="101"/>
      <c r="G38" s="101"/>
      <c r="H38" s="101"/>
      <c r="I38" s="101"/>
      <c r="J38" s="101"/>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c r="CQ38" s="15"/>
      <c r="CR38" s="15"/>
      <c r="CS38" s="15"/>
      <c r="CT38" s="15"/>
      <c r="CU38" s="15"/>
      <c r="CV38" s="15"/>
      <c r="CW38" s="15"/>
      <c r="CX38" s="15"/>
      <c r="CY38" s="15"/>
      <c r="CZ38" s="15"/>
      <c r="DA38" s="15"/>
      <c r="DB38" s="15"/>
      <c r="DC38" s="15"/>
      <c r="DD38" s="15"/>
      <c r="DE38" s="15"/>
      <c r="DF38" s="15"/>
      <c r="DG38" s="15"/>
      <c r="DH38" s="15"/>
      <c r="DI38" s="15"/>
      <c r="DJ38" s="15"/>
      <c r="DK38" s="15"/>
      <c r="DL38" s="15"/>
      <c r="DM38" s="15"/>
      <c r="DN38" s="15"/>
      <c r="DO38" s="15"/>
      <c r="DP38" s="15"/>
      <c r="DQ38" s="15"/>
      <c r="DR38" s="15"/>
      <c r="DS38" s="15"/>
      <c r="DT38" s="15"/>
      <c r="DU38" s="15"/>
      <c r="DV38" s="15"/>
      <c r="DW38" s="15"/>
      <c r="DX38" s="15"/>
      <c r="DY38" s="15"/>
      <c r="DZ38" s="15"/>
      <c r="EA38" s="15"/>
      <c r="EB38" s="15"/>
      <c r="EC38" s="15"/>
      <c r="ED38" s="15"/>
      <c r="EE38" s="15"/>
      <c r="EF38" s="15"/>
      <c r="EG38" s="15"/>
      <c r="EH38" s="15"/>
      <c r="EI38" s="15"/>
      <c r="EJ38" s="15"/>
      <c r="EK38" s="15"/>
      <c r="EL38" s="15"/>
      <c r="EM38" s="15"/>
      <c r="EN38" s="15"/>
      <c r="EO38" s="15"/>
      <c r="EP38" s="15"/>
      <c r="EQ38" s="15"/>
      <c r="ER38" s="15"/>
      <c r="ES38" s="15"/>
      <c r="ET38" s="15"/>
      <c r="EU38" s="15"/>
      <c r="EV38" s="15"/>
      <c r="EW38" s="15"/>
      <c r="EX38" s="15"/>
      <c r="EY38" s="15"/>
      <c r="EZ38" s="15"/>
      <c r="FA38" s="15"/>
      <c r="FB38" s="15"/>
      <c r="FC38" s="15"/>
      <c r="FD38" s="15"/>
      <c r="FE38" s="15"/>
      <c r="FF38" s="15"/>
      <c r="FG38" s="15"/>
      <c r="FH38" s="15"/>
      <c r="FI38" s="15"/>
      <c r="FJ38" s="15"/>
      <c r="FK38" s="15"/>
      <c r="FL38" s="15"/>
      <c r="FM38" s="15"/>
      <c r="FN38" s="15"/>
      <c r="FO38" s="15"/>
      <c r="FP38" s="15"/>
      <c r="FQ38" s="15"/>
      <c r="FR38" s="15"/>
      <c r="FS38" s="15"/>
      <c r="FT38" s="15"/>
      <c r="FU38" s="15"/>
      <c r="FV38" s="15"/>
      <c r="FW38" s="15"/>
      <c r="FX38" s="15"/>
      <c r="FY38" s="15"/>
      <c r="FZ38" s="15"/>
      <c r="GA38" s="15"/>
      <c r="GB38" s="15"/>
      <c r="GC38" s="15"/>
      <c r="GD38" s="15"/>
      <c r="GE38" s="15"/>
      <c r="GF38" s="15"/>
      <c r="GG38" s="15"/>
      <c r="GH38" s="15"/>
      <c r="GI38" s="15"/>
      <c r="GJ38" s="15"/>
      <c r="GK38" s="15"/>
      <c r="GL38" s="15"/>
      <c r="GM38" s="15"/>
      <c r="GN38" s="15"/>
      <c r="GO38" s="15"/>
      <c r="GP38" s="15"/>
      <c r="GQ38" s="15"/>
      <c r="GR38" s="15"/>
      <c r="GS38" s="15"/>
      <c r="GT38" s="15"/>
      <c r="GU38" s="15"/>
      <c r="GV38" s="15"/>
      <c r="GW38" s="15"/>
      <c r="GX38" s="15"/>
      <c r="GY38" s="15"/>
      <c r="GZ38" s="15"/>
      <c r="HA38" s="15"/>
      <c r="HB38" s="15"/>
      <c r="HC38" s="15"/>
      <c r="HD38" s="15"/>
      <c r="HE38" s="15"/>
      <c r="HF38" s="15"/>
      <c r="HG38" s="15"/>
      <c r="HH38" s="15"/>
      <c r="HI38" s="15"/>
      <c r="HJ38" s="15"/>
      <c r="HK38" s="15"/>
      <c r="HL38" s="15"/>
      <c r="HM38" s="15"/>
      <c r="HN38" s="15"/>
      <c r="HO38" s="15"/>
      <c r="HP38" s="15"/>
      <c r="HQ38" s="15"/>
      <c r="HR38" s="15"/>
      <c r="HS38" s="15"/>
      <c r="HT38" s="15"/>
      <c r="HU38" s="15"/>
      <c r="HV38" s="15"/>
      <c r="HW38" s="15"/>
      <c r="HX38" s="15"/>
      <c r="HY38" s="15"/>
      <c r="HZ38" s="15"/>
      <c r="IA38" s="15"/>
      <c r="IB38" s="15"/>
      <c r="IC38" s="15"/>
      <c r="ID38" s="15"/>
      <c r="IE38" s="15"/>
      <c r="IF38" s="15"/>
      <c r="IG38" s="15"/>
      <c r="IH38" s="15"/>
      <c r="II38" s="15"/>
      <c r="IJ38" s="15"/>
      <c r="IK38" s="15"/>
      <c r="IL38" s="15"/>
      <c r="IM38" s="15"/>
      <c r="IN38" s="15"/>
      <c r="IO38" s="15"/>
      <c r="IP38" s="15"/>
      <c r="IQ38" s="15"/>
      <c r="IR38" s="15"/>
      <c r="IS38" s="15"/>
      <c r="IT38" s="15"/>
      <c r="IU38" s="15"/>
      <c r="IV38" s="15"/>
    </row>
    <row r="39" spans="1:256" ht="12" customHeight="1" x14ac:dyDescent="0.2">
      <c r="A39" s="100"/>
      <c r="B39" s="15"/>
      <c r="C39" s="101"/>
      <c r="D39" s="101"/>
      <c r="E39" s="101"/>
      <c r="F39" s="101"/>
      <c r="G39" s="101"/>
      <c r="H39" s="101"/>
      <c r="I39" s="101"/>
      <c r="J39" s="101"/>
      <c r="L39" s="136"/>
      <c r="M39" s="136"/>
      <c r="N39" s="135"/>
      <c r="O39" s="135"/>
      <c r="P39" s="135"/>
      <c r="Q39" s="135"/>
      <c r="R39" s="135"/>
      <c r="S39" s="13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row>
    <row r="40" spans="1:256" ht="14.1" customHeight="1" x14ac:dyDescent="0.2">
      <c r="A40" s="205" t="s">
        <v>167</v>
      </c>
      <c r="B40" s="206"/>
      <c r="C40" s="207"/>
      <c r="D40" s="208"/>
      <c r="E40" s="209"/>
      <c r="F40" s="210"/>
      <c r="G40" s="209"/>
      <c r="H40" s="211"/>
      <c r="I40" s="212"/>
      <c r="J40" s="213"/>
      <c r="L40" s="182" t="s">
        <v>256</v>
      </c>
      <c r="M40" s="117"/>
      <c r="N40" s="117"/>
      <c r="O40" s="117"/>
      <c r="P40" s="117"/>
      <c r="Q40" s="117"/>
      <c r="R40" s="117"/>
      <c r="S40" s="118"/>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5"/>
      <c r="BR40" s="15"/>
      <c r="BS40" s="15"/>
      <c r="BT40" s="15"/>
      <c r="BU40" s="15"/>
      <c r="BV40" s="15"/>
      <c r="BW40" s="15"/>
      <c r="BX40" s="15"/>
      <c r="BY40" s="15"/>
      <c r="BZ40" s="15"/>
      <c r="CA40" s="15"/>
      <c r="CB40" s="15"/>
      <c r="CC40" s="15"/>
      <c r="CD40" s="15"/>
      <c r="CE40" s="15"/>
      <c r="CF40" s="15"/>
      <c r="CG40" s="15"/>
      <c r="CH40" s="15"/>
      <c r="CI40" s="15"/>
      <c r="CJ40" s="15"/>
      <c r="CK40" s="15"/>
      <c r="CL40" s="15"/>
      <c r="CM40" s="15"/>
      <c r="CN40" s="15"/>
      <c r="CO40" s="15"/>
      <c r="CP40" s="15"/>
      <c r="CQ40" s="15"/>
      <c r="CR40" s="15"/>
      <c r="CS40" s="15"/>
      <c r="CT40" s="15"/>
      <c r="CU40" s="15"/>
      <c r="CV40" s="15"/>
      <c r="CW40" s="15"/>
      <c r="CX40" s="15"/>
      <c r="CY40" s="15"/>
      <c r="CZ40" s="15"/>
      <c r="DA40" s="15"/>
      <c r="DB40" s="15"/>
      <c r="DC40" s="15"/>
      <c r="DD40" s="15"/>
      <c r="DE40" s="15"/>
      <c r="DF40" s="15"/>
      <c r="DG40" s="15"/>
      <c r="DH40" s="15"/>
      <c r="DI40" s="15"/>
      <c r="DJ40" s="15"/>
      <c r="DK40" s="15"/>
      <c r="DL40" s="15"/>
      <c r="DM40" s="15"/>
      <c r="DN40" s="15"/>
      <c r="DO40" s="15"/>
      <c r="DP40" s="15"/>
      <c r="DQ40" s="15"/>
      <c r="DR40" s="15"/>
      <c r="DS40" s="15"/>
      <c r="DT40" s="15"/>
      <c r="DU40" s="15"/>
      <c r="DV40" s="15"/>
      <c r="DW40" s="15"/>
      <c r="DX40" s="15"/>
      <c r="DY40" s="15"/>
      <c r="DZ40" s="15"/>
      <c r="EA40" s="15"/>
      <c r="EB40" s="15"/>
      <c r="EC40" s="15"/>
      <c r="ED40" s="15"/>
      <c r="EE40" s="15"/>
      <c r="EF40" s="15"/>
      <c r="EG40" s="15"/>
      <c r="EH40" s="15"/>
      <c r="EI40" s="15"/>
      <c r="EJ40" s="15"/>
      <c r="EK40" s="15"/>
      <c r="EL40" s="15"/>
      <c r="EM40" s="15"/>
      <c r="EN40" s="15"/>
      <c r="EO40" s="15"/>
      <c r="EP40" s="15"/>
      <c r="EQ40" s="15"/>
      <c r="ER40" s="15"/>
      <c r="ES40" s="15"/>
      <c r="ET40" s="15"/>
      <c r="EU40" s="15"/>
      <c r="EV40" s="15"/>
      <c r="EW40" s="15"/>
      <c r="EX40" s="15"/>
      <c r="EY40" s="15"/>
      <c r="EZ40" s="15"/>
      <c r="FA40" s="15"/>
      <c r="FB40" s="15"/>
      <c r="FC40" s="15"/>
      <c r="FD40" s="15"/>
      <c r="FE40" s="15"/>
      <c r="FF40" s="15"/>
      <c r="FG40" s="15"/>
      <c r="FH40" s="15"/>
      <c r="FI40" s="15"/>
      <c r="FJ40" s="15"/>
      <c r="FK40" s="15"/>
      <c r="FL40" s="15"/>
      <c r="FM40" s="15"/>
      <c r="FN40" s="15"/>
      <c r="FO40" s="15"/>
      <c r="FP40" s="15"/>
      <c r="FQ40" s="15"/>
      <c r="FR40" s="15"/>
      <c r="FS40" s="15"/>
      <c r="FT40" s="15"/>
      <c r="FU40" s="15"/>
      <c r="FV40" s="15"/>
      <c r="FW40" s="15"/>
      <c r="FX40" s="15"/>
      <c r="FY40" s="15"/>
      <c r="FZ40" s="15"/>
      <c r="GA40" s="15"/>
      <c r="GB40" s="15"/>
      <c r="GC40" s="15"/>
      <c r="GD40" s="15"/>
      <c r="GE40" s="15"/>
      <c r="GF40" s="15"/>
      <c r="GG40" s="15"/>
      <c r="GH40" s="15"/>
      <c r="GI40" s="15"/>
      <c r="GJ40" s="15"/>
      <c r="GK40" s="15"/>
      <c r="GL40" s="15"/>
      <c r="GM40" s="15"/>
      <c r="GN40" s="15"/>
      <c r="GO40" s="15"/>
      <c r="GP40" s="15"/>
      <c r="GQ40" s="15"/>
      <c r="GR40" s="15"/>
      <c r="GS40" s="15"/>
      <c r="GT40" s="15"/>
      <c r="GU40" s="15"/>
      <c r="GV40" s="15"/>
      <c r="GW40" s="15"/>
      <c r="GX40" s="15"/>
      <c r="GY40" s="15"/>
      <c r="GZ40" s="15"/>
      <c r="HA40" s="15"/>
      <c r="HB40" s="15"/>
      <c r="HC40" s="15"/>
      <c r="HD40" s="15"/>
      <c r="HE40" s="15"/>
      <c r="HF40" s="15"/>
      <c r="HG40" s="15"/>
      <c r="HH40" s="15"/>
      <c r="HI40" s="15"/>
      <c r="HJ40" s="15"/>
      <c r="HK40" s="15"/>
      <c r="HL40" s="15"/>
      <c r="HM40" s="15"/>
      <c r="HN40" s="15"/>
      <c r="HO40" s="15"/>
      <c r="HP40" s="15"/>
      <c r="HQ40" s="15"/>
      <c r="HR40" s="15"/>
      <c r="HS40" s="15"/>
      <c r="HT40" s="15"/>
      <c r="HU40" s="15"/>
      <c r="HV40" s="15"/>
      <c r="HW40" s="15"/>
      <c r="HX40" s="15"/>
      <c r="HY40" s="15"/>
      <c r="HZ40" s="15"/>
      <c r="IA40" s="15"/>
      <c r="IB40" s="15"/>
      <c r="IC40" s="15"/>
      <c r="ID40" s="15"/>
      <c r="IE40" s="15"/>
      <c r="IF40" s="15"/>
      <c r="IG40" s="15"/>
      <c r="IH40" s="15"/>
      <c r="II40" s="15"/>
      <c r="IJ40" s="15"/>
      <c r="IK40" s="15"/>
      <c r="IL40" s="15"/>
      <c r="IM40" s="15"/>
      <c r="IN40" s="15"/>
      <c r="IO40" s="15"/>
      <c r="IP40" s="15"/>
      <c r="IQ40" s="15"/>
      <c r="IR40" s="15"/>
      <c r="IS40" s="15"/>
      <c r="IT40" s="15"/>
      <c r="IU40" s="15"/>
      <c r="IV40" s="15"/>
    </row>
    <row r="41" spans="1:256" ht="12" customHeight="1" x14ac:dyDescent="0.2">
      <c r="A41" s="133"/>
      <c r="B41" s="214"/>
      <c r="C41" s="48"/>
      <c r="D41" s="48"/>
      <c r="E41" s="48"/>
      <c r="F41" s="48"/>
      <c r="G41" s="48"/>
      <c r="H41" s="48"/>
      <c r="I41" s="48"/>
      <c r="J41" s="138"/>
      <c r="L41" s="128"/>
      <c r="M41" s="76">
        <v>3</v>
      </c>
      <c r="N41" s="76">
        <v>4</v>
      </c>
      <c r="O41" s="76">
        <v>5</v>
      </c>
      <c r="P41" s="76">
        <v>6</v>
      </c>
      <c r="Q41" s="76">
        <v>7</v>
      </c>
      <c r="R41" s="76">
        <v>8</v>
      </c>
      <c r="S41" s="119">
        <v>9</v>
      </c>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c r="BV41" s="15"/>
      <c r="BW41" s="15"/>
      <c r="BX41" s="15"/>
      <c r="BY41" s="15"/>
      <c r="BZ41" s="15"/>
      <c r="CA41" s="15"/>
      <c r="CB41" s="15"/>
      <c r="CC41" s="15"/>
      <c r="CD41" s="15"/>
      <c r="CE41" s="15"/>
      <c r="CF41" s="15"/>
      <c r="CG41" s="15"/>
      <c r="CH41" s="15"/>
      <c r="CI41" s="15"/>
      <c r="CJ41" s="15"/>
      <c r="CK41" s="15"/>
      <c r="CL41" s="15"/>
      <c r="CM41" s="15"/>
      <c r="CN41" s="15"/>
      <c r="CO41" s="15"/>
      <c r="CP41" s="15"/>
      <c r="CQ41" s="15"/>
      <c r="CR41" s="15"/>
      <c r="CS41" s="15"/>
      <c r="CT41" s="15"/>
      <c r="CU41" s="15"/>
      <c r="CV41" s="15"/>
      <c r="CW41" s="15"/>
      <c r="CX41" s="15"/>
      <c r="CY41" s="15"/>
      <c r="CZ41" s="15"/>
      <c r="DA41" s="15"/>
      <c r="DB41" s="15"/>
      <c r="DC41" s="15"/>
      <c r="DD41" s="15"/>
      <c r="DE41" s="15"/>
      <c r="DF41" s="15"/>
      <c r="DG41" s="15"/>
      <c r="DH41" s="15"/>
      <c r="DI41" s="15"/>
      <c r="DJ41" s="15"/>
      <c r="DK41" s="15"/>
      <c r="DL41" s="15"/>
      <c r="DM41" s="15"/>
      <c r="DN41" s="15"/>
      <c r="DO41" s="15"/>
      <c r="DP41" s="15"/>
      <c r="DQ41" s="15"/>
      <c r="DR41" s="15"/>
      <c r="DS41" s="15"/>
      <c r="DT41" s="15"/>
      <c r="DU41" s="15"/>
      <c r="DV41" s="15"/>
      <c r="DW41" s="15"/>
      <c r="DX41" s="15"/>
      <c r="DY41" s="15"/>
      <c r="DZ41" s="15"/>
      <c r="EA41" s="15"/>
      <c r="EB41" s="15"/>
      <c r="EC41" s="15"/>
      <c r="ED41" s="15"/>
      <c r="EE41" s="15"/>
      <c r="EF41" s="15"/>
      <c r="EG41" s="15"/>
      <c r="EH41" s="15"/>
      <c r="EI41" s="15"/>
      <c r="EJ41" s="15"/>
      <c r="EK41" s="15"/>
      <c r="EL41" s="15"/>
      <c r="EM41" s="15"/>
      <c r="EN41" s="15"/>
      <c r="EO41" s="15"/>
      <c r="EP41" s="15"/>
      <c r="EQ41" s="15"/>
      <c r="ER41" s="15"/>
      <c r="ES41" s="15"/>
      <c r="ET41" s="15"/>
      <c r="EU41" s="15"/>
      <c r="EV41" s="15"/>
      <c r="EW41" s="15"/>
      <c r="EX41" s="15"/>
      <c r="EY41" s="15"/>
      <c r="EZ41" s="15"/>
      <c r="FA41" s="15"/>
      <c r="FB41" s="15"/>
      <c r="FC41" s="15"/>
      <c r="FD41" s="15"/>
      <c r="FE41" s="15"/>
      <c r="FF41" s="15"/>
      <c r="FG41" s="15"/>
      <c r="FH41" s="15"/>
      <c r="FI41" s="15"/>
      <c r="FJ41" s="15"/>
      <c r="FK41" s="15"/>
      <c r="FL41" s="15"/>
      <c r="FM41" s="15"/>
      <c r="FN41" s="15"/>
      <c r="FO41" s="15"/>
      <c r="FP41" s="15"/>
      <c r="FQ41" s="15"/>
      <c r="FR41" s="15"/>
      <c r="FS41" s="15"/>
      <c r="FT41" s="15"/>
      <c r="FU41" s="15"/>
      <c r="FV41" s="15"/>
      <c r="FW41" s="15"/>
      <c r="FX41" s="15"/>
      <c r="FY41" s="15"/>
      <c r="FZ41" s="15"/>
      <c r="GA41" s="15"/>
      <c r="GB41" s="15"/>
      <c r="GC41" s="15"/>
      <c r="GD41" s="15"/>
      <c r="GE41" s="15"/>
      <c r="GF41" s="15"/>
      <c r="GG41" s="15"/>
      <c r="GH41" s="15"/>
      <c r="GI41" s="15"/>
      <c r="GJ41" s="15"/>
      <c r="GK41" s="15"/>
      <c r="GL41" s="15"/>
      <c r="GM41" s="15"/>
      <c r="GN41" s="15"/>
      <c r="GO41" s="15"/>
      <c r="GP41" s="15"/>
      <c r="GQ41" s="15"/>
      <c r="GR41" s="15"/>
      <c r="GS41" s="15"/>
      <c r="GT41" s="15"/>
      <c r="GU41" s="15"/>
      <c r="GV41" s="15"/>
      <c r="GW41" s="15"/>
      <c r="GX41" s="15"/>
      <c r="GY41" s="15"/>
      <c r="GZ41" s="15"/>
      <c r="HA41" s="15"/>
      <c r="HB41" s="15"/>
      <c r="HC41" s="15"/>
      <c r="HD41" s="15"/>
      <c r="HE41" s="15"/>
      <c r="HF41" s="15"/>
      <c r="HG41" s="15"/>
      <c r="HH41" s="15"/>
      <c r="HI41" s="15"/>
      <c r="HJ41" s="15"/>
      <c r="HK41" s="15"/>
      <c r="HL41" s="15"/>
      <c r="HM41" s="15"/>
      <c r="HN41" s="15"/>
      <c r="HO41" s="15"/>
      <c r="HP41" s="15"/>
      <c r="HQ41" s="15"/>
      <c r="HR41" s="15"/>
      <c r="HS41" s="15"/>
      <c r="HT41" s="15"/>
      <c r="HU41" s="15"/>
      <c r="HV41" s="15"/>
      <c r="HW41" s="15"/>
      <c r="HX41" s="15"/>
      <c r="HY41" s="15"/>
      <c r="HZ41" s="15"/>
      <c r="IA41" s="15"/>
      <c r="IB41" s="15"/>
      <c r="IC41" s="15"/>
      <c r="ID41" s="15"/>
      <c r="IE41" s="15"/>
      <c r="IF41" s="15"/>
      <c r="IG41" s="15"/>
      <c r="IH41" s="15"/>
      <c r="II41" s="15"/>
      <c r="IJ41" s="15"/>
      <c r="IK41" s="15"/>
      <c r="IL41" s="15"/>
      <c r="IM41" s="15"/>
      <c r="IN41" s="15"/>
      <c r="IO41" s="15"/>
      <c r="IP41" s="15"/>
      <c r="IQ41" s="15"/>
      <c r="IR41" s="15"/>
      <c r="IS41" s="15"/>
      <c r="IT41" s="15"/>
      <c r="IU41" s="15"/>
      <c r="IV41" s="15"/>
    </row>
    <row r="42" spans="1:256" ht="12" customHeight="1" x14ac:dyDescent="0.2">
      <c r="A42" s="133" t="s">
        <v>132</v>
      </c>
      <c r="B42" s="215" t="s">
        <v>148</v>
      </c>
      <c r="C42" s="215" t="s">
        <v>150</v>
      </c>
      <c r="D42" s="215" t="s">
        <v>151</v>
      </c>
      <c r="E42" s="215" t="s">
        <v>152</v>
      </c>
      <c r="F42" s="215" t="s">
        <v>153</v>
      </c>
      <c r="G42" s="215" t="s">
        <v>154</v>
      </c>
      <c r="H42" s="215" t="s">
        <v>155</v>
      </c>
      <c r="I42" s="215" t="s">
        <v>156</v>
      </c>
      <c r="J42" s="216" t="s">
        <v>181</v>
      </c>
      <c r="K42" s="15"/>
      <c r="L42" s="129"/>
      <c r="M42" s="86" t="s">
        <v>159</v>
      </c>
      <c r="N42" s="86" t="s">
        <v>160</v>
      </c>
      <c r="O42" s="86" t="s">
        <v>161</v>
      </c>
      <c r="P42" s="86" t="s">
        <v>162</v>
      </c>
      <c r="Q42" s="86" t="s">
        <v>163</v>
      </c>
      <c r="R42" s="86" t="s">
        <v>164</v>
      </c>
      <c r="S42" s="140" t="s">
        <v>165</v>
      </c>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15"/>
      <c r="BT42" s="15"/>
      <c r="BU42" s="15"/>
      <c r="BV42" s="15"/>
      <c r="BW42" s="15"/>
      <c r="BX42" s="15"/>
      <c r="BY42" s="15"/>
      <c r="BZ42" s="15"/>
      <c r="CA42" s="15"/>
      <c r="CB42" s="15"/>
      <c r="CC42" s="15"/>
      <c r="CD42" s="15"/>
      <c r="CE42" s="15"/>
      <c r="CF42" s="15"/>
      <c r="CG42" s="15"/>
      <c r="CH42" s="15"/>
      <c r="CI42" s="15"/>
      <c r="CJ42" s="15"/>
      <c r="CK42" s="15"/>
      <c r="CL42" s="15"/>
      <c r="CM42" s="15"/>
      <c r="CN42" s="15"/>
      <c r="CO42" s="15"/>
      <c r="CP42" s="15"/>
      <c r="CQ42" s="15"/>
      <c r="CR42" s="15"/>
      <c r="CS42" s="15"/>
      <c r="CT42" s="15"/>
      <c r="CU42" s="15"/>
      <c r="CV42" s="15"/>
      <c r="CW42" s="15"/>
      <c r="CX42" s="15"/>
      <c r="CY42" s="15"/>
      <c r="CZ42" s="15"/>
      <c r="DA42" s="15"/>
      <c r="DB42" s="15"/>
      <c r="DC42" s="15"/>
      <c r="DD42" s="15"/>
      <c r="DE42" s="15"/>
      <c r="DF42" s="15"/>
      <c r="DG42" s="15"/>
      <c r="DH42" s="15"/>
      <c r="DI42" s="15"/>
      <c r="DJ42" s="15"/>
      <c r="DK42" s="15"/>
      <c r="DL42" s="15"/>
      <c r="DM42" s="15"/>
      <c r="DN42" s="15"/>
      <c r="DO42" s="15"/>
      <c r="DP42" s="15"/>
      <c r="DQ42" s="15"/>
      <c r="DR42" s="15"/>
      <c r="DS42" s="15"/>
      <c r="DT42" s="15"/>
      <c r="DU42" s="15"/>
      <c r="DV42" s="15"/>
      <c r="DW42" s="15"/>
      <c r="DX42" s="15"/>
      <c r="DY42" s="15"/>
      <c r="DZ42" s="15"/>
      <c r="EA42" s="15"/>
      <c r="EB42" s="15"/>
      <c r="EC42" s="15"/>
      <c r="ED42" s="15"/>
      <c r="EE42" s="15"/>
      <c r="EF42" s="15"/>
      <c r="EG42" s="15"/>
      <c r="EH42" s="15"/>
      <c r="EI42" s="15"/>
      <c r="EJ42" s="15"/>
      <c r="EK42" s="15"/>
      <c r="EL42" s="15"/>
      <c r="EM42" s="15"/>
      <c r="EN42" s="15"/>
      <c r="EO42" s="15"/>
      <c r="EP42" s="15"/>
      <c r="EQ42" s="15"/>
      <c r="ER42" s="15"/>
      <c r="ES42" s="15"/>
      <c r="ET42" s="15"/>
      <c r="EU42" s="15"/>
      <c r="EV42" s="15"/>
      <c r="EW42" s="15"/>
      <c r="EX42" s="15"/>
      <c r="EY42" s="15"/>
      <c r="EZ42" s="15"/>
      <c r="FA42" s="15"/>
      <c r="FB42" s="15"/>
      <c r="FC42" s="15"/>
      <c r="FD42" s="15"/>
      <c r="FE42" s="15"/>
      <c r="FF42" s="15"/>
      <c r="FG42" s="15"/>
      <c r="FH42" s="15"/>
      <c r="FI42" s="15"/>
      <c r="FJ42" s="15"/>
      <c r="FK42" s="15"/>
      <c r="FL42" s="15"/>
      <c r="FM42" s="15"/>
      <c r="FN42" s="15"/>
      <c r="FO42" s="15"/>
      <c r="FP42" s="15"/>
      <c r="FQ42" s="15"/>
      <c r="FR42" s="15"/>
      <c r="FS42" s="15"/>
      <c r="FT42" s="15"/>
      <c r="FU42" s="15"/>
      <c r="FV42" s="15"/>
      <c r="FW42" s="15"/>
      <c r="FX42" s="15"/>
      <c r="FY42" s="15"/>
      <c r="FZ42" s="15"/>
      <c r="GA42" s="15"/>
      <c r="GB42" s="15"/>
      <c r="GC42" s="15"/>
      <c r="GD42" s="15"/>
      <c r="GE42" s="15"/>
      <c r="GF42" s="15"/>
      <c r="GG42" s="15"/>
      <c r="GH42" s="15"/>
      <c r="GI42" s="15"/>
      <c r="GJ42" s="15"/>
      <c r="GK42" s="15"/>
      <c r="GL42" s="15"/>
      <c r="GM42" s="15"/>
      <c r="GN42" s="15"/>
      <c r="GO42" s="15"/>
      <c r="GP42" s="15"/>
      <c r="GQ42" s="15"/>
      <c r="GR42" s="15"/>
      <c r="GS42" s="15"/>
      <c r="GT42" s="15"/>
      <c r="GU42" s="15"/>
      <c r="GV42" s="15"/>
      <c r="GW42" s="15"/>
      <c r="GX42" s="15"/>
      <c r="GY42" s="15"/>
      <c r="GZ42" s="15"/>
      <c r="HA42" s="15"/>
      <c r="HB42" s="15"/>
      <c r="HC42" s="15"/>
      <c r="HD42" s="15"/>
      <c r="HE42" s="15"/>
      <c r="HF42" s="15"/>
      <c r="HG42" s="15"/>
      <c r="HH42" s="15"/>
      <c r="HI42" s="15"/>
      <c r="HJ42" s="15"/>
      <c r="HK42" s="15"/>
      <c r="HL42" s="15"/>
      <c r="HM42" s="15"/>
      <c r="HN42" s="15"/>
      <c r="HO42" s="15"/>
      <c r="HP42" s="15"/>
      <c r="HQ42" s="15"/>
      <c r="HR42" s="15"/>
      <c r="HS42" s="15"/>
      <c r="HT42" s="15"/>
      <c r="HU42" s="15"/>
      <c r="HV42" s="15"/>
      <c r="HW42" s="15"/>
      <c r="HX42" s="15"/>
      <c r="HY42" s="15"/>
      <c r="HZ42" s="15"/>
      <c r="IA42" s="15"/>
      <c r="IB42" s="15"/>
      <c r="IC42" s="15"/>
      <c r="ID42" s="15"/>
      <c r="IE42" s="15"/>
      <c r="IF42" s="15"/>
      <c r="IG42" s="15"/>
      <c r="IH42" s="15"/>
      <c r="II42" s="15"/>
      <c r="IJ42" s="15"/>
      <c r="IK42" s="15"/>
      <c r="IL42" s="15"/>
      <c r="IM42" s="15"/>
      <c r="IN42" s="15"/>
      <c r="IO42" s="15"/>
      <c r="IP42" s="15"/>
      <c r="IQ42" s="15"/>
      <c r="IR42" s="15"/>
      <c r="IS42" s="15"/>
      <c r="IT42" s="15"/>
      <c r="IU42" s="15"/>
      <c r="IV42" s="15"/>
    </row>
    <row r="43" spans="1:256" ht="12" customHeight="1" x14ac:dyDescent="0.2">
      <c r="A43" s="129" t="s">
        <v>218</v>
      </c>
      <c r="B43" s="258">
        <f>IF('Averages etc'!$D$10&gt;=35674,IF('Averages etc'!$D$10&lt;36982,B120,IF(36982&lt;='Averages etc'!$D$10,B81,0)),0)</f>
        <v>0</v>
      </c>
      <c r="C43" s="258">
        <f>IF('Averages etc'!$D$10&gt;=35674,IF('Averages etc'!$D$10&lt;36982,C120,IF(36982&lt;='Averages etc'!$D$10,C81,0)),0)</f>
        <v>0</v>
      </c>
      <c r="D43" s="258">
        <f>IF('Averages etc'!$D$10&gt;=35674,IF('Averages etc'!$D$10&lt;36982,D120,IF(36982&lt;='Averages etc'!$D$10,D81,0)),0)</f>
        <v>0</v>
      </c>
      <c r="E43" s="258">
        <f>IF('Averages etc'!$D$10&gt;=35674,IF('Averages etc'!$D$10&lt;36982,E120,IF(36982&lt;='Averages etc'!$D$10,E81,0)),0)</f>
        <v>0</v>
      </c>
      <c r="F43" s="258">
        <f>IF('Averages etc'!$D$10&gt;=35674,IF('Averages etc'!$D$10&lt;36982,F120,IF(36982&lt;='Averages etc'!$D$10,F81,0)),0)</f>
        <v>0</v>
      </c>
      <c r="G43" s="258">
        <f>IF('Averages etc'!$D$10&gt;=35674,IF('Averages etc'!$D$10&lt;36982,G120,IF(36982&lt;='Averages etc'!$D$10,G81,0)),0)</f>
        <v>0</v>
      </c>
      <c r="H43" s="258">
        <f>IF('Averages etc'!$D$10&gt;=35674,IF('Averages etc'!$D$10&lt;36982,H120,IF(36982&lt;='Averages etc'!$D$10,H81,0)),0)</f>
        <v>0</v>
      </c>
      <c r="I43" s="258">
        <f>IF('Averages etc'!$D$10&gt;=35674,IF('Averages etc'!$D$10&lt;36982,I120,IF(36982&lt;='Averages etc'!$D$10,I81,0)),0)</f>
        <v>0</v>
      </c>
      <c r="J43" s="259">
        <f>IF('Averages etc'!$D$10&gt;=35674,IF('Averages etc'!$D$10&lt;36982,J120,IF(36982&lt;='Averages etc'!$D$10,J81,0)),0)</f>
        <v>0</v>
      </c>
      <c r="L43" s="139" t="s">
        <v>100</v>
      </c>
      <c r="M43" s="124" t="e">
        <f>VLOOKUP($F2,'Level model'!$A$59:$AA$337,M$41)</f>
        <v>#N/A</v>
      </c>
      <c r="N43" s="124" t="e">
        <f>VLOOKUP($F2,'Level model'!$A$59:$AA$337,N$41)</f>
        <v>#N/A</v>
      </c>
      <c r="O43" s="124" t="e">
        <f>VLOOKUP($F2,'Level model'!$A$59:$AA$337,O$41)</f>
        <v>#N/A</v>
      </c>
      <c r="P43" s="124" t="e">
        <f>VLOOKUP($F2,'Level model'!$A$59:$AA$337,P$41)</f>
        <v>#N/A</v>
      </c>
      <c r="Q43" s="124" t="e">
        <f>VLOOKUP($F2,'Level model'!$A$59:$AA$337,Q$41)</f>
        <v>#N/A</v>
      </c>
      <c r="R43" s="124" t="e">
        <f>VLOOKUP($F2,'Level model'!$A$59:$AA$337,R$41)</f>
        <v>#N/A</v>
      </c>
      <c r="S43" s="124" t="e">
        <f>VLOOKUP($F2,'Level model'!$A$59:$AA$337,S$41)</f>
        <v>#N/A</v>
      </c>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15"/>
      <c r="BX43" s="15"/>
      <c r="BY43" s="15"/>
      <c r="BZ43" s="15"/>
      <c r="CA43" s="15"/>
      <c r="CB43" s="15"/>
      <c r="CC43" s="15"/>
      <c r="CD43" s="15"/>
      <c r="CE43" s="15"/>
      <c r="CF43" s="15"/>
      <c r="CG43" s="15"/>
      <c r="CH43" s="15"/>
      <c r="CI43" s="15"/>
      <c r="CJ43" s="15"/>
      <c r="CK43" s="15"/>
      <c r="CL43" s="15"/>
      <c r="CM43" s="15"/>
      <c r="CN43" s="15"/>
      <c r="CO43" s="15"/>
      <c r="CP43" s="15"/>
      <c r="CQ43" s="15"/>
      <c r="CR43" s="15"/>
      <c r="CS43" s="15"/>
      <c r="CT43" s="15"/>
      <c r="CU43" s="15"/>
      <c r="CV43" s="15"/>
      <c r="CW43" s="15"/>
      <c r="CX43" s="15"/>
      <c r="CY43" s="15"/>
      <c r="CZ43" s="15"/>
      <c r="DA43" s="15"/>
      <c r="DB43" s="15"/>
      <c r="DC43" s="15"/>
      <c r="DD43" s="15"/>
      <c r="DE43" s="15"/>
      <c r="DF43" s="15"/>
      <c r="DG43" s="15"/>
      <c r="DH43" s="15"/>
      <c r="DI43" s="15"/>
      <c r="DJ43" s="15"/>
      <c r="DK43" s="15"/>
      <c r="DL43" s="15"/>
      <c r="DM43" s="15"/>
      <c r="DN43" s="15"/>
      <c r="DO43" s="15"/>
      <c r="DP43" s="15"/>
      <c r="DQ43" s="15"/>
      <c r="DR43" s="15"/>
      <c r="DS43" s="15"/>
      <c r="DT43" s="15"/>
      <c r="DU43" s="15"/>
      <c r="DV43" s="15"/>
      <c r="DW43" s="15"/>
      <c r="DX43" s="15"/>
      <c r="DY43" s="15"/>
      <c r="DZ43" s="15"/>
      <c r="EA43" s="15"/>
      <c r="EB43" s="15"/>
      <c r="EC43" s="15"/>
      <c r="ED43" s="15"/>
      <c r="EE43" s="15"/>
      <c r="EF43" s="15"/>
      <c r="EG43" s="15"/>
      <c r="EH43" s="15"/>
      <c r="EI43" s="15"/>
      <c r="EJ43" s="15"/>
      <c r="EK43" s="15"/>
      <c r="EL43" s="15"/>
      <c r="EM43" s="15"/>
      <c r="EN43" s="15"/>
      <c r="EO43" s="15"/>
      <c r="EP43" s="15"/>
      <c r="EQ43" s="15"/>
      <c r="ER43" s="15"/>
      <c r="ES43" s="15"/>
      <c r="ET43" s="15"/>
      <c r="EU43" s="15"/>
      <c r="EV43" s="15"/>
      <c r="EW43" s="15"/>
      <c r="EX43" s="15"/>
      <c r="EY43" s="15"/>
      <c r="EZ43" s="15"/>
      <c r="FA43" s="15"/>
      <c r="FB43" s="15"/>
      <c r="FC43" s="15"/>
      <c r="FD43" s="15"/>
      <c r="FE43" s="15"/>
      <c r="FF43" s="15"/>
      <c r="FG43" s="15"/>
      <c r="FH43" s="15"/>
      <c r="FI43" s="15"/>
      <c r="FJ43" s="15"/>
      <c r="FK43" s="15"/>
      <c r="FL43" s="15"/>
      <c r="FM43" s="15"/>
      <c r="FN43" s="15"/>
      <c r="FO43" s="15"/>
      <c r="FP43" s="15"/>
      <c r="FQ43" s="15"/>
      <c r="FR43" s="15"/>
      <c r="FS43" s="15"/>
      <c r="FT43" s="15"/>
      <c r="FU43" s="15"/>
      <c r="FV43" s="15"/>
      <c r="FW43" s="15"/>
      <c r="FX43" s="15"/>
      <c r="FY43" s="15"/>
      <c r="FZ43" s="15"/>
      <c r="GA43" s="15"/>
      <c r="GB43" s="15"/>
      <c r="GC43" s="15"/>
      <c r="GD43" s="15"/>
      <c r="GE43" s="15"/>
      <c r="GF43" s="15"/>
      <c r="GG43" s="15"/>
      <c r="GH43" s="15"/>
      <c r="GI43" s="15"/>
      <c r="GJ43" s="15"/>
      <c r="GK43" s="15"/>
      <c r="GL43" s="15"/>
      <c r="GM43" s="15"/>
      <c r="GN43" s="15"/>
      <c r="GO43" s="15"/>
      <c r="GP43" s="15"/>
      <c r="GQ43" s="15"/>
      <c r="GR43" s="15"/>
      <c r="GS43" s="15"/>
      <c r="GT43" s="15"/>
      <c r="GU43" s="15"/>
      <c r="GV43" s="15"/>
      <c r="GW43" s="15"/>
      <c r="GX43" s="15"/>
      <c r="GY43" s="15"/>
      <c r="GZ43" s="15"/>
      <c r="HA43" s="15"/>
      <c r="HB43" s="15"/>
      <c r="HC43" s="15"/>
      <c r="HD43" s="15"/>
      <c r="HE43" s="15"/>
      <c r="HF43" s="15"/>
      <c r="HG43" s="15"/>
      <c r="HH43" s="15"/>
      <c r="HI43" s="15"/>
      <c r="HJ43" s="15"/>
      <c r="HK43" s="15"/>
      <c r="HL43" s="15"/>
      <c r="HM43" s="15"/>
      <c r="HN43" s="15"/>
      <c r="HO43" s="15"/>
      <c r="HP43" s="15"/>
      <c r="HQ43" s="15"/>
      <c r="HR43" s="15"/>
      <c r="HS43" s="15"/>
      <c r="HT43" s="15"/>
      <c r="HU43" s="15"/>
      <c r="HV43" s="15"/>
      <c r="HW43" s="15"/>
      <c r="HX43" s="15"/>
      <c r="HY43" s="15"/>
      <c r="HZ43" s="15"/>
      <c r="IA43" s="15"/>
      <c r="IB43" s="15"/>
      <c r="IC43" s="15"/>
      <c r="ID43" s="15"/>
      <c r="IE43" s="15"/>
      <c r="IF43" s="15"/>
      <c r="IG43" s="15"/>
      <c r="IH43" s="15"/>
      <c r="II43" s="15"/>
      <c r="IJ43" s="15"/>
      <c r="IK43" s="15"/>
      <c r="IL43" s="15"/>
      <c r="IM43" s="15"/>
      <c r="IN43" s="15"/>
      <c r="IO43" s="15"/>
      <c r="IP43" s="15"/>
      <c r="IQ43" s="15"/>
      <c r="IR43" s="15"/>
      <c r="IS43" s="15"/>
      <c r="IT43" s="15"/>
      <c r="IU43" s="15"/>
      <c r="IV43" s="15"/>
    </row>
    <row r="44" spans="1:256" ht="12" customHeight="1" x14ac:dyDescent="0.2">
      <c r="A44" s="129" t="s">
        <v>219</v>
      </c>
      <c r="B44" s="258">
        <f>IF('Averages etc'!$D$10&gt;=35674,IF('Averages etc'!$D$10&lt;36982,B121,IF(36982&lt;='Averages etc'!$D$10,B82,0)),0)</f>
        <v>0</v>
      </c>
      <c r="C44" s="258">
        <f>IF('Averages etc'!$D$10&gt;=35674,IF('Averages etc'!$D$10&lt;36982,C121,IF(36982&lt;='Averages etc'!$D$10,C82,0)),0)</f>
        <v>0</v>
      </c>
      <c r="D44" s="258">
        <f>IF('Averages etc'!$D$10&gt;=35674,IF('Averages etc'!$D$10&lt;36982,D121,IF(36982&lt;='Averages etc'!$D$10,D82,0)),0)</f>
        <v>0</v>
      </c>
      <c r="E44" s="258">
        <f>IF('Averages etc'!$D$10&gt;=35674,IF('Averages etc'!$D$10&lt;36982,E121,IF(36982&lt;='Averages etc'!$D$10,E82,0)),0)</f>
        <v>0</v>
      </c>
      <c r="F44" s="258">
        <f>IF('Averages etc'!$D$10&gt;=35674,IF('Averages etc'!$D$10&lt;36982,F121,IF(36982&lt;='Averages etc'!$D$10,F82,0)),0)</f>
        <v>0</v>
      </c>
      <c r="G44" s="258">
        <f>IF('Averages etc'!$D$10&gt;=35674,IF('Averages etc'!$D$10&lt;36982,G121,IF(36982&lt;='Averages etc'!$D$10,G82,0)),0)</f>
        <v>0</v>
      </c>
      <c r="H44" s="258">
        <f>IF('Averages etc'!$D$10&gt;=35674,IF('Averages etc'!$D$10&lt;36982,H121,IF(36982&lt;='Averages etc'!$D$10,H82,0)),0)</f>
        <v>0</v>
      </c>
      <c r="I44" s="258">
        <f>IF('Averages etc'!$D$10&gt;=35674,IF('Averages etc'!$D$10&lt;36982,I121,IF(36982&lt;='Averages etc'!$D$10,I82,0)),0)</f>
        <v>0</v>
      </c>
      <c r="J44" s="259">
        <f>IF('Averages etc'!$D$10&gt;=35674,IF('Averages etc'!$D$10&lt;36982,J121,IF(36982&lt;='Averages etc'!$D$10,J82,0)),0)</f>
        <v>0</v>
      </c>
      <c r="L44" s="139" t="s">
        <v>101</v>
      </c>
      <c r="M44" s="124" t="e">
        <f>VLOOKUP($F3,'Level model'!$A$59:$AA$337,M$41)</f>
        <v>#N/A</v>
      </c>
      <c r="N44" s="124" t="e">
        <f>VLOOKUP($F3,'Level model'!$A$59:$AA$337,N$41)</f>
        <v>#N/A</v>
      </c>
      <c r="O44" s="124" t="e">
        <f>VLOOKUP($F3,'Level model'!$A$59:$AA$337,O$41)</f>
        <v>#N/A</v>
      </c>
      <c r="P44" s="124" t="e">
        <f>VLOOKUP($F3,'Level model'!$A$59:$AA$337,P$41)</f>
        <v>#N/A</v>
      </c>
      <c r="Q44" s="124" t="e">
        <f>VLOOKUP($F3,'Level model'!$A$59:$AA$337,Q$41)</f>
        <v>#N/A</v>
      </c>
      <c r="R44" s="124" t="e">
        <f>VLOOKUP($F3,'Level model'!$A$59:$AA$337,R$41)</f>
        <v>#N/A</v>
      </c>
      <c r="S44" s="124" t="e">
        <f>VLOOKUP($F3,'Level model'!$A$59:$AA$337,S$41)</f>
        <v>#N/A</v>
      </c>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5"/>
      <c r="BQ44" s="15"/>
      <c r="BR44" s="15"/>
      <c r="BS44" s="15"/>
      <c r="BT44" s="15"/>
      <c r="BU44" s="15"/>
      <c r="BV44" s="15"/>
      <c r="BW44" s="15"/>
      <c r="BX44" s="15"/>
      <c r="BY44" s="15"/>
      <c r="BZ44" s="15"/>
      <c r="CA44" s="15"/>
      <c r="CB44" s="15"/>
      <c r="CC44" s="15"/>
      <c r="CD44" s="15"/>
      <c r="CE44" s="15"/>
      <c r="CF44" s="15"/>
      <c r="CG44" s="15"/>
      <c r="CH44" s="15"/>
      <c r="CI44" s="15"/>
      <c r="CJ44" s="15"/>
      <c r="CK44" s="15"/>
      <c r="CL44" s="15"/>
      <c r="CM44" s="15"/>
      <c r="CN44" s="15"/>
      <c r="CO44" s="15"/>
      <c r="CP44" s="15"/>
      <c r="CQ44" s="15"/>
      <c r="CR44" s="15"/>
      <c r="CS44" s="15"/>
      <c r="CT44" s="15"/>
      <c r="CU44" s="15"/>
      <c r="CV44" s="15"/>
      <c r="CW44" s="15"/>
      <c r="CX44" s="15"/>
      <c r="CY44" s="15"/>
      <c r="CZ44" s="15"/>
      <c r="DA44" s="15"/>
      <c r="DB44" s="15"/>
      <c r="DC44" s="15"/>
      <c r="DD44" s="15"/>
      <c r="DE44" s="15"/>
      <c r="DF44" s="15"/>
      <c r="DG44" s="15"/>
      <c r="DH44" s="15"/>
      <c r="DI44" s="15"/>
      <c r="DJ44" s="15"/>
      <c r="DK44" s="15"/>
      <c r="DL44" s="15"/>
      <c r="DM44" s="15"/>
      <c r="DN44" s="15"/>
      <c r="DO44" s="15"/>
      <c r="DP44" s="15"/>
      <c r="DQ44" s="15"/>
      <c r="DR44" s="15"/>
      <c r="DS44" s="15"/>
      <c r="DT44" s="15"/>
      <c r="DU44" s="15"/>
      <c r="DV44" s="15"/>
      <c r="DW44" s="15"/>
      <c r="DX44" s="15"/>
      <c r="DY44" s="15"/>
      <c r="DZ44" s="15"/>
      <c r="EA44" s="15"/>
      <c r="EB44" s="15"/>
      <c r="EC44" s="15"/>
      <c r="ED44" s="15"/>
      <c r="EE44" s="15"/>
      <c r="EF44" s="15"/>
      <c r="EG44" s="15"/>
      <c r="EH44" s="15"/>
      <c r="EI44" s="15"/>
      <c r="EJ44" s="15"/>
      <c r="EK44" s="15"/>
      <c r="EL44" s="15"/>
      <c r="EM44" s="15"/>
      <c r="EN44" s="15"/>
      <c r="EO44" s="15"/>
      <c r="EP44" s="15"/>
      <c r="EQ44" s="15"/>
      <c r="ER44" s="15"/>
      <c r="ES44" s="15"/>
      <c r="ET44" s="15"/>
      <c r="EU44" s="15"/>
      <c r="EV44" s="15"/>
      <c r="EW44" s="15"/>
      <c r="EX44" s="15"/>
      <c r="EY44" s="15"/>
      <c r="EZ44" s="15"/>
      <c r="FA44" s="15"/>
      <c r="FB44" s="15"/>
      <c r="FC44" s="15"/>
      <c r="FD44" s="15"/>
      <c r="FE44" s="15"/>
      <c r="FF44" s="15"/>
      <c r="FG44" s="15"/>
      <c r="FH44" s="15"/>
      <c r="FI44" s="15"/>
      <c r="FJ44" s="15"/>
      <c r="FK44" s="15"/>
      <c r="FL44" s="15"/>
      <c r="FM44" s="15"/>
      <c r="FN44" s="15"/>
      <c r="FO44" s="15"/>
      <c r="FP44" s="15"/>
      <c r="FQ44" s="15"/>
      <c r="FR44" s="15"/>
      <c r="FS44" s="15"/>
      <c r="FT44" s="15"/>
      <c r="FU44" s="15"/>
      <c r="FV44" s="15"/>
      <c r="FW44" s="15"/>
      <c r="FX44" s="15"/>
      <c r="FY44" s="15"/>
      <c r="FZ44" s="15"/>
      <c r="GA44" s="15"/>
      <c r="GB44" s="15"/>
      <c r="GC44" s="15"/>
      <c r="GD44" s="15"/>
      <c r="GE44" s="15"/>
      <c r="GF44" s="15"/>
      <c r="GG44" s="15"/>
      <c r="GH44" s="15"/>
      <c r="GI44" s="15"/>
      <c r="GJ44" s="15"/>
      <c r="GK44" s="15"/>
      <c r="GL44" s="15"/>
      <c r="GM44" s="15"/>
      <c r="GN44" s="15"/>
      <c r="GO44" s="15"/>
      <c r="GP44" s="15"/>
      <c r="GQ44" s="15"/>
      <c r="GR44" s="15"/>
      <c r="GS44" s="15"/>
      <c r="GT44" s="15"/>
      <c r="GU44" s="15"/>
      <c r="GV44" s="15"/>
      <c r="GW44" s="15"/>
      <c r="GX44" s="15"/>
      <c r="GY44" s="15"/>
      <c r="GZ44" s="15"/>
      <c r="HA44" s="15"/>
      <c r="HB44" s="15"/>
      <c r="HC44" s="15"/>
      <c r="HD44" s="15"/>
      <c r="HE44" s="15"/>
      <c r="HF44" s="15"/>
      <c r="HG44" s="15"/>
      <c r="HH44" s="15"/>
      <c r="HI44" s="15"/>
      <c r="HJ44" s="15"/>
      <c r="HK44" s="15"/>
      <c r="HL44" s="15"/>
      <c r="HM44" s="15"/>
      <c r="HN44" s="15"/>
      <c r="HO44" s="15"/>
      <c r="HP44" s="15"/>
      <c r="HQ44" s="15"/>
      <c r="HR44" s="15"/>
      <c r="HS44" s="15"/>
      <c r="HT44" s="15"/>
      <c r="HU44" s="15"/>
      <c r="HV44" s="15"/>
      <c r="HW44" s="15"/>
      <c r="HX44" s="15"/>
      <c r="HY44" s="15"/>
      <c r="HZ44" s="15"/>
      <c r="IA44" s="15"/>
      <c r="IB44" s="15"/>
      <c r="IC44" s="15"/>
      <c r="ID44" s="15"/>
      <c r="IE44" s="15"/>
      <c r="IF44" s="15"/>
      <c r="IG44" s="15"/>
      <c r="IH44" s="15"/>
      <c r="II44" s="15"/>
      <c r="IJ44" s="15"/>
      <c r="IK44" s="15"/>
      <c r="IL44" s="15"/>
      <c r="IM44" s="15"/>
      <c r="IN44" s="15"/>
      <c r="IO44" s="15"/>
      <c r="IP44" s="15"/>
      <c r="IQ44" s="15"/>
      <c r="IR44" s="15"/>
      <c r="IS44" s="15"/>
      <c r="IT44" s="15"/>
      <c r="IU44" s="15"/>
      <c r="IV44" s="15"/>
    </row>
    <row r="45" spans="1:256" ht="12" customHeight="1" x14ac:dyDescent="0.2">
      <c r="A45" s="120" t="s">
        <v>220</v>
      </c>
      <c r="B45" s="258">
        <f>IF('Averages etc'!$D$10&gt;=35674,IF('Averages etc'!$D$10&lt;36982,B122,IF(36982&lt;='Averages etc'!$D$10,B83,0)),0)</f>
        <v>0</v>
      </c>
      <c r="C45" s="258">
        <f>IF('Averages etc'!$D$10&gt;=35674,IF('Averages etc'!$D$10&lt;36982,C122,IF(36982&lt;='Averages etc'!$D$10,C83,0)),0)</f>
        <v>0</v>
      </c>
      <c r="D45" s="258">
        <f>IF('Averages etc'!$D$10&gt;=35674,IF('Averages etc'!$D$10&lt;36982,D122,IF(36982&lt;='Averages etc'!$D$10,D83,0)),0)</f>
        <v>0</v>
      </c>
      <c r="E45" s="258">
        <f>IF('Averages etc'!$D$10&gt;=35674,IF('Averages etc'!$D$10&lt;36982,E122,IF(36982&lt;='Averages etc'!$D$10,E83,0)),0)</f>
        <v>0</v>
      </c>
      <c r="F45" s="258">
        <f>IF('Averages etc'!$D$10&gt;=35674,IF('Averages etc'!$D$10&lt;36982,F122,IF(36982&lt;='Averages etc'!$D$10,F83,0)),0)</f>
        <v>0</v>
      </c>
      <c r="G45" s="258">
        <f>IF('Averages etc'!$D$10&gt;=35674,IF('Averages etc'!$D$10&lt;36982,G122,IF(36982&lt;='Averages etc'!$D$10,G83,0)),0)</f>
        <v>0</v>
      </c>
      <c r="H45" s="258">
        <f>IF('Averages etc'!$D$10&gt;=35674,IF('Averages etc'!$D$10&lt;36982,H122,IF(36982&lt;='Averages etc'!$D$10,H83,0)),0)</f>
        <v>0</v>
      </c>
      <c r="I45" s="258">
        <f>IF('Averages etc'!$D$10&gt;=35674,IF('Averages etc'!$D$10&lt;36982,I122,IF(36982&lt;='Averages etc'!$D$10,I83,0)),0)</f>
        <v>0</v>
      </c>
      <c r="J45" s="259">
        <f>IF('Averages etc'!$D$10&gt;=35674,IF('Averages etc'!$D$10&lt;36982,J122,IF(36982&lt;='Averages etc'!$D$10,J83,0)),0)</f>
        <v>0</v>
      </c>
      <c r="L45" s="139" t="s">
        <v>102</v>
      </c>
      <c r="M45" s="124" t="e">
        <f>VLOOKUP($F4,'Level model'!$A$59:$AA$337,M$41)</f>
        <v>#N/A</v>
      </c>
      <c r="N45" s="124" t="e">
        <f>VLOOKUP($F4,'Level model'!$A$59:$AA$337,N$41)</f>
        <v>#N/A</v>
      </c>
      <c r="O45" s="124" t="e">
        <f>VLOOKUP($F4,'Level model'!$A$59:$AA$337,O$41)</f>
        <v>#N/A</v>
      </c>
      <c r="P45" s="124" t="e">
        <f>VLOOKUP($F4,'Level model'!$A$59:$AA$337,P$41)</f>
        <v>#N/A</v>
      </c>
      <c r="Q45" s="124" t="e">
        <f>VLOOKUP($F4,'Level model'!$A$59:$AA$337,Q$41)</f>
        <v>#N/A</v>
      </c>
      <c r="R45" s="124" t="e">
        <f>VLOOKUP($F4,'Level model'!$A$59:$AA$337,R$41)</f>
        <v>#N/A</v>
      </c>
      <c r="S45" s="124" t="e">
        <f>VLOOKUP($F4,'Level model'!$A$59:$AA$337,S$41)</f>
        <v>#N/A</v>
      </c>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5"/>
      <c r="BR45" s="15"/>
      <c r="BS45" s="15"/>
      <c r="BT45" s="15"/>
      <c r="BU45" s="15"/>
      <c r="BV45" s="15"/>
      <c r="BW45" s="15"/>
      <c r="BX45" s="15"/>
      <c r="BY45" s="15"/>
      <c r="BZ45" s="15"/>
      <c r="CA45" s="15"/>
      <c r="CB45" s="15"/>
      <c r="CC45" s="15"/>
      <c r="CD45" s="15"/>
      <c r="CE45" s="15"/>
      <c r="CF45" s="15"/>
      <c r="CG45" s="15"/>
      <c r="CH45" s="15"/>
      <c r="CI45" s="15"/>
      <c r="CJ45" s="15"/>
      <c r="CK45" s="15"/>
      <c r="CL45" s="15"/>
      <c r="CM45" s="15"/>
      <c r="CN45" s="15"/>
      <c r="CO45" s="15"/>
      <c r="CP45" s="15"/>
      <c r="CQ45" s="15"/>
      <c r="CR45" s="15"/>
      <c r="CS45" s="15"/>
      <c r="CT45" s="15"/>
      <c r="CU45" s="15"/>
      <c r="CV45" s="15"/>
      <c r="CW45" s="15"/>
      <c r="CX45" s="15"/>
      <c r="CY45" s="15"/>
      <c r="CZ45" s="15"/>
      <c r="DA45" s="15"/>
      <c r="DB45" s="15"/>
      <c r="DC45" s="15"/>
      <c r="DD45" s="15"/>
      <c r="DE45" s="15"/>
      <c r="DF45" s="15"/>
      <c r="DG45" s="15"/>
      <c r="DH45" s="15"/>
      <c r="DI45" s="15"/>
      <c r="DJ45" s="15"/>
      <c r="DK45" s="15"/>
      <c r="DL45" s="15"/>
      <c r="DM45" s="15"/>
      <c r="DN45" s="15"/>
      <c r="DO45" s="15"/>
      <c r="DP45" s="15"/>
      <c r="DQ45" s="15"/>
      <c r="DR45" s="15"/>
      <c r="DS45" s="15"/>
      <c r="DT45" s="15"/>
      <c r="DU45" s="15"/>
      <c r="DV45" s="15"/>
      <c r="DW45" s="15"/>
      <c r="DX45" s="15"/>
      <c r="DY45" s="15"/>
      <c r="DZ45" s="15"/>
      <c r="EA45" s="15"/>
      <c r="EB45" s="15"/>
      <c r="EC45" s="15"/>
      <c r="ED45" s="15"/>
      <c r="EE45" s="15"/>
      <c r="EF45" s="15"/>
      <c r="EG45" s="15"/>
      <c r="EH45" s="15"/>
      <c r="EI45" s="15"/>
      <c r="EJ45" s="15"/>
      <c r="EK45" s="15"/>
      <c r="EL45" s="15"/>
      <c r="EM45" s="15"/>
      <c r="EN45" s="15"/>
      <c r="EO45" s="15"/>
      <c r="EP45" s="15"/>
      <c r="EQ45" s="15"/>
      <c r="ER45" s="15"/>
      <c r="ES45" s="15"/>
      <c r="ET45" s="15"/>
      <c r="EU45" s="15"/>
      <c r="EV45" s="15"/>
      <c r="EW45" s="15"/>
      <c r="EX45" s="15"/>
      <c r="EY45" s="15"/>
      <c r="EZ45" s="15"/>
      <c r="FA45" s="15"/>
      <c r="FB45" s="15"/>
      <c r="FC45" s="15"/>
      <c r="FD45" s="15"/>
      <c r="FE45" s="15"/>
      <c r="FF45" s="15"/>
      <c r="FG45" s="15"/>
      <c r="FH45" s="15"/>
      <c r="FI45" s="15"/>
      <c r="FJ45" s="15"/>
      <c r="FK45" s="15"/>
      <c r="FL45" s="15"/>
      <c r="FM45" s="15"/>
      <c r="FN45" s="15"/>
      <c r="FO45" s="15"/>
      <c r="FP45" s="15"/>
      <c r="FQ45" s="15"/>
      <c r="FR45" s="15"/>
      <c r="FS45" s="15"/>
      <c r="FT45" s="15"/>
      <c r="FU45" s="15"/>
      <c r="FV45" s="15"/>
      <c r="FW45" s="15"/>
      <c r="FX45" s="15"/>
      <c r="FY45" s="15"/>
      <c r="FZ45" s="15"/>
      <c r="GA45" s="15"/>
      <c r="GB45" s="15"/>
      <c r="GC45" s="15"/>
      <c r="GD45" s="15"/>
      <c r="GE45" s="15"/>
      <c r="GF45" s="15"/>
      <c r="GG45" s="15"/>
      <c r="GH45" s="15"/>
      <c r="GI45" s="15"/>
      <c r="GJ45" s="15"/>
      <c r="GK45" s="15"/>
      <c r="GL45" s="15"/>
      <c r="GM45" s="15"/>
      <c r="GN45" s="15"/>
      <c r="GO45" s="15"/>
      <c r="GP45" s="15"/>
      <c r="GQ45" s="15"/>
      <c r="GR45" s="15"/>
      <c r="GS45" s="15"/>
      <c r="GT45" s="15"/>
      <c r="GU45" s="15"/>
      <c r="GV45" s="15"/>
      <c r="GW45" s="15"/>
      <c r="GX45" s="15"/>
      <c r="GY45" s="15"/>
      <c r="GZ45" s="15"/>
      <c r="HA45" s="15"/>
      <c r="HB45" s="15"/>
      <c r="HC45" s="15"/>
      <c r="HD45" s="15"/>
      <c r="HE45" s="15"/>
      <c r="HF45" s="15"/>
      <c r="HG45" s="15"/>
      <c r="HH45" s="15"/>
      <c r="HI45" s="15"/>
      <c r="HJ45" s="15"/>
      <c r="HK45" s="15"/>
      <c r="HL45" s="15"/>
      <c r="HM45" s="15"/>
      <c r="HN45" s="15"/>
      <c r="HO45" s="15"/>
      <c r="HP45" s="15"/>
      <c r="HQ45" s="15"/>
      <c r="HR45" s="15"/>
      <c r="HS45" s="15"/>
      <c r="HT45" s="15"/>
      <c r="HU45" s="15"/>
      <c r="HV45" s="15"/>
      <c r="HW45" s="15"/>
      <c r="HX45" s="15"/>
      <c r="HY45" s="15"/>
      <c r="HZ45" s="15"/>
      <c r="IA45" s="15"/>
      <c r="IB45" s="15"/>
      <c r="IC45" s="15"/>
      <c r="ID45" s="15"/>
      <c r="IE45" s="15"/>
      <c r="IF45" s="15"/>
      <c r="IG45" s="15"/>
      <c r="IH45" s="15"/>
      <c r="II45" s="15"/>
      <c r="IJ45" s="15"/>
      <c r="IK45" s="15"/>
      <c r="IL45" s="15"/>
      <c r="IM45" s="15"/>
      <c r="IN45" s="15"/>
      <c r="IO45" s="15"/>
      <c r="IP45" s="15"/>
      <c r="IQ45" s="15"/>
      <c r="IR45" s="15"/>
      <c r="IS45" s="15"/>
      <c r="IT45" s="15"/>
      <c r="IU45" s="15"/>
      <c r="IV45" s="15"/>
    </row>
    <row r="46" spans="1:256" ht="12" customHeight="1" x14ac:dyDescent="0.2">
      <c r="A46" s="120" t="s">
        <v>240</v>
      </c>
      <c r="B46" s="258">
        <f>IF('Averages etc'!$D$10&gt;=35674,IF('Averages etc'!$D$10&lt;36982,B123,IF(36982&lt;='Averages etc'!$D$10,B84,0)),0)</f>
        <v>0</v>
      </c>
      <c r="C46" s="258">
        <f>IF('Averages etc'!$D$10&gt;=35674,IF('Averages etc'!$D$10&lt;36982,C123,IF(36982&lt;='Averages etc'!$D$10,C84,0)),0)</f>
        <v>0</v>
      </c>
      <c r="D46" s="258">
        <f>IF('Averages etc'!$D$10&gt;=35674,IF('Averages etc'!$D$10&lt;36982,D123,IF(36982&lt;='Averages etc'!$D$10,D84,0)),0)</f>
        <v>0</v>
      </c>
      <c r="E46" s="258">
        <f>IF('Averages etc'!$D$10&gt;=35674,IF('Averages etc'!$D$10&lt;36982,E123,IF(36982&lt;='Averages etc'!$D$10,E84,0)),0)</f>
        <v>0</v>
      </c>
      <c r="F46" s="258">
        <f>IF('Averages etc'!$D$10&gt;=35674,IF('Averages etc'!$D$10&lt;36982,F123,IF(36982&lt;='Averages etc'!$D$10,F84,0)),0)</f>
        <v>0</v>
      </c>
      <c r="G46" s="258">
        <f>IF('Averages etc'!$D$10&gt;=35674,IF('Averages etc'!$D$10&lt;36982,G123,IF(36982&lt;='Averages etc'!$D$10,G84,0)),0)</f>
        <v>0</v>
      </c>
      <c r="H46" s="258">
        <f>IF('Averages etc'!$D$10&gt;=35674,IF('Averages etc'!$D$10&lt;36982,H123,IF(36982&lt;='Averages etc'!$D$10,H84,0)),0)</f>
        <v>0</v>
      </c>
      <c r="I46" s="258">
        <f>IF('Averages etc'!$D$10&gt;=35674,IF('Averages etc'!$D$10&lt;36982,I123,IF(36982&lt;='Averages etc'!$D$10,I84,0)),0)</f>
        <v>0</v>
      </c>
      <c r="J46" s="259">
        <f>IF('Averages etc'!$D$10&gt;=35674,IF('Averages etc'!$D$10&lt;36982,J123,IF(36982&lt;='Averages etc'!$D$10,J84,0)),0)</f>
        <v>0</v>
      </c>
      <c r="L46" s="139" t="s">
        <v>103</v>
      </c>
      <c r="M46" s="124" t="e">
        <f>VLOOKUP($F5,'Level model'!$A$59:$AA$337,M$41)</f>
        <v>#N/A</v>
      </c>
      <c r="N46" s="124" t="e">
        <f>VLOOKUP($F5,'Level model'!$A$59:$AA$337,N$41)</f>
        <v>#N/A</v>
      </c>
      <c r="O46" s="124" t="e">
        <f>VLOOKUP($F5,'Level model'!$A$59:$AA$337,O$41)</f>
        <v>#N/A</v>
      </c>
      <c r="P46" s="124" t="e">
        <f>VLOOKUP($F5,'Level model'!$A$59:$AA$337,P$41)</f>
        <v>#N/A</v>
      </c>
      <c r="Q46" s="124" t="e">
        <f>VLOOKUP($F5,'Level model'!$A$59:$AA$337,Q$41)</f>
        <v>#N/A</v>
      </c>
      <c r="R46" s="124" t="e">
        <f>VLOOKUP($F5,'Level model'!$A$59:$AA$337,R$41)</f>
        <v>#N/A</v>
      </c>
      <c r="S46" s="124" t="e">
        <f>VLOOKUP($F5,'Level model'!$A$59:$AA$337,S$41)</f>
        <v>#N/A</v>
      </c>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c r="DA46" s="15"/>
      <c r="DB46" s="15"/>
      <c r="DC46" s="15"/>
      <c r="DD46" s="15"/>
      <c r="DE46" s="15"/>
      <c r="DF46" s="15"/>
      <c r="DG46" s="15"/>
      <c r="DH46" s="15"/>
      <c r="DI46" s="15"/>
      <c r="DJ46" s="15"/>
      <c r="DK46" s="15"/>
      <c r="DL46" s="15"/>
      <c r="DM46" s="15"/>
      <c r="DN46" s="15"/>
      <c r="DO46" s="15"/>
      <c r="DP46" s="15"/>
      <c r="DQ46" s="15"/>
      <c r="DR46" s="15"/>
      <c r="DS46" s="15"/>
      <c r="DT46" s="15"/>
      <c r="DU46" s="15"/>
      <c r="DV46" s="15"/>
      <c r="DW46" s="15"/>
      <c r="DX46" s="15"/>
      <c r="DY46" s="15"/>
      <c r="DZ46" s="15"/>
      <c r="EA46" s="15"/>
      <c r="EB46" s="15"/>
      <c r="EC46" s="15"/>
      <c r="ED46" s="15"/>
      <c r="EE46" s="15"/>
      <c r="EF46" s="15"/>
      <c r="EG46" s="15"/>
      <c r="EH46" s="15"/>
      <c r="EI46" s="15"/>
      <c r="EJ46" s="15"/>
      <c r="EK46" s="15"/>
      <c r="EL46" s="15"/>
      <c r="EM46" s="15"/>
      <c r="EN46" s="15"/>
      <c r="EO46" s="15"/>
      <c r="EP46" s="15"/>
      <c r="EQ46" s="15"/>
      <c r="ER46" s="15"/>
      <c r="ES46" s="15"/>
      <c r="ET46" s="15"/>
      <c r="EU46" s="15"/>
      <c r="EV46" s="15"/>
      <c r="EW46" s="15"/>
      <c r="EX46" s="15"/>
      <c r="EY46" s="15"/>
      <c r="EZ46" s="15"/>
      <c r="FA46" s="15"/>
      <c r="FB46" s="15"/>
      <c r="FC46" s="15"/>
      <c r="FD46" s="15"/>
      <c r="FE46" s="15"/>
      <c r="FF46" s="15"/>
      <c r="FG46" s="15"/>
      <c r="FH46" s="15"/>
      <c r="FI46" s="15"/>
      <c r="FJ46" s="15"/>
      <c r="FK46" s="15"/>
      <c r="FL46" s="15"/>
      <c r="FM46" s="15"/>
      <c r="FN46" s="15"/>
      <c r="FO46" s="15"/>
      <c r="FP46" s="15"/>
      <c r="FQ46" s="15"/>
      <c r="FR46" s="15"/>
      <c r="FS46" s="15"/>
      <c r="FT46" s="15"/>
      <c r="FU46" s="15"/>
      <c r="FV46" s="15"/>
      <c r="FW46" s="15"/>
      <c r="FX46" s="15"/>
      <c r="FY46" s="15"/>
      <c r="FZ46" s="15"/>
      <c r="GA46" s="15"/>
      <c r="GB46" s="15"/>
      <c r="GC46" s="15"/>
      <c r="GD46" s="15"/>
      <c r="GE46" s="15"/>
      <c r="GF46" s="15"/>
      <c r="GG46" s="15"/>
      <c r="GH46" s="15"/>
      <c r="GI46" s="15"/>
      <c r="GJ46" s="15"/>
      <c r="GK46" s="15"/>
      <c r="GL46" s="15"/>
      <c r="GM46" s="15"/>
      <c r="GN46" s="15"/>
      <c r="GO46" s="15"/>
      <c r="GP46" s="15"/>
      <c r="GQ46" s="15"/>
      <c r="GR46" s="15"/>
      <c r="GS46" s="15"/>
      <c r="GT46" s="15"/>
      <c r="GU46" s="15"/>
      <c r="GV46" s="15"/>
      <c r="GW46" s="15"/>
      <c r="GX46" s="15"/>
      <c r="GY46" s="15"/>
      <c r="GZ46" s="15"/>
      <c r="HA46" s="15"/>
      <c r="HB46" s="15"/>
      <c r="HC46" s="15"/>
      <c r="HD46" s="15"/>
      <c r="HE46" s="15"/>
      <c r="HF46" s="15"/>
      <c r="HG46" s="15"/>
      <c r="HH46" s="15"/>
      <c r="HI46" s="15"/>
      <c r="HJ46" s="15"/>
      <c r="HK46" s="15"/>
      <c r="HL46" s="15"/>
      <c r="HM46" s="15"/>
      <c r="HN46" s="15"/>
      <c r="HO46" s="15"/>
      <c r="HP46" s="15"/>
      <c r="HQ46" s="15"/>
      <c r="HR46" s="15"/>
      <c r="HS46" s="15"/>
      <c r="HT46" s="15"/>
      <c r="HU46" s="15"/>
      <c r="HV46" s="15"/>
      <c r="HW46" s="15"/>
      <c r="HX46" s="15"/>
      <c r="HY46" s="15"/>
      <c r="HZ46" s="15"/>
      <c r="IA46" s="15"/>
      <c r="IB46" s="15"/>
      <c r="IC46" s="15"/>
      <c r="ID46" s="15"/>
      <c r="IE46" s="15"/>
      <c r="IF46" s="15"/>
      <c r="IG46" s="15"/>
      <c r="IH46" s="15"/>
      <c r="II46" s="15"/>
      <c r="IJ46" s="15"/>
      <c r="IK46" s="15"/>
      <c r="IL46" s="15"/>
      <c r="IM46" s="15"/>
      <c r="IN46" s="15"/>
      <c r="IO46" s="15"/>
      <c r="IP46" s="15"/>
      <c r="IQ46" s="15"/>
      <c r="IR46" s="15"/>
      <c r="IS46" s="15"/>
      <c r="IT46" s="15"/>
      <c r="IU46" s="15"/>
      <c r="IV46" s="15"/>
    </row>
    <row r="47" spans="1:256" ht="12" customHeight="1" x14ac:dyDescent="0.2">
      <c r="A47" s="120" t="s">
        <v>201</v>
      </c>
      <c r="B47" s="258">
        <f>IF('Averages etc'!$D$10&gt;=35674,IF('Averages etc'!$D$10&lt;36982,B124,IF(36982&lt;='Averages etc'!$D$10,B85,0)),0)</f>
        <v>0</v>
      </c>
      <c r="C47" s="258">
        <f>IF('Averages etc'!$D$10&gt;=35674,IF('Averages etc'!$D$10&lt;36982,C124,IF(36982&lt;='Averages etc'!$D$10,C85,0)),0)</f>
        <v>0</v>
      </c>
      <c r="D47" s="258">
        <f>IF('Averages etc'!$D$10&gt;=35674,IF('Averages etc'!$D$10&lt;36982,D124,IF(36982&lt;='Averages etc'!$D$10,D85,0)),0)</f>
        <v>0</v>
      </c>
      <c r="E47" s="258">
        <f>IF('Averages etc'!$D$10&gt;=35674,IF('Averages etc'!$D$10&lt;36982,E124,IF(36982&lt;='Averages etc'!$D$10,E85,0)),0)</f>
        <v>0</v>
      </c>
      <c r="F47" s="258">
        <f>IF('Averages etc'!$D$10&gt;=35674,IF('Averages etc'!$D$10&lt;36982,F124,IF(36982&lt;='Averages etc'!$D$10,F85,0)),0)</f>
        <v>0</v>
      </c>
      <c r="G47" s="258">
        <f>IF('Averages etc'!$D$10&gt;=35674,IF('Averages etc'!$D$10&lt;36982,G124,IF(36982&lt;='Averages etc'!$D$10,G85,0)),0)</f>
        <v>0</v>
      </c>
      <c r="H47" s="258">
        <f>IF('Averages etc'!$D$10&gt;=35674,IF('Averages etc'!$D$10&lt;36982,H124,IF(36982&lt;='Averages etc'!$D$10,H85,0)),0)</f>
        <v>0</v>
      </c>
      <c r="I47" s="258">
        <f>IF('Averages etc'!$D$10&gt;=35674,IF('Averages etc'!$D$10&lt;36982,I124,IF(36982&lt;='Averages etc'!$D$10,I85,0)),0)</f>
        <v>0</v>
      </c>
      <c r="J47" s="259">
        <f>IF('Averages etc'!$D$10&gt;=35674,IF('Averages etc'!$D$10&lt;36982,J124,IF(36982&lt;='Averages etc'!$D$10,J85,0)),0)</f>
        <v>0</v>
      </c>
      <c r="L47" s="139" t="s">
        <v>104</v>
      </c>
      <c r="M47" s="124" t="e">
        <f>VLOOKUP($F6,'Level model'!$A$59:$AA$337,M$41)</f>
        <v>#N/A</v>
      </c>
      <c r="N47" s="124" t="e">
        <f>VLOOKUP($F6,'Level model'!$A$59:$AA$337,N$41)</f>
        <v>#N/A</v>
      </c>
      <c r="O47" s="124" t="e">
        <f>VLOOKUP($F6,'Level model'!$A$59:$AA$337,O$41)</f>
        <v>#N/A</v>
      </c>
      <c r="P47" s="124" t="e">
        <f>VLOOKUP($F6,'Level model'!$A$59:$AA$337,P$41)</f>
        <v>#N/A</v>
      </c>
      <c r="Q47" s="124" t="e">
        <f>VLOOKUP($F6,'Level model'!$A$59:$AA$337,Q$41)</f>
        <v>#N/A</v>
      </c>
      <c r="R47" s="124" t="e">
        <f>VLOOKUP($F6,'Level model'!$A$59:$AA$337,R$41)</f>
        <v>#N/A</v>
      </c>
      <c r="S47" s="124" t="e">
        <f>VLOOKUP($F6,'Level model'!$A$59:$AA$337,S$41)</f>
        <v>#N/A</v>
      </c>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15"/>
      <c r="CM47" s="15"/>
      <c r="CN47" s="15"/>
      <c r="CO47" s="15"/>
      <c r="CP47" s="15"/>
      <c r="CQ47" s="15"/>
      <c r="CR47" s="15"/>
      <c r="CS47" s="15"/>
      <c r="CT47" s="15"/>
      <c r="CU47" s="15"/>
      <c r="CV47" s="15"/>
      <c r="CW47" s="15"/>
      <c r="CX47" s="15"/>
      <c r="CY47" s="15"/>
      <c r="CZ47" s="15"/>
      <c r="DA47" s="15"/>
      <c r="DB47" s="15"/>
      <c r="DC47" s="15"/>
      <c r="DD47" s="15"/>
      <c r="DE47" s="15"/>
      <c r="DF47" s="15"/>
      <c r="DG47" s="15"/>
      <c r="DH47" s="15"/>
      <c r="DI47" s="15"/>
      <c r="DJ47" s="15"/>
      <c r="DK47" s="15"/>
      <c r="DL47" s="15"/>
      <c r="DM47" s="15"/>
      <c r="DN47" s="15"/>
      <c r="DO47" s="15"/>
      <c r="DP47" s="15"/>
      <c r="DQ47" s="15"/>
      <c r="DR47" s="15"/>
      <c r="DS47" s="15"/>
      <c r="DT47" s="15"/>
      <c r="DU47" s="15"/>
      <c r="DV47" s="15"/>
      <c r="DW47" s="15"/>
      <c r="DX47" s="15"/>
      <c r="DY47" s="15"/>
      <c r="DZ47" s="15"/>
      <c r="EA47" s="15"/>
      <c r="EB47" s="15"/>
      <c r="EC47" s="15"/>
      <c r="ED47" s="15"/>
      <c r="EE47" s="15"/>
      <c r="EF47" s="15"/>
      <c r="EG47" s="15"/>
      <c r="EH47" s="15"/>
      <c r="EI47" s="15"/>
      <c r="EJ47" s="15"/>
      <c r="EK47" s="15"/>
      <c r="EL47" s="15"/>
      <c r="EM47" s="15"/>
      <c r="EN47" s="15"/>
      <c r="EO47" s="15"/>
      <c r="EP47" s="15"/>
      <c r="EQ47" s="15"/>
      <c r="ER47" s="15"/>
      <c r="ES47" s="15"/>
      <c r="ET47" s="15"/>
      <c r="EU47" s="15"/>
      <c r="EV47" s="15"/>
      <c r="EW47" s="15"/>
      <c r="EX47" s="15"/>
      <c r="EY47" s="15"/>
      <c r="EZ47" s="15"/>
      <c r="FA47" s="15"/>
      <c r="FB47" s="15"/>
      <c r="FC47" s="15"/>
      <c r="FD47" s="15"/>
      <c r="FE47" s="15"/>
      <c r="FF47" s="15"/>
      <c r="FG47" s="15"/>
      <c r="FH47" s="15"/>
      <c r="FI47" s="15"/>
      <c r="FJ47" s="15"/>
      <c r="FK47" s="15"/>
      <c r="FL47" s="15"/>
      <c r="FM47" s="15"/>
      <c r="FN47" s="15"/>
      <c r="FO47" s="15"/>
      <c r="FP47" s="15"/>
      <c r="FQ47" s="15"/>
      <c r="FR47" s="15"/>
      <c r="FS47" s="15"/>
      <c r="FT47" s="15"/>
      <c r="FU47" s="15"/>
      <c r="FV47" s="15"/>
      <c r="FW47" s="15"/>
      <c r="FX47" s="15"/>
      <c r="FY47" s="15"/>
      <c r="FZ47" s="15"/>
      <c r="GA47" s="15"/>
      <c r="GB47" s="15"/>
      <c r="GC47" s="15"/>
      <c r="GD47" s="15"/>
      <c r="GE47" s="15"/>
      <c r="GF47" s="15"/>
      <c r="GG47" s="15"/>
      <c r="GH47" s="15"/>
      <c r="GI47" s="15"/>
      <c r="GJ47" s="15"/>
      <c r="GK47" s="15"/>
      <c r="GL47" s="15"/>
      <c r="GM47" s="15"/>
      <c r="GN47" s="15"/>
      <c r="GO47" s="15"/>
      <c r="GP47" s="15"/>
      <c r="GQ47" s="15"/>
      <c r="GR47" s="15"/>
      <c r="GS47" s="15"/>
      <c r="GT47" s="15"/>
      <c r="GU47" s="15"/>
      <c r="GV47" s="15"/>
      <c r="GW47" s="15"/>
      <c r="GX47" s="15"/>
      <c r="GY47" s="15"/>
      <c r="GZ47" s="15"/>
      <c r="HA47" s="15"/>
      <c r="HB47" s="15"/>
      <c r="HC47" s="15"/>
      <c r="HD47" s="15"/>
      <c r="HE47" s="15"/>
      <c r="HF47" s="15"/>
      <c r="HG47" s="15"/>
      <c r="HH47" s="15"/>
      <c r="HI47" s="15"/>
      <c r="HJ47" s="15"/>
      <c r="HK47" s="15"/>
      <c r="HL47" s="15"/>
      <c r="HM47" s="15"/>
      <c r="HN47" s="15"/>
      <c r="HO47" s="15"/>
      <c r="HP47" s="15"/>
      <c r="HQ47" s="15"/>
      <c r="HR47" s="15"/>
      <c r="HS47" s="15"/>
      <c r="HT47" s="15"/>
      <c r="HU47" s="15"/>
      <c r="HV47" s="15"/>
      <c r="HW47" s="15"/>
      <c r="HX47" s="15"/>
      <c r="HY47" s="15"/>
      <c r="HZ47" s="15"/>
      <c r="IA47" s="15"/>
      <c r="IB47" s="15"/>
      <c r="IC47" s="15"/>
      <c r="ID47" s="15"/>
      <c r="IE47" s="15"/>
      <c r="IF47" s="15"/>
      <c r="IG47" s="15"/>
      <c r="IH47" s="15"/>
      <c r="II47" s="15"/>
      <c r="IJ47" s="15"/>
      <c r="IK47" s="15"/>
      <c r="IL47" s="15"/>
      <c r="IM47" s="15"/>
      <c r="IN47" s="15"/>
      <c r="IO47" s="15"/>
      <c r="IP47" s="15"/>
      <c r="IQ47" s="15"/>
      <c r="IR47" s="15"/>
      <c r="IS47" s="15"/>
      <c r="IT47" s="15"/>
      <c r="IU47" s="15"/>
      <c r="IV47" s="15"/>
    </row>
    <row r="48" spans="1:256" ht="12" customHeight="1" x14ac:dyDescent="0.2">
      <c r="A48" s="120" t="s">
        <v>202</v>
      </c>
      <c r="B48" s="258">
        <f>IF('Averages etc'!$D$10&gt;=35674,IF('Averages etc'!$D$10&lt;36982,B125,IF(36982&lt;='Averages etc'!$D$10,B86,0)),0)</f>
        <v>0</v>
      </c>
      <c r="C48" s="258">
        <f>IF('Averages etc'!$D$10&gt;=35674,IF('Averages etc'!$D$10&lt;36982,C125,IF(36982&lt;='Averages etc'!$D$10,C86,0)),0)</f>
        <v>0</v>
      </c>
      <c r="D48" s="258">
        <f>IF('Averages etc'!$D$10&gt;=35674,IF('Averages etc'!$D$10&lt;36982,D125,IF(36982&lt;='Averages etc'!$D$10,D86,0)),0)</f>
        <v>0</v>
      </c>
      <c r="E48" s="258">
        <f>IF('Averages etc'!$D$10&gt;=35674,IF('Averages etc'!$D$10&lt;36982,E125,IF(36982&lt;='Averages etc'!$D$10,E86,0)),0)</f>
        <v>0</v>
      </c>
      <c r="F48" s="258">
        <f>IF('Averages etc'!$D$10&gt;=35674,IF('Averages etc'!$D$10&lt;36982,F125,IF(36982&lt;='Averages etc'!$D$10,F86,0)),0)</f>
        <v>0</v>
      </c>
      <c r="G48" s="258">
        <f>IF('Averages etc'!$D$10&gt;=35674,IF('Averages etc'!$D$10&lt;36982,G125,IF(36982&lt;='Averages etc'!$D$10,G86,0)),0)</f>
        <v>0</v>
      </c>
      <c r="H48" s="258">
        <f>IF('Averages etc'!$D$10&gt;=35674,IF('Averages etc'!$D$10&lt;36982,H125,IF(36982&lt;='Averages etc'!$D$10,H86,0)),0)</f>
        <v>0</v>
      </c>
      <c r="I48" s="258">
        <f>IF('Averages etc'!$D$10&gt;=35674,IF('Averages etc'!$D$10&lt;36982,I125,IF(36982&lt;='Averages etc'!$D$10,I86,0)),0)</f>
        <v>0</v>
      </c>
      <c r="J48" s="259">
        <f>IF('Averages etc'!$D$10&gt;=35674,IF('Averages etc'!$D$10&lt;36982,J125,IF(36982&lt;='Averages etc'!$D$10,J86,0)),0)</f>
        <v>0</v>
      </c>
      <c r="L48" s="139" t="s">
        <v>105</v>
      </c>
      <c r="M48" s="124" t="e">
        <f>VLOOKUP($F7,'Level model'!$A$59:$AA$337,M$41)</f>
        <v>#N/A</v>
      </c>
      <c r="N48" s="124" t="e">
        <f>VLOOKUP($F7,'Level model'!$A$59:$AA$337,N$41)</f>
        <v>#N/A</v>
      </c>
      <c r="O48" s="124" t="e">
        <f>VLOOKUP($F7,'Level model'!$A$59:$AA$337,O$41)</f>
        <v>#N/A</v>
      </c>
      <c r="P48" s="124" t="e">
        <f>VLOOKUP($F7,'Level model'!$A$59:$AA$337,P$41)</f>
        <v>#N/A</v>
      </c>
      <c r="Q48" s="124" t="e">
        <f>VLOOKUP($F7,'Level model'!$A$59:$AA$337,Q$41)</f>
        <v>#N/A</v>
      </c>
      <c r="R48" s="124" t="e">
        <f>VLOOKUP($F7,'Level model'!$A$59:$AA$337,R$41)</f>
        <v>#N/A</v>
      </c>
      <c r="S48" s="124" t="e">
        <f>VLOOKUP($F7,'Level model'!$A$59:$AA$337,S$41)</f>
        <v>#N/A</v>
      </c>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15"/>
      <c r="BT48" s="15"/>
      <c r="BU48" s="15"/>
      <c r="BV48" s="15"/>
      <c r="BW48" s="15"/>
      <c r="BX48" s="15"/>
      <c r="BY48" s="15"/>
      <c r="BZ48" s="15"/>
      <c r="CA48" s="15"/>
      <c r="CB48" s="15"/>
      <c r="CC48" s="15"/>
      <c r="CD48" s="15"/>
      <c r="CE48" s="15"/>
      <c r="CF48" s="15"/>
      <c r="CG48" s="15"/>
      <c r="CH48" s="15"/>
      <c r="CI48" s="15"/>
      <c r="CJ48" s="15"/>
      <c r="CK48" s="15"/>
      <c r="CL48" s="15"/>
      <c r="CM48" s="15"/>
      <c r="CN48" s="15"/>
      <c r="CO48" s="15"/>
      <c r="CP48" s="15"/>
      <c r="CQ48" s="15"/>
      <c r="CR48" s="15"/>
      <c r="CS48" s="15"/>
      <c r="CT48" s="15"/>
      <c r="CU48" s="15"/>
      <c r="CV48" s="15"/>
      <c r="CW48" s="15"/>
      <c r="CX48" s="15"/>
      <c r="CY48" s="15"/>
      <c r="CZ48" s="15"/>
      <c r="DA48" s="15"/>
      <c r="DB48" s="15"/>
      <c r="DC48" s="15"/>
      <c r="DD48" s="15"/>
      <c r="DE48" s="15"/>
      <c r="DF48" s="15"/>
      <c r="DG48" s="15"/>
      <c r="DH48" s="15"/>
      <c r="DI48" s="15"/>
      <c r="DJ48" s="15"/>
      <c r="DK48" s="15"/>
      <c r="DL48" s="15"/>
      <c r="DM48" s="15"/>
      <c r="DN48" s="15"/>
      <c r="DO48" s="15"/>
      <c r="DP48" s="15"/>
      <c r="DQ48" s="15"/>
      <c r="DR48" s="15"/>
      <c r="DS48" s="15"/>
      <c r="DT48" s="15"/>
      <c r="DU48" s="15"/>
      <c r="DV48" s="15"/>
      <c r="DW48" s="15"/>
      <c r="DX48" s="15"/>
      <c r="DY48" s="15"/>
      <c r="DZ48" s="15"/>
      <c r="EA48" s="15"/>
      <c r="EB48" s="15"/>
      <c r="EC48" s="15"/>
      <c r="ED48" s="15"/>
      <c r="EE48" s="15"/>
      <c r="EF48" s="15"/>
      <c r="EG48" s="15"/>
      <c r="EH48" s="15"/>
      <c r="EI48" s="15"/>
      <c r="EJ48" s="15"/>
      <c r="EK48" s="15"/>
      <c r="EL48" s="15"/>
      <c r="EM48" s="15"/>
      <c r="EN48" s="15"/>
      <c r="EO48" s="15"/>
      <c r="EP48" s="15"/>
      <c r="EQ48" s="15"/>
      <c r="ER48" s="15"/>
      <c r="ES48" s="15"/>
      <c r="ET48" s="15"/>
      <c r="EU48" s="15"/>
      <c r="EV48" s="15"/>
      <c r="EW48" s="15"/>
      <c r="EX48" s="15"/>
      <c r="EY48" s="15"/>
      <c r="EZ48" s="15"/>
      <c r="FA48" s="15"/>
      <c r="FB48" s="15"/>
      <c r="FC48" s="15"/>
      <c r="FD48" s="15"/>
      <c r="FE48" s="15"/>
      <c r="FF48" s="15"/>
      <c r="FG48" s="15"/>
      <c r="FH48" s="15"/>
      <c r="FI48" s="15"/>
      <c r="FJ48" s="15"/>
      <c r="FK48" s="15"/>
      <c r="FL48" s="15"/>
      <c r="FM48" s="15"/>
      <c r="FN48" s="15"/>
      <c r="FO48" s="15"/>
      <c r="FP48" s="15"/>
      <c r="FQ48" s="15"/>
      <c r="FR48" s="15"/>
      <c r="FS48" s="15"/>
      <c r="FT48" s="15"/>
      <c r="FU48" s="15"/>
      <c r="FV48" s="15"/>
      <c r="FW48" s="15"/>
      <c r="FX48" s="15"/>
      <c r="FY48" s="15"/>
      <c r="FZ48" s="15"/>
      <c r="GA48" s="15"/>
      <c r="GB48" s="15"/>
      <c r="GC48" s="15"/>
      <c r="GD48" s="15"/>
      <c r="GE48" s="15"/>
      <c r="GF48" s="15"/>
      <c r="GG48" s="15"/>
      <c r="GH48" s="15"/>
      <c r="GI48" s="15"/>
      <c r="GJ48" s="15"/>
      <c r="GK48" s="15"/>
      <c r="GL48" s="15"/>
      <c r="GM48" s="15"/>
      <c r="GN48" s="15"/>
      <c r="GO48" s="15"/>
      <c r="GP48" s="15"/>
      <c r="GQ48" s="15"/>
      <c r="GR48" s="15"/>
      <c r="GS48" s="15"/>
      <c r="GT48" s="15"/>
      <c r="GU48" s="15"/>
      <c r="GV48" s="15"/>
      <c r="GW48" s="15"/>
      <c r="GX48" s="15"/>
      <c r="GY48" s="15"/>
      <c r="GZ48" s="15"/>
      <c r="HA48" s="15"/>
      <c r="HB48" s="15"/>
      <c r="HC48" s="15"/>
      <c r="HD48" s="15"/>
      <c r="HE48" s="15"/>
      <c r="HF48" s="15"/>
      <c r="HG48" s="15"/>
      <c r="HH48" s="15"/>
      <c r="HI48" s="15"/>
      <c r="HJ48" s="15"/>
      <c r="HK48" s="15"/>
      <c r="HL48" s="15"/>
      <c r="HM48" s="15"/>
      <c r="HN48" s="15"/>
      <c r="HO48" s="15"/>
      <c r="HP48" s="15"/>
      <c r="HQ48" s="15"/>
      <c r="HR48" s="15"/>
      <c r="HS48" s="15"/>
      <c r="HT48" s="15"/>
      <c r="HU48" s="15"/>
      <c r="HV48" s="15"/>
      <c r="HW48" s="15"/>
      <c r="HX48" s="15"/>
      <c r="HY48" s="15"/>
      <c r="HZ48" s="15"/>
      <c r="IA48" s="15"/>
      <c r="IB48" s="15"/>
      <c r="IC48" s="15"/>
      <c r="ID48" s="15"/>
      <c r="IE48" s="15"/>
      <c r="IF48" s="15"/>
      <c r="IG48" s="15"/>
      <c r="IH48" s="15"/>
      <c r="II48" s="15"/>
      <c r="IJ48" s="15"/>
      <c r="IK48" s="15"/>
      <c r="IL48" s="15"/>
      <c r="IM48" s="15"/>
      <c r="IN48" s="15"/>
      <c r="IO48" s="15"/>
      <c r="IP48" s="15"/>
      <c r="IQ48" s="15"/>
      <c r="IR48" s="15"/>
      <c r="IS48" s="15"/>
      <c r="IT48" s="15"/>
      <c r="IU48" s="15"/>
      <c r="IV48" s="15"/>
    </row>
    <row r="49" spans="1:256" ht="12" customHeight="1" x14ac:dyDescent="0.2">
      <c r="A49" s="120" t="s">
        <v>241</v>
      </c>
      <c r="B49" s="258">
        <f>IF('Averages etc'!$D$10&gt;=35674,IF('Averages etc'!$D$10&lt;36982,B126,IF(36982&lt;='Averages etc'!$D$10,B87,0)),0)</f>
        <v>0</v>
      </c>
      <c r="C49" s="258">
        <f>IF('Averages etc'!$D$10&gt;=35674,IF('Averages etc'!$D$10&lt;36982,C126,IF(36982&lt;='Averages etc'!$D$10,C87,0)),0)</f>
        <v>0</v>
      </c>
      <c r="D49" s="258">
        <f>IF('Averages etc'!$D$10&gt;=35674,IF('Averages etc'!$D$10&lt;36982,D126,IF(36982&lt;='Averages etc'!$D$10,D87,0)),0)</f>
        <v>0</v>
      </c>
      <c r="E49" s="258">
        <f>IF('Averages etc'!$D$10&gt;=35674,IF('Averages etc'!$D$10&lt;36982,E126,IF(36982&lt;='Averages etc'!$D$10,E87,0)),0)</f>
        <v>0</v>
      </c>
      <c r="F49" s="258">
        <f>IF('Averages etc'!$D$10&gt;=35674,IF('Averages etc'!$D$10&lt;36982,F126,IF(36982&lt;='Averages etc'!$D$10,F87,0)),0)</f>
        <v>0</v>
      </c>
      <c r="G49" s="258">
        <f>IF('Averages etc'!$D$10&gt;=35674,IF('Averages etc'!$D$10&lt;36982,G126,IF(36982&lt;='Averages etc'!$D$10,G87,0)),0)</f>
        <v>0</v>
      </c>
      <c r="H49" s="258">
        <f>IF('Averages etc'!$D$10&gt;=35674,IF('Averages etc'!$D$10&lt;36982,H126,IF(36982&lt;='Averages etc'!$D$10,H87,0)),0)</f>
        <v>0</v>
      </c>
      <c r="I49" s="258">
        <f>IF('Averages etc'!$D$10&gt;=35674,IF('Averages etc'!$D$10&lt;36982,I126,IF(36982&lt;='Averages etc'!$D$10,I87,0)),0)</f>
        <v>0</v>
      </c>
      <c r="J49" s="259">
        <f>IF('Averages etc'!$D$10&gt;=35674,IF('Averages etc'!$D$10&lt;36982,J126,IF(36982&lt;='Averages etc'!$D$10,J87,0)),0)</f>
        <v>0</v>
      </c>
      <c r="L49" s="139" t="s">
        <v>106</v>
      </c>
      <c r="M49" s="124" t="e">
        <f>VLOOKUP($F8,'Level model'!$A$59:$AA$337,M$41)</f>
        <v>#N/A</v>
      </c>
      <c r="N49" s="124" t="e">
        <f>VLOOKUP($F8,'Level model'!$A$59:$AA$337,N$41)</f>
        <v>#N/A</v>
      </c>
      <c r="O49" s="124" t="e">
        <f>VLOOKUP($F8,'Level model'!$A$59:$AA$337,O$41)</f>
        <v>#N/A</v>
      </c>
      <c r="P49" s="124" t="e">
        <f>VLOOKUP($F8,'Level model'!$A$59:$AA$337,P$41)</f>
        <v>#N/A</v>
      </c>
      <c r="Q49" s="124" t="e">
        <f>VLOOKUP($F8,'Level model'!$A$59:$AA$337,Q$41)</f>
        <v>#N/A</v>
      </c>
      <c r="R49" s="124" t="e">
        <f>VLOOKUP($F8,'Level model'!$A$59:$AA$337,R$41)</f>
        <v>#N/A</v>
      </c>
      <c r="S49" s="124" t="e">
        <f>VLOOKUP($F8,'Level model'!$A$59:$AA$337,S$41)</f>
        <v>#N/A</v>
      </c>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15"/>
      <c r="CB49" s="15"/>
      <c r="CC49" s="15"/>
      <c r="CD49" s="15"/>
      <c r="CE49" s="15"/>
      <c r="CF49" s="15"/>
      <c r="CG49" s="15"/>
      <c r="CH49" s="15"/>
      <c r="CI49" s="15"/>
      <c r="CJ49" s="15"/>
      <c r="CK49" s="15"/>
      <c r="CL49" s="15"/>
      <c r="CM49" s="15"/>
      <c r="CN49" s="15"/>
      <c r="CO49" s="15"/>
      <c r="CP49" s="15"/>
      <c r="CQ49" s="15"/>
      <c r="CR49" s="15"/>
      <c r="CS49" s="15"/>
      <c r="CT49" s="15"/>
      <c r="CU49" s="15"/>
      <c r="CV49" s="15"/>
      <c r="CW49" s="15"/>
      <c r="CX49" s="15"/>
      <c r="CY49" s="15"/>
      <c r="CZ49" s="15"/>
      <c r="DA49" s="15"/>
      <c r="DB49" s="15"/>
      <c r="DC49" s="15"/>
      <c r="DD49" s="15"/>
      <c r="DE49" s="15"/>
      <c r="DF49" s="15"/>
      <c r="DG49" s="15"/>
      <c r="DH49" s="15"/>
      <c r="DI49" s="15"/>
      <c r="DJ49" s="15"/>
      <c r="DK49" s="15"/>
      <c r="DL49" s="15"/>
      <c r="DM49" s="15"/>
      <c r="DN49" s="15"/>
      <c r="DO49" s="15"/>
      <c r="DP49" s="15"/>
      <c r="DQ49" s="15"/>
      <c r="DR49" s="15"/>
      <c r="DS49" s="15"/>
      <c r="DT49" s="15"/>
      <c r="DU49" s="15"/>
      <c r="DV49" s="15"/>
      <c r="DW49" s="15"/>
      <c r="DX49" s="15"/>
      <c r="DY49" s="15"/>
      <c r="DZ49" s="15"/>
      <c r="EA49" s="15"/>
      <c r="EB49" s="15"/>
      <c r="EC49" s="15"/>
      <c r="ED49" s="15"/>
      <c r="EE49" s="15"/>
      <c r="EF49" s="15"/>
      <c r="EG49" s="15"/>
      <c r="EH49" s="15"/>
      <c r="EI49" s="15"/>
      <c r="EJ49" s="15"/>
      <c r="EK49" s="15"/>
      <c r="EL49" s="15"/>
      <c r="EM49" s="15"/>
      <c r="EN49" s="15"/>
      <c r="EO49" s="15"/>
      <c r="EP49" s="15"/>
      <c r="EQ49" s="15"/>
      <c r="ER49" s="15"/>
      <c r="ES49" s="15"/>
      <c r="ET49" s="15"/>
      <c r="EU49" s="15"/>
      <c r="EV49" s="15"/>
      <c r="EW49" s="15"/>
      <c r="EX49" s="15"/>
      <c r="EY49" s="15"/>
      <c r="EZ49" s="15"/>
      <c r="FA49" s="15"/>
      <c r="FB49" s="15"/>
      <c r="FC49" s="15"/>
      <c r="FD49" s="15"/>
      <c r="FE49" s="15"/>
      <c r="FF49" s="15"/>
      <c r="FG49" s="15"/>
      <c r="FH49" s="15"/>
      <c r="FI49" s="15"/>
      <c r="FJ49" s="15"/>
      <c r="FK49" s="15"/>
      <c r="FL49" s="15"/>
      <c r="FM49" s="15"/>
      <c r="FN49" s="15"/>
      <c r="FO49" s="15"/>
      <c r="FP49" s="15"/>
      <c r="FQ49" s="15"/>
      <c r="FR49" s="15"/>
      <c r="FS49" s="15"/>
      <c r="FT49" s="15"/>
      <c r="FU49" s="15"/>
      <c r="FV49" s="15"/>
      <c r="FW49" s="15"/>
      <c r="FX49" s="15"/>
      <c r="FY49" s="15"/>
      <c r="FZ49" s="15"/>
      <c r="GA49" s="15"/>
      <c r="GB49" s="15"/>
      <c r="GC49" s="15"/>
      <c r="GD49" s="15"/>
      <c r="GE49" s="15"/>
      <c r="GF49" s="15"/>
      <c r="GG49" s="15"/>
      <c r="GH49" s="15"/>
      <c r="GI49" s="15"/>
      <c r="GJ49" s="15"/>
      <c r="GK49" s="15"/>
      <c r="GL49" s="15"/>
      <c r="GM49" s="15"/>
      <c r="GN49" s="15"/>
      <c r="GO49" s="15"/>
      <c r="GP49" s="15"/>
      <c r="GQ49" s="15"/>
      <c r="GR49" s="15"/>
      <c r="GS49" s="15"/>
      <c r="GT49" s="15"/>
      <c r="GU49" s="15"/>
      <c r="GV49" s="15"/>
      <c r="GW49" s="15"/>
      <c r="GX49" s="15"/>
      <c r="GY49" s="15"/>
      <c r="GZ49" s="15"/>
      <c r="HA49" s="15"/>
      <c r="HB49" s="15"/>
      <c r="HC49" s="15"/>
      <c r="HD49" s="15"/>
      <c r="HE49" s="15"/>
      <c r="HF49" s="15"/>
      <c r="HG49" s="15"/>
      <c r="HH49" s="15"/>
      <c r="HI49" s="15"/>
      <c r="HJ49" s="15"/>
      <c r="HK49" s="15"/>
      <c r="HL49" s="15"/>
      <c r="HM49" s="15"/>
      <c r="HN49" s="15"/>
      <c r="HO49" s="15"/>
      <c r="HP49" s="15"/>
      <c r="HQ49" s="15"/>
      <c r="HR49" s="15"/>
      <c r="HS49" s="15"/>
      <c r="HT49" s="15"/>
      <c r="HU49" s="15"/>
      <c r="HV49" s="15"/>
      <c r="HW49" s="15"/>
      <c r="HX49" s="15"/>
      <c r="HY49" s="15"/>
      <c r="HZ49" s="15"/>
      <c r="IA49" s="15"/>
      <c r="IB49" s="15"/>
      <c r="IC49" s="15"/>
      <c r="ID49" s="15"/>
      <c r="IE49" s="15"/>
      <c r="IF49" s="15"/>
      <c r="IG49" s="15"/>
      <c r="IH49" s="15"/>
      <c r="II49" s="15"/>
      <c r="IJ49" s="15"/>
      <c r="IK49" s="15"/>
      <c r="IL49" s="15"/>
      <c r="IM49" s="15"/>
      <c r="IN49" s="15"/>
      <c r="IO49" s="15"/>
      <c r="IP49" s="15"/>
      <c r="IQ49" s="15"/>
      <c r="IR49" s="15"/>
      <c r="IS49" s="15"/>
      <c r="IT49" s="15"/>
      <c r="IU49" s="15"/>
      <c r="IV49" s="15"/>
    </row>
    <row r="50" spans="1:256" ht="12" customHeight="1" x14ac:dyDescent="0.2">
      <c r="A50" s="120" t="s">
        <v>203</v>
      </c>
      <c r="B50" s="258">
        <f>IF('Averages etc'!$D$10&gt;=35674,IF('Averages etc'!$D$10&lt;36982,B127,IF(36982&lt;='Averages etc'!$D$10,B88,0)),0)</f>
        <v>0</v>
      </c>
      <c r="C50" s="258">
        <f>IF('Averages etc'!$D$10&gt;=35674,IF('Averages etc'!$D$10&lt;36982,C127,IF(36982&lt;='Averages etc'!$D$10,C88,0)),0)</f>
        <v>0</v>
      </c>
      <c r="D50" s="258">
        <f>IF('Averages etc'!$D$10&gt;=35674,IF('Averages etc'!$D$10&lt;36982,D127,IF(36982&lt;='Averages etc'!$D$10,D88,0)),0)</f>
        <v>0</v>
      </c>
      <c r="E50" s="258">
        <f>IF('Averages etc'!$D$10&gt;=35674,IF('Averages etc'!$D$10&lt;36982,E127,IF(36982&lt;='Averages etc'!$D$10,E88,0)),0)</f>
        <v>0</v>
      </c>
      <c r="F50" s="258">
        <f>IF('Averages etc'!$D$10&gt;=35674,IF('Averages etc'!$D$10&lt;36982,F127,IF(36982&lt;='Averages etc'!$D$10,F88,0)),0)</f>
        <v>0</v>
      </c>
      <c r="G50" s="258">
        <f>IF('Averages etc'!$D$10&gt;=35674,IF('Averages etc'!$D$10&lt;36982,G127,IF(36982&lt;='Averages etc'!$D$10,G88,0)),0)</f>
        <v>0</v>
      </c>
      <c r="H50" s="258">
        <f>IF('Averages etc'!$D$10&gt;=35674,IF('Averages etc'!$D$10&lt;36982,H127,IF(36982&lt;='Averages etc'!$D$10,H88,0)),0)</f>
        <v>0</v>
      </c>
      <c r="I50" s="258">
        <f>IF('Averages etc'!$D$10&gt;=35674,IF('Averages etc'!$D$10&lt;36982,I127,IF(36982&lt;='Averages etc'!$D$10,I88,0)),0)</f>
        <v>0</v>
      </c>
      <c r="J50" s="259">
        <f>IF('Averages etc'!$D$10&gt;=35674,IF('Averages etc'!$D$10&lt;36982,J127,IF(36982&lt;='Averages etc'!$D$10,J88,0)),0)</f>
        <v>0</v>
      </c>
      <c r="L50" s="131" t="s">
        <v>107</v>
      </c>
      <c r="M50" s="124" t="e">
        <f>VLOOKUP($F9,'Level model'!$A$59:$AA$337,M$41)</f>
        <v>#N/A</v>
      </c>
      <c r="N50" s="124" t="e">
        <f>VLOOKUP($F9,'Level model'!$A$59:$AA$337,N$41)</f>
        <v>#N/A</v>
      </c>
      <c r="O50" s="124" t="e">
        <f>VLOOKUP($F9,'Level model'!$A$59:$AA$337,O$41)</f>
        <v>#N/A</v>
      </c>
      <c r="P50" s="124" t="e">
        <f>VLOOKUP($F9,'Level model'!$A$59:$AA$337,P$41)</f>
        <v>#N/A</v>
      </c>
      <c r="Q50" s="124" t="e">
        <f>VLOOKUP($F9,'Level model'!$A$59:$AA$337,Q$41)</f>
        <v>#N/A</v>
      </c>
      <c r="R50" s="124" t="e">
        <f>VLOOKUP($F9,'Level model'!$A$59:$AA$337,R$41)</f>
        <v>#N/A</v>
      </c>
      <c r="S50" s="124" t="e">
        <f>VLOOKUP($F9,'Level model'!$A$59:$AA$337,S$41)</f>
        <v>#N/A</v>
      </c>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5"/>
      <c r="BO50" s="15"/>
      <c r="BP50" s="15"/>
      <c r="BQ50" s="15"/>
      <c r="BR50" s="15"/>
      <c r="BS50" s="15"/>
      <c r="BT50" s="15"/>
      <c r="BU50" s="15"/>
      <c r="BV50" s="15"/>
      <c r="BW50" s="15"/>
      <c r="BX50" s="15"/>
      <c r="BY50" s="15"/>
      <c r="BZ50" s="15"/>
      <c r="CA50" s="15"/>
      <c r="CB50" s="15"/>
      <c r="CC50" s="15"/>
      <c r="CD50" s="15"/>
      <c r="CE50" s="15"/>
      <c r="CF50" s="15"/>
      <c r="CG50" s="15"/>
      <c r="CH50" s="15"/>
      <c r="CI50" s="15"/>
      <c r="CJ50" s="15"/>
      <c r="CK50" s="15"/>
      <c r="CL50" s="15"/>
      <c r="CM50" s="15"/>
      <c r="CN50" s="15"/>
      <c r="CO50" s="15"/>
      <c r="CP50" s="15"/>
      <c r="CQ50" s="15"/>
      <c r="CR50" s="15"/>
      <c r="CS50" s="15"/>
      <c r="CT50" s="15"/>
      <c r="CU50" s="15"/>
      <c r="CV50" s="15"/>
      <c r="CW50" s="15"/>
      <c r="CX50" s="15"/>
      <c r="CY50" s="15"/>
      <c r="CZ50" s="15"/>
      <c r="DA50" s="15"/>
      <c r="DB50" s="15"/>
      <c r="DC50" s="15"/>
      <c r="DD50" s="15"/>
      <c r="DE50" s="15"/>
      <c r="DF50" s="15"/>
      <c r="DG50" s="15"/>
      <c r="DH50" s="15"/>
      <c r="DI50" s="15"/>
      <c r="DJ50" s="15"/>
      <c r="DK50" s="15"/>
      <c r="DL50" s="15"/>
      <c r="DM50" s="15"/>
      <c r="DN50" s="15"/>
      <c r="DO50" s="15"/>
      <c r="DP50" s="15"/>
      <c r="DQ50" s="15"/>
      <c r="DR50" s="15"/>
      <c r="DS50" s="15"/>
      <c r="DT50" s="15"/>
      <c r="DU50" s="15"/>
      <c r="DV50" s="15"/>
      <c r="DW50" s="15"/>
      <c r="DX50" s="15"/>
      <c r="DY50" s="15"/>
      <c r="DZ50" s="15"/>
      <c r="EA50" s="15"/>
      <c r="EB50" s="15"/>
      <c r="EC50" s="15"/>
      <c r="ED50" s="15"/>
      <c r="EE50" s="15"/>
      <c r="EF50" s="15"/>
      <c r="EG50" s="15"/>
      <c r="EH50" s="15"/>
      <c r="EI50" s="15"/>
      <c r="EJ50" s="15"/>
      <c r="EK50" s="15"/>
      <c r="EL50" s="15"/>
      <c r="EM50" s="15"/>
      <c r="EN50" s="15"/>
      <c r="EO50" s="15"/>
      <c r="EP50" s="15"/>
      <c r="EQ50" s="15"/>
      <c r="ER50" s="15"/>
      <c r="ES50" s="15"/>
      <c r="ET50" s="15"/>
      <c r="EU50" s="15"/>
      <c r="EV50" s="15"/>
      <c r="EW50" s="15"/>
      <c r="EX50" s="15"/>
      <c r="EY50" s="15"/>
      <c r="EZ50" s="15"/>
      <c r="FA50" s="15"/>
      <c r="FB50" s="15"/>
      <c r="FC50" s="15"/>
      <c r="FD50" s="15"/>
      <c r="FE50" s="15"/>
      <c r="FF50" s="15"/>
      <c r="FG50" s="15"/>
      <c r="FH50" s="15"/>
      <c r="FI50" s="15"/>
      <c r="FJ50" s="15"/>
      <c r="FK50" s="15"/>
      <c r="FL50" s="15"/>
      <c r="FM50" s="15"/>
      <c r="FN50" s="15"/>
      <c r="FO50" s="15"/>
      <c r="FP50" s="15"/>
      <c r="FQ50" s="15"/>
      <c r="FR50" s="15"/>
      <c r="FS50" s="15"/>
      <c r="FT50" s="15"/>
      <c r="FU50" s="15"/>
      <c r="FV50" s="15"/>
      <c r="FW50" s="15"/>
      <c r="FX50" s="15"/>
      <c r="FY50" s="15"/>
      <c r="FZ50" s="15"/>
      <c r="GA50" s="15"/>
      <c r="GB50" s="15"/>
      <c r="GC50" s="15"/>
      <c r="GD50" s="15"/>
      <c r="GE50" s="15"/>
      <c r="GF50" s="15"/>
      <c r="GG50" s="15"/>
      <c r="GH50" s="15"/>
      <c r="GI50" s="15"/>
      <c r="GJ50" s="15"/>
      <c r="GK50" s="15"/>
      <c r="GL50" s="15"/>
      <c r="GM50" s="15"/>
      <c r="GN50" s="15"/>
      <c r="GO50" s="15"/>
      <c r="GP50" s="15"/>
      <c r="GQ50" s="15"/>
      <c r="GR50" s="15"/>
      <c r="GS50" s="15"/>
      <c r="GT50" s="15"/>
      <c r="GU50" s="15"/>
      <c r="GV50" s="15"/>
      <c r="GW50" s="15"/>
      <c r="GX50" s="15"/>
      <c r="GY50" s="15"/>
      <c r="GZ50" s="15"/>
      <c r="HA50" s="15"/>
      <c r="HB50" s="15"/>
      <c r="HC50" s="15"/>
      <c r="HD50" s="15"/>
      <c r="HE50" s="15"/>
      <c r="HF50" s="15"/>
      <c r="HG50" s="15"/>
      <c r="HH50" s="15"/>
      <c r="HI50" s="15"/>
      <c r="HJ50" s="15"/>
      <c r="HK50" s="15"/>
      <c r="HL50" s="15"/>
      <c r="HM50" s="15"/>
      <c r="HN50" s="15"/>
      <c r="HO50" s="15"/>
      <c r="HP50" s="15"/>
      <c r="HQ50" s="15"/>
      <c r="HR50" s="15"/>
      <c r="HS50" s="15"/>
      <c r="HT50" s="15"/>
      <c r="HU50" s="15"/>
      <c r="HV50" s="15"/>
      <c r="HW50" s="15"/>
      <c r="HX50" s="15"/>
      <c r="HY50" s="15"/>
      <c r="HZ50" s="15"/>
      <c r="IA50" s="15"/>
      <c r="IB50" s="15"/>
      <c r="IC50" s="15"/>
      <c r="ID50" s="15"/>
      <c r="IE50" s="15"/>
      <c r="IF50" s="15"/>
      <c r="IG50" s="15"/>
      <c r="IH50" s="15"/>
      <c r="II50" s="15"/>
      <c r="IJ50" s="15"/>
      <c r="IK50" s="15"/>
      <c r="IL50" s="15"/>
      <c r="IM50" s="15"/>
      <c r="IN50" s="15"/>
      <c r="IO50" s="15"/>
      <c r="IP50" s="15"/>
      <c r="IQ50" s="15"/>
      <c r="IR50" s="15"/>
      <c r="IS50" s="15"/>
      <c r="IT50" s="15"/>
      <c r="IU50" s="15"/>
      <c r="IV50" s="15"/>
    </row>
    <row r="51" spans="1:256" ht="12" customHeight="1" x14ac:dyDescent="0.2">
      <c r="A51" s="120" t="s">
        <v>204</v>
      </c>
      <c r="B51" s="258">
        <f>IF('Averages etc'!$D$10&gt;=35674,IF('Averages etc'!$D$10&lt;36982,B128,IF(36982&lt;='Averages etc'!$D$10,B89,0)),0)</f>
        <v>0</v>
      </c>
      <c r="C51" s="258">
        <f>IF('Averages etc'!$D$10&gt;=35674,IF('Averages etc'!$D$10&lt;36982,C128,IF(36982&lt;='Averages etc'!$D$10,C89,0)),0)</f>
        <v>0</v>
      </c>
      <c r="D51" s="258">
        <f>IF('Averages etc'!$D$10&gt;=35674,IF('Averages etc'!$D$10&lt;36982,D128,IF(36982&lt;='Averages etc'!$D$10,D89,0)),0)</f>
        <v>0</v>
      </c>
      <c r="E51" s="258">
        <f>IF('Averages etc'!$D$10&gt;=35674,IF('Averages etc'!$D$10&lt;36982,E128,IF(36982&lt;='Averages etc'!$D$10,E89,0)),0)</f>
        <v>0</v>
      </c>
      <c r="F51" s="258">
        <f>IF('Averages etc'!$D$10&gt;=35674,IF('Averages etc'!$D$10&lt;36982,F128,IF(36982&lt;='Averages etc'!$D$10,F89,0)),0)</f>
        <v>0</v>
      </c>
      <c r="G51" s="258">
        <f>IF('Averages etc'!$D$10&gt;=35674,IF('Averages etc'!$D$10&lt;36982,G128,IF(36982&lt;='Averages etc'!$D$10,G89,0)),0)</f>
        <v>0</v>
      </c>
      <c r="H51" s="258">
        <f>IF('Averages etc'!$D$10&gt;=35674,IF('Averages etc'!$D$10&lt;36982,H128,IF(36982&lt;='Averages etc'!$D$10,H89,0)),0)</f>
        <v>0</v>
      </c>
      <c r="I51" s="258">
        <f>IF('Averages etc'!$D$10&gt;=35674,IF('Averages etc'!$D$10&lt;36982,I128,IF(36982&lt;='Averages etc'!$D$10,I89,0)),0)</f>
        <v>0</v>
      </c>
      <c r="J51" s="259">
        <f>IF('Averages etc'!$D$10&gt;=35674,IF('Averages etc'!$D$10&lt;36982,J128,IF(36982&lt;='Averages etc'!$D$10,J89,0)),0)</f>
        <v>0</v>
      </c>
      <c r="L51" s="132" t="s">
        <v>108</v>
      </c>
      <c r="M51" s="124" t="e">
        <f>VLOOKUP($F10,'Level model'!$A$59:$AA$337,M$41)</f>
        <v>#N/A</v>
      </c>
      <c r="N51" s="124" t="e">
        <f>VLOOKUP($F10,'Level model'!$A$59:$AA$337,N$41)</f>
        <v>#N/A</v>
      </c>
      <c r="O51" s="124" t="e">
        <f>VLOOKUP($F10,'Level model'!$A$59:$AA$337,O$41)</f>
        <v>#N/A</v>
      </c>
      <c r="P51" s="124" t="e">
        <f>VLOOKUP($F10,'Level model'!$A$59:$AA$337,P$41)</f>
        <v>#N/A</v>
      </c>
      <c r="Q51" s="124" t="e">
        <f>VLOOKUP($F10,'Level model'!$A$59:$AA$337,Q$41)</f>
        <v>#N/A</v>
      </c>
      <c r="R51" s="124" t="e">
        <f>VLOOKUP($F10,'Level model'!$A$59:$AA$337,R$41)</f>
        <v>#N/A</v>
      </c>
      <c r="S51" s="124" t="e">
        <f>VLOOKUP($F10,'Level model'!$A$59:$AA$337,S$41)</f>
        <v>#N/A</v>
      </c>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15"/>
      <c r="BK51" s="15"/>
      <c r="BL51" s="15"/>
      <c r="BM51" s="15"/>
      <c r="BN51" s="15"/>
      <c r="BO51" s="15"/>
      <c r="BP51" s="15"/>
      <c r="BQ51" s="15"/>
      <c r="BR51" s="15"/>
      <c r="BS51" s="15"/>
      <c r="BT51" s="15"/>
      <c r="BU51" s="15"/>
      <c r="BV51" s="15"/>
      <c r="BW51" s="15"/>
      <c r="BX51" s="15"/>
      <c r="BY51" s="15"/>
      <c r="BZ51" s="15"/>
      <c r="CA51" s="15"/>
      <c r="CB51" s="15"/>
      <c r="CC51" s="15"/>
      <c r="CD51" s="15"/>
      <c r="CE51" s="15"/>
      <c r="CF51" s="15"/>
      <c r="CG51" s="15"/>
      <c r="CH51" s="15"/>
      <c r="CI51" s="15"/>
      <c r="CJ51" s="15"/>
      <c r="CK51" s="15"/>
      <c r="CL51" s="15"/>
      <c r="CM51" s="15"/>
      <c r="CN51" s="15"/>
      <c r="CO51" s="15"/>
      <c r="CP51" s="15"/>
      <c r="CQ51" s="15"/>
      <c r="CR51" s="15"/>
      <c r="CS51" s="15"/>
      <c r="CT51" s="15"/>
      <c r="CU51" s="15"/>
      <c r="CV51" s="15"/>
      <c r="CW51" s="15"/>
      <c r="CX51" s="15"/>
      <c r="CY51" s="15"/>
      <c r="CZ51" s="15"/>
      <c r="DA51" s="15"/>
      <c r="DB51" s="15"/>
      <c r="DC51" s="15"/>
      <c r="DD51" s="15"/>
      <c r="DE51" s="15"/>
      <c r="DF51" s="15"/>
      <c r="DG51" s="15"/>
      <c r="DH51" s="15"/>
      <c r="DI51" s="15"/>
      <c r="DJ51" s="15"/>
      <c r="DK51" s="15"/>
      <c r="DL51" s="15"/>
      <c r="DM51" s="15"/>
      <c r="DN51" s="15"/>
      <c r="DO51" s="15"/>
      <c r="DP51" s="15"/>
      <c r="DQ51" s="15"/>
      <c r="DR51" s="15"/>
      <c r="DS51" s="15"/>
      <c r="DT51" s="15"/>
      <c r="DU51" s="15"/>
      <c r="DV51" s="15"/>
      <c r="DW51" s="15"/>
      <c r="DX51" s="15"/>
      <c r="DY51" s="15"/>
      <c r="DZ51" s="15"/>
      <c r="EA51" s="15"/>
      <c r="EB51" s="15"/>
      <c r="EC51" s="15"/>
      <c r="ED51" s="15"/>
      <c r="EE51" s="15"/>
      <c r="EF51" s="15"/>
      <c r="EG51" s="15"/>
      <c r="EH51" s="15"/>
      <c r="EI51" s="15"/>
      <c r="EJ51" s="15"/>
      <c r="EK51" s="15"/>
      <c r="EL51" s="15"/>
      <c r="EM51" s="15"/>
      <c r="EN51" s="15"/>
      <c r="EO51" s="15"/>
      <c r="EP51" s="15"/>
      <c r="EQ51" s="15"/>
      <c r="ER51" s="15"/>
      <c r="ES51" s="15"/>
      <c r="ET51" s="15"/>
      <c r="EU51" s="15"/>
      <c r="EV51" s="15"/>
      <c r="EW51" s="15"/>
      <c r="EX51" s="15"/>
      <c r="EY51" s="15"/>
      <c r="EZ51" s="15"/>
      <c r="FA51" s="15"/>
      <c r="FB51" s="15"/>
      <c r="FC51" s="15"/>
      <c r="FD51" s="15"/>
      <c r="FE51" s="15"/>
      <c r="FF51" s="15"/>
      <c r="FG51" s="15"/>
      <c r="FH51" s="15"/>
      <c r="FI51" s="15"/>
      <c r="FJ51" s="15"/>
      <c r="FK51" s="15"/>
      <c r="FL51" s="15"/>
      <c r="FM51" s="15"/>
      <c r="FN51" s="15"/>
      <c r="FO51" s="15"/>
      <c r="FP51" s="15"/>
      <c r="FQ51" s="15"/>
      <c r="FR51" s="15"/>
      <c r="FS51" s="15"/>
      <c r="FT51" s="15"/>
      <c r="FU51" s="15"/>
      <c r="FV51" s="15"/>
      <c r="FW51" s="15"/>
      <c r="FX51" s="15"/>
      <c r="FY51" s="15"/>
      <c r="FZ51" s="15"/>
      <c r="GA51" s="15"/>
      <c r="GB51" s="15"/>
      <c r="GC51" s="15"/>
      <c r="GD51" s="15"/>
      <c r="GE51" s="15"/>
      <c r="GF51" s="15"/>
      <c r="GG51" s="15"/>
      <c r="GH51" s="15"/>
      <c r="GI51" s="15"/>
      <c r="GJ51" s="15"/>
      <c r="GK51" s="15"/>
      <c r="GL51" s="15"/>
      <c r="GM51" s="15"/>
      <c r="GN51" s="15"/>
      <c r="GO51" s="15"/>
      <c r="GP51" s="15"/>
      <c r="GQ51" s="15"/>
      <c r="GR51" s="15"/>
      <c r="GS51" s="15"/>
      <c r="GT51" s="15"/>
      <c r="GU51" s="15"/>
      <c r="GV51" s="15"/>
      <c r="GW51" s="15"/>
      <c r="GX51" s="15"/>
      <c r="GY51" s="15"/>
      <c r="GZ51" s="15"/>
      <c r="HA51" s="15"/>
      <c r="HB51" s="15"/>
      <c r="HC51" s="15"/>
      <c r="HD51" s="15"/>
      <c r="HE51" s="15"/>
      <c r="HF51" s="15"/>
      <c r="HG51" s="15"/>
      <c r="HH51" s="15"/>
      <c r="HI51" s="15"/>
      <c r="HJ51" s="15"/>
      <c r="HK51" s="15"/>
      <c r="HL51" s="15"/>
      <c r="HM51" s="15"/>
      <c r="HN51" s="15"/>
      <c r="HO51" s="15"/>
      <c r="HP51" s="15"/>
      <c r="HQ51" s="15"/>
      <c r="HR51" s="15"/>
      <c r="HS51" s="15"/>
      <c r="HT51" s="15"/>
      <c r="HU51" s="15"/>
      <c r="HV51" s="15"/>
      <c r="HW51" s="15"/>
      <c r="HX51" s="15"/>
      <c r="HY51" s="15"/>
      <c r="HZ51" s="15"/>
      <c r="IA51" s="15"/>
      <c r="IB51" s="15"/>
      <c r="IC51" s="15"/>
      <c r="ID51" s="15"/>
      <c r="IE51" s="15"/>
      <c r="IF51" s="15"/>
      <c r="IG51" s="15"/>
      <c r="IH51" s="15"/>
      <c r="II51" s="15"/>
      <c r="IJ51" s="15"/>
      <c r="IK51" s="15"/>
      <c r="IL51" s="15"/>
      <c r="IM51" s="15"/>
      <c r="IN51" s="15"/>
      <c r="IO51" s="15"/>
      <c r="IP51" s="15"/>
      <c r="IQ51" s="15"/>
      <c r="IR51" s="15"/>
      <c r="IS51" s="15"/>
      <c r="IT51" s="15"/>
      <c r="IU51" s="15"/>
      <c r="IV51" s="15"/>
    </row>
    <row r="52" spans="1:256" ht="12" customHeight="1" x14ac:dyDescent="0.2">
      <c r="A52" s="129" t="s">
        <v>242</v>
      </c>
      <c r="B52" s="258">
        <f>IF('Averages etc'!$D$10&gt;=35674,IF('Averages etc'!$D$10&lt;36982,B129,IF(36982&lt;='Averages etc'!$D$10,B90,0)),0)</f>
        <v>0</v>
      </c>
      <c r="C52" s="258">
        <f>IF('Averages etc'!$D$10&gt;=35674,IF('Averages etc'!$D$10&lt;36982,C129,IF(36982&lt;='Averages etc'!$D$10,C90,0)),0)</f>
        <v>0</v>
      </c>
      <c r="D52" s="258">
        <f>IF('Averages etc'!$D$10&gt;=35674,IF('Averages etc'!$D$10&lt;36982,D129,IF(36982&lt;='Averages etc'!$D$10,D90,0)),0)</f>
        <v>0</v>
      </c>
      <c r="E52" s="258">
        <f>IF('Averages etc'!$D$10&gt;=35674,IF('Averages etc'!$D$10&lt;36982,E129,IF(36982&lt;='Averages etc'!$D$10,E90,0)),0)</f>
        <v>0</v>
      </c>
      <c r="F52" s="258">
        <f>IF('Averages etc'!$D$10&gt;=35674,IF('Averages etc'!$D$10&lt;36982,F129,IF(36982&lt;='Averages etc'!$D$10,F90,0)),0)</f>
        <v>0</v>
      </c>
      <c r="G52" s="258">
        <f>IF('Averages etc'!$D$10&gt;=35674,IF('Averages etc'!$D$10&lt;36982,G129,IF(36982&lt;='Averages etc'!$D$10,G90,0)),0)</f>
        <v>0</v>
      </c>
      <c r="H52" s="258">
        <f>IF('Averages etc'!$D$10&gt;=35674,IF('Averages etc'!$D$10&lt;36982,H129,IF(36982&lt;='Averages etc'!$D$10,H90,0)),0)</f>
        <v>0</v>
      </c>
      <c r="I52" s="258">
        <f>IF('Averages etc'!$D$10&gt;=35674,IF('Averages etc'!$D$10&lt;36982,I129,IF(36982&lt;='Averages etc'!$D$10,I90,0)),0)</f>
        <v>0</v>
      </c>
      <c r="J52" s="259">
        <f>IF('Averages etc'!$D$10&gt;=35674,IF('Averages etc'!$D$10&lt;36982,J129,IF(36982&lt;='Averages etc'!$D$10,J90,0)),0)</f>
        <v>0</v>
      </c>
      <c r="L52" s="129"/>
      <c r="M52" s="48"/>
      <c r="N52" s="76"/>
      <c r="O52" s="76"/>
      <c r="P52" s="76"/>
      <c r="Q52" s="76"/>
      <c r="R52" s="76"/>
      <c r="S52" s="119"/>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5"/>
      <c r="BL52" s="15"/>
      <c r="BM52" s="15"/>
      <c r="BN52" s="15"/>
      <c r="BO52" s="15"/>
      <c r="BP52" s="15"/>
      <c r="BQ52" s="15"/>
      <c r="BR52" s="15"/>
      <c r="BS52" s="15"/>
      <c r="BT52" s="15"/>
      <c r="BU52" s="15"/>
      <c r="BV52" s="15"/>
      <c r="BW52" s="15"/>
      <c r="BX52" s="15"/>
      <c r="BY52" s="15"/>
      <c r="BZ52" s="15"/>
      <c r="CA52" s="15"/>
      <c r="CB52" s="15"/>
      <c r="CC52" s="15"/>
      <c r="CD52" s="15"/>
      <c r="CE52" s="15"/>
      <c r="CF52" s="15"/>
      <c r="CG52" s="15"/>
      <c r="CH52" s="15"/>
      <c r="CI52" s="15"/>
      <c r="CJ52" s="15"/>
      <c r="CK52" s="15"/>
      <c r="CL52" s="15"/>
      <c r="CM52" s="15"/>
      <c r="CN52" s="15"/>
      <c r="CO52" s="15"/>
      <c r="CP52" s="15"/>
      <c r="CQ52" s="15"/>
      <c r="CR52" s="15"/>
      <c r="CS52" s="15"/>
      <c r="CT52" s="15"/>
      <c r="CU52" s="15"/>
      <c r="CV52" s="15"/>
      <c r="CW52" s="15"/>
      <c r="CX52" s="15"/>
      <c r="CY52" s="15"/>
      <c r="CZ52" s="15"/>
      <c r="DA52" s="15"/>
      <c r="DB52" s="15"/>
      <c r="DC52" s="15"/>
      <c r="DD52" s="15"/>
      <c r="DE52" s="15"/>
      <c r="DF52" s="15"/>
      <c r="DG52" s="15"/>
      <c r="DH52" s="15"/>
      <c r="DI52" s="15"/>
      <c r="DJ52" s="15"/>
      <c r="DK52" s="15"/>
      <c r="DL52" s="15"/>
      <c r="DM52" s="15"/>
      <c r="DN52" s="15"/>
      <c r="DO52" s="15"/>
      <c r="DP52" s="15"/>
      <c r="DQ52" s="15"/>
      <c r="DR52" s="15"/>
      <c r="DS52" s="15"/>
      <c r="DT52" s="15"/>
      <c r="DU52" s="15"/>
      <c r="DV52" s="15"/>
      <c r="DW52" s="15"/>
      <c r="DX52" s="15"/>
      <c r="DY52" s="15"/>
      <c r="DZ52" s="15"/>
      <c r="EA52" s="15"/>
      <c r="EB52" s="15"/>
      <c r="EC52" s="15"/>
      <c r="ED52" s="15"/>
      <c r="EE52" s="15"/>
      <c r="EF52" s="15"/>
      <c r="EG52" s="15"/>
      <c r="EH52" s="15"/>
      <c r="EI52" s="15"/>
      <c r="EJ52" s="15"/>
      <c r="EK52" s="15"/>
      <c r="EL52" s="15"/>
      <c r="EM52" s="15"/>
      <c r="EN52" s="15"/>
      <c r="EO52" s="15"/>
      <c r="EP52" s="15"/>
      <c r="EQ52" s="15"/>
      <c r="ER52" s="15"/>
      <c r="ES52" s="15"/>
      <c r="ET52" s="15"/>
      <c r="EU52" s="15"/>
      <c r="EV52" s="15"/>
      <c r="EW52" s="15"/>
      <c r="EX52" s="15"/>
      <c r="EY52" s="15"/>
      <c r="EZ52" s="15"/>
      <c r="FA52" s="15"/>
      <c r="FB52" s="15"/>
      <c r="FC52" s="15"/>
      <c r="FD52" s="15"/>
      <c r="FE52" s="15"/>
      <c r="FF52" s="15"/>
      <c r="FG52" s="15"/>
      <c r="FH52" s="15"/>
      <c r="FI52" s="15"/>
      <c r="FJ52" s="15"/>
      <c r="FK52" s="15"/>
      <c r="FL52" s="15"/>
      <c r="FM52" s="15"/>
      <c r="FN52" s="15"/>
      <c r="FO52" s="15"/>
      <c r="FP52" s="15"/>
      <c r="FQ52" s="15"/>
      <c r="FR52" s="15"/>
      <c r="FS52" s="15"/>
      <c r="FT52" s="15"/>
      <c r="FU52" s="15"/>
      <c r="FV52" s="15"/>
      <c r="FW52" s="15"/>
      <c r="FX52" s="15"/>
      <c r="FY52" s="15"/>
      <c r="FZ52" s="15"/>
      <c r="GA52" s="15"/>
      <c r="GB52" s="15"/>
      <c r="GC52" s="15"/>
      <c r="GD52" s="15"/>
      <c r="GE52" s="15"/>
      <c r="GF52" s="15"/>
      <c r="GG52" s="15"/>
      <c r="GH52" s="15"/>
      <c r="GI52" s="15"/>
      <c r="GJ52" s="15"/>
      <c r="GK52" s="15"/>
      <c r="GL52" s="15"/>
      <c r="GM52" s="15"/>
      <c r="GN52" s="15"/>
      <c r="GO52" s="15"/>
      <c r="GP52" s="15"/>
      <c r="GQ52" s="15"/>
      <c r="GR52" s="15"/>
      <c r="GS52" s="15"/>
      <c r="GT52" s="15"/>
      <c r="GU52" s="15"/>
      <c r="GV52" s="15"/>
      <c r="GW52" s="15"/>
      <c r="GX52" s="15"/>
      <c r="GY52" s="15"/>
      <c r="GZ52" s="15"/>
      <c r="HA52" s="15"/>
      <c r="HB52" s="15"/>
      <c r="HC52" s="15"/>
      <c r="HD52" s="15"/>
      <c r="HE52" s="15"/>
      <c r="HF52" s="15"/>
      <c r="HG52" s="15"/>
      <c r="HH52" s="15"/>
      <c r="HI52" s="15"/>
      <c r="HJ52" s="15"/>
      <c r="HK52" s="15"/>
      <c r="HL52" s="15"/>
      <c r="HM52" s="15"/>
      <c r="HN52" s="15"/>
      <c r="HO52" s="15"/>
      <c r="HP52" s="15"/>
      <c r="HQ52" s="15"/>
      <c r="HR52" s="15"/>
      <c r="HS52" s="15"/>
      <c r="HT52" s="15"/>
      <c r="HU52" s="15"/>
      <c r="HV52" s="15"/>
      <c r="HW52" s="15"/>
      <c r="HX52" s="15"/>
      <c r="HY52" s="15"/>
      <c r="HZ52" s="15"/>
      <c r="IA52" s="15"/>
      <c r="IB52" s="15"/>
      <c r="IC52" s="15"/>
      <c r="ID52" s="15"/>
      <c r="IE52" s="15"/>
      <c r="IF52" s="15"/>
      <c r="IG52" s="15"/>
      <c r="IH52" s="15"/>
      <c r="II52" s="15"/>
      <c r="IJ52" s="15"/>
      <c r="IK52" s="15"/>
      <c r="IL52" s="15"/>
      <c r="IM52" s="15"/>
      <c r="IN52" s="15"/>
      <c r="IO52" s="15"/>
      <c r="IP52" s="15"/>
      <c r="IQ52" s="15"/>
      <c r="IR52" s="15"/>
      <c r="IS52" s="15"/>
      <c r="IT52" s="15"/>
      <c r="IU52" s="15"/>
      <c r="IV52" s="15"/>
    </row>
    <row r="53" spans="1:256" ht="12" customHeight="1" x14ac:dyDescent="0.2">
      <c r="A53" s="129" t="s">
        <v>199</v>
      </c>
      <c r="B53" s="258">
        <f>IF('Averages etc'!$D$10&gt;=35674,IF('Averages etc'!$D$10&lt;36982,B130,IF(36982&lt;='Averages etc'!$D$10,B91,0)),0)</f>
        <v>0</v>
      </c>
      <c r="C53" s="258">
        <f>IF('Averages etc'!$D$10&gt;=35674,IF('Averages etc'!$D$10&lt;36982,C130,IF(36982&lt;='Averages etc'!$D$10,C91,0)),0)</f>
        <v>0</v>
      </c>
      <c r="D53" s="258">
        <f>IF('Averages etc'!$D$10&gt;=35674,IF('Averages etc'!$D$10&lt;36982,D130,IF(36982&lt;='Averages etc'!$D$10,D91,0)),0)</f>
        <v>0</v>
      </c>
      <c r="E53" s="258">
        <f>IF('Averages etc'!$D$10&gt;=35674,IF('Averages etc'!$D$10&lt;36982,E130,IF(36982&lt;='Averages etc'!$D$10,E91,0)),0)</f>
        <v>0</v>
      </c>
      <c r="F53" s="258">
        <f>IF('Averages etc'!$D$10&gt;=35674,IF('Averages etc'!$D$10&lt;36982,F130,IF(36982&lt;='Averages etc'!$D$10,F91,0)),0)</f>
        <v>0</v>
      </c>
      <c r="G53" s="258">
        <f>IF('Averages etc'!$D$10&gt;=35674,IF('Averages etc'!$D$10&lt;36982,G130,IF(36982&lt;='Averages etc'!$D$10,G91,0)),0)</f>
        <v>0</v>
      </c>
      <c r="H53" s="258">
        <f>IF('Averages etc'!$D$10&gt;=35674,IF('Averages etc'!$D$10&lt;36982,H130,IF(36982&lt;='Averages etc'!$D$10,H91,0)),0)</f>
        <v>0</v>
      </c>
      <c r="I53" s="258">
        <f>IF('Averages etc'!$D$10&gt;=35674,IF('Averages etc'!$D$10&lt;36982,I130,IF(36982&lt;='Averages etc'!$D$10,I91,0)),0)</f>
        <v>0</v>
      </c>
      <c r="J53" s="259">
        <f>IF('Averages etc'!$D$10&gt;=35674,IF('Averages etc'!$D$10&lt;36982,J130,IF(36982&lt;='Averages etc'!$D$10,J91,0)),0)</f>
        <v>0</v>
      </c>
      <c r="L53" s="120"/>
      <c r="M53" s="76"/>
      <c r="N53" s="76"/>
      <c r="O53" s="76"/>
      <c r="P53" s="76"/>
      <c r="Q53" s="76"/>
      <c r="R53" s="76"/>
      <c r="S53" s="119"/>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c r="BO53" s="15"/>
      <c r="BP53" s="15"/>
      <c r="BQ53" s="15"/>
      <c r="BR53" s="15"/>
      <c r="BS53" s="15"/>
      <c r="BT53" s="15"/>
      <c r="BU53" s="15"/>
      <c r="BV53" s="15"/>
      <c r="BW53" s="15"/>
      <c r="BX53" s="15"/>
      <c r="BY53" s="15"/>
      <c r="BZ53" s="15"/>
      <c r="CA53" s="15"/>
      <c r="CB53" s="15"/>
      <c r="CC53" s="15"/>
      <c r="CD53" s="15"/>
      <c r="CE53" s="15"/>
      <c r="CF53" s="15"/>
      <c r="CG53" s="15"/>
      <c r="CH53" s="15"/>
      <c r="CI53" s="15"/>
      <c r="CJ53" s="15"/>
      <c r="CK53" s="15"/>
      <c r="CL53" s="15"/>
      <c r="CM53" s="15"/>
      <c r="CN53" s="15"/>
      <c r="CO53" s="15"/>
      <c r="CP53" s="15"/>
      <c r="CQ53" s="15"/>
      <c r="CR53" s="15"/>
      <c r="CS53" s="15"/>
      <c r="CT53" s="15"/>
      <c r="CU53" s="15"/>
      <c r="CV53" s="15"/>
      <c r="CW53" s="15"/>
      <c r="CX53" s="15"/>
      <c r="CY53" s="15"/>
      <c r="CZ53" s="15"/>
      <c r="DA53" s="15"/>
      <c r="DB53" s="15"/>
      <c r="DC53" s="15"/>
      <c r="DD53" s="15"/>
      <c r="DE53" s="15"/>
      <c r="DF53" s="15"/>
      <c r="DG53" s="15"/>
      <c r="DH53" s="15"/>
      <c r="DI53" s="15"/>
      <c r="DJ53" s="15"/>
      <c r="DK53" s="15"/>
      <c r="DL53" s="15"/>
      <c r="DM53" s="15"/>
      <c r="DN53" s="15"/>
      <c r="DO53" s="15"/>
      <c r="DP53" s="15"/>
      <c r="DQ53" s="15"/>
      <c r="DR53" s="15"/>
      <c r="DS53" s="15"/>
      <c r="DT53" s="15"/>
      <c r="DU53" s="15"/>
      <c r="DV53" s="15"/>
      <c r="DW53" s="15"/>
      <c r="DX53" s="15"/>
      <c r="DY53" s="15"/>
      <c r="DZ53" s="15"/>
      <c r="EA53" s="15"/>
      <c r="EB53" s="15"/>
      <c r="EC53" s="15"/>
      <c r="ED53" s="15"/>
      <c r="EE53" s="15"/>
      <c r="EF53" s="15"/>
      <c r="EG53" s="15"/>
      <c r="EH53" s="15"/>
      <c r="EI53" s="15"/>
      <c r="EJ53" s="15"/>
      <c r="EK53" s="15"/>
      <c r="EL53" s="15"/>
      <c r="EM53" s="15"/>
      <c r="EN53" s="15"/>
      <c r="EO53" s="15"/>
      <c r="EP53" s="15"/>
      <c r="EQ53" s="15"/>
      <c r="ER53" s="15"/>
      <c r="ES53" s="15"/>
      <c r="ET53" s="15"/>
      <c r="EU53" s="15"/>
      <c r="EV53" s="15"/>
      <c r="EW53" s="15"/>
      <c r="EX53" s="15"/>
      <c r="EY53" s="15"/>
      <c r="EZ53" s="15"/>
      <c r="FA53" s="15"/>
      <c r="FB53" s="15"/>
      <c r="FC53" s="15"/>
      <c r="FD53" s="15"/>
      <c r="FE53" s="15"/>
      <c r="FF53" s="15"/>
      <c r="FG53" s="15"/>
      <c r="FH53" s="15"/>
      <c r="FI53" s="15"/>
      <c r="FJ53" s="15"/>
      <c r="FK53" s="15"/>
      <c r="FL53" s="15"/>
      <c r="FM53" s="15"/>
      <c r="FN53" s="15"/>
      <c r="FO53" s="15"/>
      <c r="FP53" s="15"/>
      <c r="FQ53" s="15"/>
      <c r="FR53" s="15"/>
      <c r="FS53" s="15"/>
      <c r="FT53" s="15"/>
      <c r="FU53" s="15"/>
      <c r="FV53" s="15"/>
      <c r="FW53" s="15"/>
      <c r="FX53" s="15"/>
      <c r="FY53" s="15"/>
      <c r="FZ53" s="15"/>
      <c r="GA53" s="15"/>
      <c r="GB53" s="15"/>
      <c r="GC53" s="15"/>
      <c r="GD53" s="15"/>
      <c r="GE53" s="15"/>
      <c r="GF53" s="15"/>
      <c r="GG53" s="15"/>
      <c r="GH53" s="15"/>
      <c r="GI53" s="15"/>
      <c r="GJ53" s="15"/>
      <c r="GK53" s="15"/>
      <c r="GL53" s="15"/>
      <c r="GM53" s="15"/>
      <c r="GN53" s="15"/>
      <c r="GO53" s="15"/>
      <c r="GP53" s="15"/>
      <c r="GQ53" s="15"/>
      <c r="GR53" s="15"/>
      <c r="GS53" s="15"/>
      <c r="GT53" s="15"/>
      <c r="GU53" s="15"/>
      <c r="GV53" s="15"/>
      <c r="GW53" s="15"/>
      <c r="GX53" s="15"/>
      <c r="GY53" s="15"/>
      <c r="GZ53" s="15"/>
      <c r="HA53" s="15"/>
      <c r="HB53" s="15"/>
      <c r="HC53" s="15"/>
      <c r="HD53" s="15"/>
      <c r="HE53" s="15"/>
      <c r="HF53" s="15"/>
      <c r="HG53" s="15"/>
      <c r="HH53" s="15"/>
      <c r="HI53" s="15"/>
      <c r="HJ53" s="15"/>
      <c r="HK53" s="15"/>
      <c r="HL53" s="15"/>
      <c r="HM53" s="15"/>
      <c r="HN53" s="15"/>
      <c r="HO53" s="15"/>
      <c r="HP53" s="15"/>
      <c r="HQ53" s="15"/>
      <c r="HR53" s="15"/>
      <c r="HS53" s="15"/>
      <c r="HT53" s="15"/>
      <c r="HU53" s="15"/>
      <c r="HV53" s="15"/>
      <c r="HW53" s="15"/>
      <c r="HX53" s="15"/>
      <c r="HY53" s="15"/>
      <c r="HZ53" s="15"/>
      <c r="IA53" s="15"/>
      <c r="IB53" s="15"/>
      <c r="IC53" s="15"/>
      <c r="ID53" s="15"/>
      <c r="IE53" s="15"/>
      <c r="IF53" s="15"/>
      <c r="IG53" s="15"/>
      <c r="IH53" s="15"/>
      <c r="II53" s="15"/>
      <c r="IJ53" s="15"/>
      <c r="IK53" s="15"/>
      <c r="IL53" s="15"/>
      <c r="IM53" s="15"/>
      <c r="IN53" s="15"/>
      <c r="IO53" s="15"/>
      <c r="IP53" s="15"/>
      <c r="IQ53" s="15"/>
      <c r="IR53" s="15"/>
      <c r="IS53" s="15"/>
      <c r="IT53" s="15"/>
      <c r="IU53" s="15"/>
      <c r="IV53" s="15"/>
    </row>
    <row r="54" spans="1:256" ht="12" customHeight="1" x14ac:dyDescent="0.2">
      <c r="A54" s="129" t="s">
        <v>200</v>
      </c>
      <c r="B54" s="258">
        <f>IF('Averages etc'!$D$10&gt;=35674,IF('Averages etc'!$D$10&lt;36982,B131,IF(36982&lt;='Averages etc'!$D$10,B92,0)),0)</f>
        <v>0</v>
      </c>
      <c r="C54" s="258">
        <f>IF('Averages etc'!$D$10&gt;=35674,IF('Averages etc'!$D$10&lt;36982,C131,IF(36982&lt;='Averages etc'!$D$10,C92,0)),0)</f>
        <v>0</v>
      </c>
      <c r="D54" s="258">
        <f>IF('Averages etc'!$D$10&gt;=35674,IF('Averages etc'!$D$10&lt;36982,D131,IF(36982&lt;='Averages etc'!$D$10,D92,0)),0)</f>
        <v>0</v>
      </c>
      <c r="E54" s="258">
        <f>IF('Averages etc'!$D$10&gt;=35674,IF('Averages etc'!$D$10&lt;36982,E131,IF(36982&lt;='Averages etc'!$D$10,E92,0)),0)</f>
        <v>0</v>
      </c>
      <c r="F54" s="258">
        <f>IF('Averages etc'!$D$10&gt;=35674,IF('Averages etc'!$D$10&lt;36982,F131,IF(36982&lt;='Averages etc'!$D$10,F92,0)),0)</f>
        <v>0</v>
      </c>
      <c r="G54" s="258">
        <f>IF('Averages etc'!$D$10&gt;=35674,IF('Averages etc'!$D$10&lt;36982,G131,IF(36982&lt;='Averages etc'!$D$10,G92,0)),0)</f>
        <v>0</v>
      </c>
      <c r="H54" s="258">
        <f>IF('Averages etc'!$D$10&gt;=35674,IF('Averages etc'!$D$10&lt;36982,H131,IF(36982&lt;='Averages etc'!$D$10,H92,0)),0)</f>
        <v>0</v>
      </c>
      <c r="I54" s="258">
        <f>IF('Averages etc'!$D$10&gt;=35674,IF('Averages etc'!$D$10&lt;36982,I131,IF(36982&lt;='Averages etc'!$D$10,I92,0)),0)</f>
        <v>0</v>
      </c>
      <c r="J54" s="259">
        <f>IF('Averages etc'!$D$10&gt;=35674,IF('Averages etc'!$D$10&lt;36982,J131,IF(36982&lt;='Averages etc'!$D$10,J92,0)),0)</f>
        <v>0</v>
      </c>
      <c r="L54" s="129"/>
      <c r="M54" s="48"/>
      <c r="N54" s="76"/>
      <c r="O54" s="76"/>
      <c r="P54" s="76"/>
      <c r="Q54" s="76"/>
      <c r="R54" s="76"/>
      <c r="S54" s="119"/>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15"/>
      <c r="BS54" s="15"/>
      <c r="BT54" s="15"/>
      <c r="BU54" s="15"/>
      <c r="BV54" s="15"/>
      <c r="BW54" s="15"/>
      <c r="BX54" s="15"/>
      <c r="BY54" s="15"/>
      <c r="BZ54" s="15"/>
      <c r="CA54" s="15"/>
      <c r="CB54" s="15"/>
      <c r="CC54" s="15"/>
      <c r="CD54" s="15"/>
      <c r="CE54" s="15"/>
      <c r="CF54" s="15"/>
      <c r="CG54" s="15"/>
      <c r="CH54" s="15"/>
      <c r="CI54" s="15"/>
      <c r="CJ54" s="15"/>
      <c r="CK54" s="15"/>
      <c r="CL54" s="15"/>
      <c r="CM54" s="15"/>
      <c r="CN54" s="15"/>
      <c r="CO54" s="15"/>
      <c r="CP54" s="15"/>
      <c r="CQ54" s="15"/>
      <c r="CR54" s="15"/>
      <c r="CS54" s="15"/>
      <c r="CT54" s="15"/>
      <c r="CU54" s="15"/>
      <c r="CV54" s="15"/>
      <c r="CW54" s="15"/>
      <c r="CX54" s="15"/>
      <c r="CY54" s="15"/>
      <c r="CZ54" s="15"/>
      <c r="DA54" s="15"/>
      <c r="DB54" s="15"/>
      <c r="DC54" s="15"/>
      <c r="DD54" s="15"/>
      <c r="DE54" s="15"/>
      <c r="DF54" s="15"/>
      <c r="DG54" s="15"/>
      <c r="DH54" s="15"/>
      <c r="DI54" s="15"/>
      <c r="DJ54" s="15"/>
      <c r="DK54" s="15"/>
      <c r="DL54" s="15"/>
      <c r="DM54" s="15"/>
      <c r="DN54" s="15"/>
      <c r="DO54" s="15"/>
      <c r="DP54" s="15"/>
      <c r="DQ54" s="15"/>
      <c r="DR54" s="15"/>
      <c r="DS54" s="15"/>
      <c r="DT54" s="15"/>
      <c r="DU54" s="15"/>
      <c r="DV54" s="15"/>
      <c r="DW54" s="15"/>
      <c r="DX54" s="15"/>
      <c r="DY54" s="15"/>
      <c r="DZ54" s="15"/>
      <c r="EA54" s="15"/>
      <c r="EB54" s="15"/>
      <c r="EC54" s="15"/>
      <c r="ED54" s="15"/>
      <c r="EE54" s="15"/>
      <c r="EF54" s="15"/>
      <c r="EG54" s="15"/>
      <c r="EH54" s="15"/>
      <c r="EI54" s="15"/>
      <c r="EJ54" s="15"/>
      <c r="EK54" s="15"/>
      <c r="EL54" s="15"/>
      <c r="EM54" s="15"/>
      <c r="EN54" s="15"/>
      <c r="EO54" s="15"/>
      <c r="EP54" s="15"/>
      <c r="EQ54" s="15"/>
      <c r="ER54" s="15"/>
      <c r="ES54" s="15"/>
      <c r="ET54" s="15"/>
      <c r="EU54" s="15"/>
      <c r="EV54" s="15"/>
      <c r="EW54" s="15"/>
      <c r="EX54" s="15"/>
      <c r="EY54" s="15"/>
      <c r="EZ54" s="15"/>
      <c r="FA54" s="15"/>
      <c r="FB54" s="15"/>
      <c r="FC54" s="15"/>
      <c r="FD54" s="15"/>
      <c r="FE54" s="15"/>
      <c r="FF54" s="15"/>
      <c r="FG54" s="15"/>
      <c r="FH54" s="15"/>
      <c r="FI54" s="15"/>
      <c r="FJ54" s="15"/>
      <c r="FK54" s="15"/>
      <c r="FL54" s="15"/>
      <c r="FM54" s="15"/>
      <c r="FN54" s="15"/>
      <c r="FO54" s="15"/>
      <c r="FP54" s="15"/>
      <c r="FQ54" s="15"/>
      <c r="FR54" s="15"/>
      <c r="FS54" s="15"/>
      <c r="FT54" s="15"/>
      <c r="FU54" s="15"/>
      <c r="FV54" s="15"/>
      <c r="FW54" s="15"/>
      <c r="FX54" s="15"/>
      <c r="FY54" s="15"/>
      <c r="FZ54" s="15"/>
      <c r="GA54" s="15"/>
      <c r="GB54" s="15"/>
      <c r="GC54" s="15"/>
      <c r="GD54" s="15"/>
      <c r="GE54" s="15"/>
      <c r="GF54" s="15"/>
      <c r="GG54" s="15"/>
      <c r="GH54" s="15"/>
      <c r="GI54" s="15"/>
      <c r="GJ54" s="15"/>
      <c r="GK54" s="15"/>
      <c r="GL54" s="15"/>
      <c r="GM54" s="15"/>
      <c r="GN54" s="15"/>
      <c r="GO54" s="15"/>
      <c r="GP54" s="15"/>
      <c r="GQ54" s="15"/>
      <c r="GR54" s="15"/>
      <c r="GS54" s="15"/>
      <c r="GT54" s="15"/>
      <c r="GU54" s="15"/>
      <c r="GV54" s="15"/>
      <c r="GW54" s="15"/>
      <c r="GX54" s="15"/>
      <c r="GY54" s="15"/>
      <c r="GZ54" s="15"/>
      <c r="HA54" s="15"/>
      <c r="HB54" s="15"/>
      <c r="HC54" s="15"/>
      <c r="HD54" s="15"/>
      <c r="HE54" s="15"/>
      <c r="HF54" s="15"/>
      <c r="HG54" s="15"/>
      <c r="HH54" s="15"/>
      <c r="HI54" s="15"/>
      <c r="HJ54" s="15"/>
      <c r="HK54" s="15"/>
      <c r="HL54" s="15"/>
      <c r="HM54" s="15"/>
      <c r="HN54" s="15"/>
      <c r="HO54" s="15"/>
      <c r="HP54" s="15"/>
      <c r="HQ54" s="15"/>
      <c r="HR54" s="15"/>
      <c r="HS54" s="15"/>
      <c r="HT54" s="15"/>
      <c r="HU54" s="15"/>
      <c r="HV54" s="15"/>
      <c r="HW54" s="15"/>
      <c r="HX54" s="15"/>
      <c r="HY54" s="15"/>
      <c r="HZ54" s="15"/>
      <c r="IA54" s="15"/>
      <c r="IB54" s="15"/>
      <c r="IC54" s="15"/>
      <c r="ID54" s="15"/>
      <c r="IE54" s="15"/>
      <c r="IF54" s="15"/>
      <c r="IG54" s="15"/>
      <c r="IH54" s="15"/>
      <c r="II54" s="15"/>
      <c r="IJ54" s="15"/>
      <c r="IK54" s="15"/>
      <c r="IL54" s="15"/>
      <c r="IM54" s="15"/>
      <c r="IN54" s="15"/>
      <c r="IO54" s="15"/>
      <c r="IP54" s="15"/>
      <c r="IQ54" s="15"/>
      <c r="IR54" s="15"/>
      <c r="IS54" s="15"/>
      <c r="IT54" s="15"/>
      <c r="IU54" s="15"/>
      <c r="IV54" s="15"/>
    </row>
    <row r="55" spans="1:256" ht="12" customHeight="1" x14ac:dyDescent="0.2">
      <c r="A55" s="132" t="s">
        <v>137</v>
      </c>
      <c r="B55" s="258"/>
      <c r="C55" s="258"/>
      <c r="D55" s="258"/>
      <c r="E55" s="258"/>
      <c r="F55" s="258"/>
      <c r="G55" s="258"/>
      <c r="H55" s="258"/>
      <c r="I55" s="258"/>
      <c r="J55" s="259"/>
      <c r="L55" s="128" t="s">
        <v>187</v>
      </c>
      <c r="M55" s="76"/>
      <c r="N55" s="76"/>
      <c r="O55" s="76"/>
      <c r="P55" s="76"/>
      <c r="Q55" s="76"/>
      <c r="R55" s="76"/>
      <c r="S55" s="119"/>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5"/>
      <c r="BT55" s="15"/>
      <c r="BU55" s="15"/>
      <c r="BV55" s="15"/>
      <c r="BW55" s="15"/>
      <c r="BX55" s="15"/>
      <c r="BY55" s="15"/>
      <c r="BZ55" s="15"/>
      <c r="CA55" s="15"/>
      <c r="CB55" s="15"/>
      <c r="CC55" s="15"/>
      <c r="CD55" s="15"/>
      <c r="CE55" s="15"/>
      <c r="CF55" s="15"/>
      <c r="CG55" s="15"/>
      <c r="CH55" s="15"/>
      <c r="CI55" s="15"/>
      <c r="CJ55" s="15"/>
      <c r="CK55" s="15"/>
      <c r="CL55" s="15"/>
      <c r="CM55" s="15"/>
      <c r="CN55" s="15"/>
      <c r="CO55" s="15"/>
      <c r="CP55" s="15"/>
      <c r="CQ55" s="15"/>
      <c r="CR55" s="15"/>
      <c r="CS55" s="15"/>
      <c r="CT55" s="15"/>
      <c r="CU55" s="15"/>
      <c r="CV55" s="15"/>
      <c r="CW55" s="15"/>
      <c r="CX55" s="15"/>
      <c r="CY55" s="15"/>
      <c r="CZ55" s="15"/>
      <c r="DA55" s="15"/>
      <c r="DB55" s="15"/>
      <c r="DC55" s="15"/>
      <c r="DD55" s="15"/>
      <c r="DE55" s="15"/>
      <c r="DF55" s="15"/>
      <c r="DG55" s="15"/>
      <c r="DH55" s="15"/>
      <c r="DI55" s="15"/>
      <c r="DJ55" s="15"/>
      <c r="DK55" s="15"/>
      <c r="DL55" s="15"/>
      <c r="DM55" s="15"/>
      <c r="DN55" s="15"/>
      <c r="DO55" s="15"/>
      <c r="DP55" s="15"/>
      <c r="DQ55" s="15"/>
      <c r="DR55" s="15"/>
      <c r="DS55" s="15"/>
      <c r="DT55" s="15"/>
      <c r="DU55" s="15"/>
      <c r="DV55" s="15"/>
      <c r="DW55" s="15"/>
      <c r="DX55" s="15"/>
      <c r="DY55" s="15"/>
      <c r="DZ55" s="15"/>
      <c r="EA55" s="15"/>
      <c r="EB55" s="15"/>
      <c r="EC55" s="15"/>
      <c r="ED55" s="15"/>
      <c r="EE55" s="15"/>
      <c r="EF55" s="15"/>
      <c r="EG55" s="15"/>
      <c r="EH55" s="15"/>
      <c r="EI55" s="15"/>
      <c r="EJ55" s="15"/>
      <c r="EK55" s="15"/>
      <c r="EL55" s="15"/>
      <c r="EM55" s="15"/>
      <c r="EN55" s="15"/>
      <c r="EO55" s="15"/>
      <c r="EP55" s="15"/>
      <c r="EQ55" s="15"/>
      <c r="ER55" s="15"/>
      <c r="ES55" s="15"/>
      <c r="ET55" s="15"/>
      <c r="EU55" s="15"/>
      <c r="EV55" s="15"/>
      <c r="EW55" s="15"/>
      <c r="EX55" s="15"/>
      <c r="EY55" s="15"/>
      <c r="EZ55" s="15"/>
      <c r="FA55" s="15"/>
      <c r="FB55" s="15"/>
      <c r="FC55" s="15"/>
      <c r="FD55" s="15"/>
      <c r="FE55" s="15"/>
      <c r="FF55" s="15"/>
      <c r="FG55" s="15"/>
      <c r="FH55" s="15"/>
      <c r="FI55" s="15"/>
      <c r="FJ55" s="15"/>
      <c r="FK55" s="15"/>
      <c r="FL55" s="15"/>
      <c r="FM55" s="15"/>
      <c r="FN55" s="15"/>
      <c r="FO55" s="15"/>
      <c r="FP55" s="15"/>
      <c r="FQ55" s="15"/>
      <c r="FR55" s="15"/>
      <c r="FS55" s="15"/>
      <c r="FT55" s="15"/>
      <c r="FU55" s="15"/>
      <c r="FV55" s="15"/>
      <c r="FW55" s="15"/>
      <c r="FX55" s="15"/>
      <c r="FY55" s="15"/>
      <c r="FZ55" s="15"/>
      <c r="GA55" s="15"/>
      <c r="GB55" s="15"/>
      <c r="GC55" s="15"/>
      <c r="GD55" s="15"/>
      <c r="GE55" s="15"/>
      <c r="GF55" s="15"/>
      <c r="GG55" s="15"/>
      <c r="GH55" s="15"/>
      <c r="GI55" s="15"/>
      <c r="GJ55" s="15"/>
      <c r="GK55" s="15"/>
      <c r="GL55" s="15"/>
      <c r="GM55" s="15"/>
      <c r="GN55" s="15"/>
      <c r="GO55" s="15"/>
      <c r="GP55" s="15"/>
      <c r="GQ55" s="15"/>
      <c r="GR55" s="15"/>
      <c r="GS55" s="15"/>
      <c r="GT55" s="15"/>
      <c r="GU55" s="15"/>
      <c r="GV55" s="15"/>
      <c r="GW55" s="15"/>
      <c r="GX55" s="15"/>
      <c r="GY55" s="15"/>
      <c r="GZ55" s="15"/>
      <c r="HA55" s="15"/>
      <c r="HB55" s="15"/>
      <c r="HC55" s="15"/>
      <c r="HD55" s="15"/>
      <c r="HE55" s="15"/>
      <c r="HF55" s="15"/>
      <c r="HG55" s="15"/>
      <c r="HH55" s="15"/>
      <c r="HI55" s="15"/>
      <c r="HJ55" s="15"/>
      <c r="HK55" s="15"/>
      <c r="HL55" s="15"/>
      <c r="HM55" s="15"/>
      <c r="HN55" s="15"/>
      <c r="HO55" s="15"/>
      <c r="HP55" s="15"/>
      <c r="HQ55" s="15"/>
      <c r="HR55" s="15"/>
      <c r="HS55" s="15"/>
      <c r="HT55" s="15"/>
      <c r="HU55" s="15"/>
      <c r="HV55" s="15"/>
      <c r="HW55" s="15"/>
      <c r="HX55" s="15"/>
      <c r="HY55" s="15"/>
      <c r="HZ55" s="15"/>
      <c r="IA55" s="15"/>
      <c r="IB55" s="15"/>
      <c r="IC55" s="15"/>
      <c r="ID55" s="15"/>
      <c r="IE55" s="15"/>
      <c r="IF55" s="15"/>
      <c r="IG55" s="15"/>
      <c r="IH55" s="15"/>
      <c r="II55" s="15"/>
      <c r="IJ55" s="15"/>
      <c r="IK55" s="15"/>
      <c r="IL55" s="15"/>
      <c r="IM55" s="15"/>
      <c r="IN55" s="15"/>
      <c r="IO55" s="15"/>
      <c r="IP55" s="15"/>
      <c r="IQ55" s="15"/>
      <c r="IR55" s="15"/>
      <c r="IS55" s="15"/>
      <c r="IT55" s="15"/>
      <c r="IU55" s="15"/>
      <c r="IV55" s="15"/>
    </row>
    <row r="56" spans="1:256" ht="12" customHeight="1" x14ac:dyDescent="0.2">
      <c r="A56" s="129" t="s">
        <v>221</v>
      </c>
      <c r="B56" s="258">
        <f>IF('Averages etc'!$D$10&gt;=35674,IF('Averages etc'!$D$10&lt;36982,B133,IF(36982&lt;='Averages etc'!$D$10,B94,0)),0)</f>
        <v>0</v>
      </c>
      <c r="C56" s="258">
        <f>IF('Averages etc'!$D$10&gt;=35674,IF('Averages etc'!$D$10&lt;36982,C133,IF(36982&lt;='Averages etc'!$D$10,C94,0)),0)</f>
        <v>0</v>
      </c>
      <c r="D56" s="258">
        <f>IF('Averages etc'!$D$10&gt;=35674,IF('Averages etc'!$D$10&lt;36982,D133,IF(36982&lt;='Averages etc'!$D$10,D94,0)),0)</f>
        <v>0</v>
      </c>
      <c r="E56" s="258">
        <f>IF('Averages etc'!$D$10&gt;=35674,IF('Averages etc'!$D$10&lt;36982,E133,IF(36982&lt;='Averages etc'!$D$10,E94,0)),0)</f>
        <v>0</v>
      </c>
      <c r="F56" s="258">
        <f>IF('Averages etc'!$D$10&gt;=35674,IF('Averages etc'!$D$10&lt;36982,F133,IF(36982&lt;='Averages etc'!$D$10,F94,0)),0)</f>
        <v>0</v>
      </c>
      <c r="G56" s="258">
        <f>IF('Averages etc'!$D$10&gt;=35674,IF('Averages etc'!$D$10&lt;36982,G133,IF(36982&lt;='Averages etc'!$D$10,G94,0)),0)</f>
        <v>0</v>
      </c>
      <c r="H56" s="258">
        <f>IF('Averages etc'!$D$10&gt;=35674,IF('Averages etc'!$D$10&lt;36982,H133,IF(36982&lt;='Averages etc'!$D$10,H94,0)),0)</f>
        <v>0</v>
      </c>
      <c r="I56" s="258">
        <f>IF('Averages etc'!$D$10&gt;=35674,IF('Averages etc'!$D$10&lt;36982,I133,IF(36982&lt;='Averages etc'!$D$10,I94,0)),0)</f>
        <v>0</v>
      </c>
      <c r="J56" s="259">
        <f>IF('Averages etc'!$D$10&gt;=35674,IF('Averages etc'!$D$10&lt;36982,J133,IF(36982&lt;='Averages etc'!$D$10,J94,0)),0)</f>
        <v>0</v>
      </c>
      <c r="L56" s="128"/>
      <c r="M56" s="76">
        <v>12</v>
      </c>
      <c r="N56" s="76">
        <v>13</v>
      </c>
      <c r="O56" s="76">
        <v>14</v>
      </c>
      <c r="P56" s="76">
        <v>15</v>
      </c>
      <c r="Q56" s="76">
        <v>16</v>
      </c>
      <c r="R56" s="76">
        <v>17</v>
      </c>
      <c r="S56" s="119">
        <v>18</v>
      </c>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c r="DA56" s="15"/>
      <c r="DB56" s="15"/>
      <c r="DC56" s="15"/>
      <c r="DD56" s="15"/>
      <c r="DE56" s="15"/>
      <c r="DF56" s="15"/>
      <c r="DG56" s="15"/>
      <c r="DH56" s="15"/>
      <c r="DI56" s="15"/>
      <c r="DJ56" s="15"/>
      <c r="DK56" s="15"/>
      <c r="DL56" s="15"/>
      <c r="DM56" s="15"/>
      <c r="DN56" s="15"/>
      <c r="DO56" s="15"/>
      <c r="DP56" s="15"/>
      <c r="DQ56" s="15"/>
      <c r="DR56" s="15"/>
      <c r="DS56" s="15"/>
      <c r="DT56" s="15"/>
      <c r="DU56" s="15"/>
      <c r="DV56" s="15"/>
      <c r="DW56" s="15"/>
      <c r="DX56" s="15"/>
      <c r="DY56" s="15"/>
      <c r="DZ56" s="15"/>
      <c r="EA56" s="15"/>
      <c r="EB56" s="15"/>
      <c r="EC56" s="15"/>
      <c r="ED56" s="15"/>
      <c r="EE56" s="15"/>
      <c r="EF56" s="15"/>
      <c r="EG56" s="15"/>
      <c r="EH56" s="15"/>
      <c r="EI56" s="15"/>
      <c r="EJ56" s="15"/>
      <c r="EK56" s="15"/>
      <c r="EL56" s="15"/>
      <c r="EM56" s="15"/>
      <c r="EN56" s="15"/>
      <c r="EO56" s="15"/>
      <c r="EP56" s="15"/>
      <c r="EQ56" s="15"/>
      <c r="ER56" s="15"/>
      <c r="ES56" s="15"/>
      <c r="ET56" s="15"/>
      <c r="EU56" s="15"/>
      <c r="EV56" s="15"/>
      <c r="EW56" s="15"/>
      <c r="EX56" s="15"/>
      <c r="EY56" s="15"/>
      <c r="EZ56" s="15"/>
      <c r="FA56" s="15"/>
      <c r="FB56" s="15"/>
      <c r="FC56" s="15"/>
      <c r="FD56" s="15"/>
      <c r="FE56" s="15"/>
      <c r="FF56" s="15"/>
      <c r="FG56" s="15"/>
      <c r="FH56" s="15"/>
      <c r="FI56" s="15"/>
      <c r="FJ56" s="15"/>
      <c r="FK56" s="15"/>
      <c r="FL56" s="15"/>
      <c r="FM56" s="15"/>
      <c r="FN56" s="15"/>
      <c r="FO56" s="15"/>
      <c r="FP56" s="15"/>
      <c r="FQ56" s="15"/>
      <c r="FR56" s="15"/>
      <c r="FS56" s="15"/>
      <c r="FT56" s="15"/>
      <c r="FU56" s="15"/>
      <c r="FV56" s="15"/>
      <c r="FW56" s="15"/>
      <c r="FX56" s="15"/>
      <c r="FY56" s="15"/>
      <c r="FZ56" s="15"/>
      <c r="GA56" s="15"/>
      <c r="GB56" s="15"/>
      <c r="GC56" s="15"/>
      <c r="GD56" s="15"/>
      <c r="GE56" s="15"/>
      <c r="GF56" s="15"/>
      <c r="GG56" s="15"/>
      <c r="GH56" s="15"/>
      <c r="GI56" s="15"/>
      <c r="GJ56" s="15"/>
      <c r="GK56" s="15"/>
      <c r="GL56" s="15"/>
      <c r="GM56" s="15"/>
      <c r="GN56" s="15"/>
      <c r="GO56" s="15"/>
      <c r="GP56" s="15"/>
      <c r="GQ56" s="15"/>
      <c r="GR56" s="15"/>
      <c r="GS56" s="15"/>
      <c r="GT56" s="15"/>
      <c r="GU56" s="15"/>
      <c r="GV56" s="15"/>
      <c r="GW56" s="15"/>
      <c r="GX56" s="15"/>
      <c r="GY56" s="15"/>
      <c r="GZ56" s="15"/>
      <c r="HA56" s="15"/>
      <c r="HB56" s="15"/>
      <c r="HC56" s="15"/>
      <c r="HD56" s="15"/>
      <c r="HE56" s="15"/>
      <c r="HF56" s="15"/>
      <c r="HG56" s="15"/>
      <c r="HH56" s="15"/>
      <c r="HI56" s="15"/>
      <c r="HJ56" s="15"/>
      <c r="HK56" s="15"/>
      <c r="HL56" s="15"/>
      <c r="HM56" s="15"/>
      <c r="HN56" s="15"/>
      <c r="HO56" s="15"/>
      <c r="HP56" s="15"/>
      <c r="HQ56" s="15"/>
      <c r="HR56" s="15"/>
      <c r="HS56" s="15"/>
      <c r="HT56" s="15"/>
      <c r="HU56" s="15"/>
      <c r="HV56" s="15"/>
      <c r="HW56" s="15"/>
      <c r="HX56" s="15"/>
      <c r="HY56" s="15"/>
      <c r="HZ56" s="15"/>
      <c r="IA56" s="15"/>
      <c r="IB56" s="15"/>
      <c r="IC56" s="15"/>
      <c r="ID56" s="15"/>
      <c r="IE56" s="15"/>
      <c r="IF56" s="15"/>
      <c r="IG56" s="15"/>
      <c r="IH56" s="15"/>
      <c r="II56" s="15"/>
      <c r="IJ56" s="15"/>
      <c r="IK56" s="15"/>
      <c r="IL56" s="15"/>
      <c r="IM56" s="15"/>
      <c r="IN56" s="15"/>
      <c r="IO56" s="15"/>
      <c r="IP56" s="15"/>
      <c r="IQ56" s="15"/>
      <c r="IR56" s="15"/>
      <c r="IS56" s="15"/>
      <c r="IT56" s="15"/>
      <c r="IU56" s="15"/>
      <c r="IV56" s="15"/>
    </row>
    <row r="57" spans="1:256" ht="12" customHeight="1" x14ac:dyDescent="0.2">
      <c r="A57" s="129" t="s">
        <v>259</v>
      </c>
      <c r="B57" s="258">
        <f>IF('Averages etc'!$D$10&gt;=35674,IF('Averages etc'!$D$10&lt;36982,B134,IF(36982&lt;='Averages etc'!$D$10,B95,0)),0)</f>
        <v>0</v>
      </c>
      <c r="C57" s="258">
        <f>IF('Averages etc'!$D$10&gt;=35674,IF('Averages etc'!$D$10&lt;36982,C134,IF(36982&lt;='Averages etc'!$D$10,C95,0)),0)</f>
        <v>0</v>
      </c>
      <c r="D57" s="258">
        <f>IF('Averages etc'!$D$10&gt;=35674,IF('Averages etc'!$D$10&lt;36982,D134,IF(36982&lt;='Averages etc'!$D$10,D95,0)),0)</f>
        <v>0</v>
      </c>
      <c r="E57" s="258">
        <f>IF('Averages etc'!$D$10&gt;=35674,IF('Averages etc'!$D$10&lt;36982,E134,IF(36982&lt;='Averages etc'!$D$10,E95,0)),0)</f>
        <v>0</v>
      </c>
      <c r="F57" s="258">
        <f>IF('Averages etc'!$D$10&gt;=35674,IF('Averages etc'!$D$10&lt;36982,F134,IF(36982&lt;='Averages etc'!$D$10,F95,0)),0)</f>
        <v>0</v>
      </c>
      <c r="G57" s="258">
        <f>IF('Averages etc'!$D$10&gt;=35674,IF('Averages etc'!$D$10&lt;36982,G134,IF(36982&lt;='Averages etc'!$D$10,G95,0)),0)</f>
        <v>0</v>
      </c>
      <c r="H57" s="258">
        <f>IF('Averages etc'!$D$10&gt;=35674,IF('Averages etc'!$D$10&lt;36982,H134,IF(36982&lt;='Averages etc'!$D$10,H95,0)),0)</f>
        <v>0</v>
      </c>
      <c r="I57" s="258">
        <f>IF('Averages etc'!$D$10&gt;=35674,IF('Averages etc'!$D$10&lt;36982,I134,IF(36982&lt;='Averages etc'!$D$10,I95,0)),0)</f>
        <v>0</v>
      </c>
      <c r="J57" s="259">
        <f>IF('Averages etc'!$D$10&gt;=35674,IF('Averages etc'!$D$10&lt;36982,J134,IF(36982&lt;='Averages etc'!$D$10,J95,0)),0)</f>
        <v>0</v>
      </c>
      <c r="L57" s="129"/>
      <c r="M57" s="86" t="s">
        <v>159</v>
      </c>
      <c r="N57" s="86" t="s">
        <v>160</v>
      </c>
      <c r="O57" s="86" t="s">
        <v>161</v>
      </c>
      <c r="P57" s="86" t="s">
        <v>162</v>
      </c>
      <c r="Q57" s="86" t="s">
        <v>163</v>
      </c>
      <c r="R57" s="86" t="s">
        <v>164</v>
      </c>
      <c r="S57" s="140" t="s">
        <v>165</v>
      </c>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5"/>
      <c r="BT57" s="15"/>
      <c r="BU57" s="15"/>
      <c r="BV57" s="15"/>
      <c r="BW57" s="15"/>
      <c r="BX57" s="15"/>
      <c r="BY57" s="15"/>
      <c r="BZ57" s="15"/>
      <c r="CA57" s="15"/>
      <c r="CB57" s="15"/>
      <c r="CC57" s="15"/>
      <c r="CD57" s="15"/>
      <c r="CE57" s="15"/>
      <c r="CF57" s="15"/>
      <c r="CG57" s="15"/>
      <c r="CH57" s="15"/>
      <c r="CI57" s="15"/>
      <c r="CJ57" s="15"/>
      <c r="CK57" s="15"/>
      <c r="CL57" s="15"/>
      <c r="CM57" s="15"/>
      <c r="CN57" s="15"/>
      <c r="CO57" s="15"/>
      <c r="CP57" s="15"/>
      <c r="CQ57" s="15"/>
      <c r="CR57" s="15"/>
      <c r="CS57" s="15"/>
      <c r="CT57" s="15"/>
      <c r="CU57" s="15"/>
      <c r="CV57" s="15"/>
      <c r="CW57" s="15"/>
      <c r="CX57" s="15"/>
      <c r="CY57" s="15"/>
      <c r="CZ57" s="15"/>
      <c r="DA57" s="15"/>
      <c r="DB57" s="15"/>
      <c r="DC57" s="15"/>
      <c r="DD57" s="15"/>
      <c r="DE57" s="15"/>
      <c r="DF57" s="15"/>
      <c r="DG57" s="15"/>
      <c r="DH57" s="15"/>
      <c r="DI57" s="15"/>
      <c r="DJ57" s="15"/>
      <c r="DK57" s="15"/>
      <c r="DL57" s="15"/>
      <c r="DM57" s="15"/>
      <c r="DN57" s="15"/>
      <c r="DO57" s="15"/>
      <c r="DP57" s="15"/>
      <c r="DQ57" s="15"/>
      <c r="DR57" s="15"/>
      <c r="DS57" s="15"/>
      <c r="DT57" s="15"/>
      <c r="DU57" s="15"/>
      <c r="DV57" s="15"/>
      <c r="DW57" s="15"/>
      <c r="DX57" s="15"/>
      <c r="DY57" s="15"/>
      <c r="DZ57" s="15"/>
      <c r="EA57" s="15"/>
      <c r="EB57" s="15"/>
      <c r="EC57" s="15"/>
      <c r="ED57" s="15"/>
      <c r="EE57" s="15"/>
      <c r="EF57" s="15"/>
      <c r="EG57" s="15"/>
      <c r="EH57" s="15"/>
      <c r="EI57" s="15"/>
      <c r="EJ57" s="15"/>
      <c r="EK57" s="15"/>
      <c r="EL57" s="15"/>
      <c r="EM57" s="15"/>
      <c r="EN57" s="15"/>
      <c r="EO57" s="15"/>
      <c r="EP57" s="15"/>
      <c r="EQ57" s="15"/>
      <c r="ER57" s="15"/>
      <c r="ES57" s="15"/>
      <c r="ET57" s="15"/>
      <c r="EU57" s="15"/>
      <c r="EV57" s="15"/>
      <c r="EW57" s="15"/>
      <c r="EX57" s="15"/>
      <c r="EY57" s="15"/>
      <c r="EZ57" s="15"/>
      <c r="FA57" s="15"/>
      <c r="FB57" s="15"/>
      <c r="FC57" s="15"/>
      <c r="FD57" s="15"/>
      <c r="FE57" s="15"/>
      <c r="FF57" s="15"/>
      <c r="FG57" s="15"/>
      <c r="FH57" s="15"/>
      <c r="FI57" s="15"/>
      <c r="FJ57" s="15"/>
      <c r="FK57" s="15"/>
      <c r="FL57" s="15"/>
      <c r="FM57" s="15"/>
      <c r="FN57" s="15"/>
      <c r="FO57" s="15"/>
      <c r="FP57" s="15"/>
      <c r="FQ57" s="15"/>
      <c r="FR57" s="15"/>
      <c r="FS57" s="15"/>
      <c r="FT57" s="15"/>
      <c r="FU57" s="15"/>
      <c r="FV57" s="15"/>
      <c r="FW57" s="15"/>
      <c r="FX57" s="15"/>
      <c r="FY57" s="15"/>
      <c r="FZ57" s="15"/>
      <c r="GA57" s="15"/>
      <c r="GB57" s="15"/>
      <c r="GC57" s="15"/>
      <c r="GD57" s="15"/>
      <c r="GE57" s="15"/>
      <c r="GF57" s="15"/>
      <c r="GG57" s="15"/>
      <c r="GH57" s="15"/>
      <c r="GI57" s="15"/>
      <c r="GJ57" s="15"/>
      <c r="GK57" s="15"/>
      <c r="GL57" s="15"/>
      <c r="GM57" s="15"/>
      <c r="GN57" s="15"/>
      <c r="GO57" s="15"/>
      <c r="GP57" s="15"/>
      <c r="GQ57" s="15"/>
      <c r="GR57" s="15"/>
      <c r="GS57" s="15"/>
      <c r="GT57" s="15"/>
      <c r="GU57" s="15"/>
      <c r="GV57" s="15"/>
      <c r="GW57" s="15"/>
      <c r="GX57" s="15"/>
      <c r="GY57" s="15"/>
      <c r="GZ57" s="15"/>
      <c r="HA57" s="15"/>
      <c r="HB57" s="15"/>
      <c r="HC57" s="15"/>
      <c r="HD57" s="15"/>
      <c r="HE57" s="15"/>
      <c r="HF57" s="15"/>
      <c r="HG57" s="15"/>
      <c r="HH57" s="15"/>
      <c r="HI57" s="15"/>
      <c r="HJ57" s="15"/>
      <c r="HK57" s="15"/>
      <c r="HL57" s="15"/>
      <c r="HM57" s="15"/>
      <c r="HN57" s="15"/>
      <c r="HO57" s="15"/>
      <c r="HP57" s="15"/>
      <c r="HQ57" s="15"/>
      <c r="HR57" s="15"/>
      <c r="HS57" s="15"/>
      <c r="HT57" s="15"/>
      <c r="HU57" s="15"/>
      <c r="HV57" s="15"/>
      <c r="HW57" s="15"/>
      <c r="HX57" s="15"/>
      <c r="HY57" s="15"/>
      <c r="HZ57" s="15"/>
      <c r="IA57" s="15"/>
      <c r="IB57" s="15"/>
      <c r="IC57" s="15"/>
      <c r="ID57" s="15"/>
      <c r="IE57" s="15"/>
      <c r="IF57" s="15"/>
      <c r="IG57" s="15"/>
      <c r="IH57" s="15"/>
      <c r="II57" s="15"/>
      <c r="IJ57" s="15"/>
      <c r="IK57" s="15"/>
      <c r="IL57" s="15"/>
      <c r="IM57" s="15"/>
      <c r="IN57" s="15"/>
      <c r="IO57" s="15"/>
      <c r="IP57" s="15"/>
      <c r="IQ57" s="15"/>
      <c r="IR57" s="15"/>
      <c r="IS57" s="15"/>
      <c r="IT57" s="15"/>
      <c r="IU57" s="15"/>
      <c r="IV57" s="15"/>
    </row>
    <row r="58" spans="1:256" ht="12" customHeight="1" x14ac:dyDescent="0.2">
      <c r="A58" s="132" t="s">
        <v>139</v>
      </c>
      <c r="B58" s="258"/>
      <c r="C58" s="258"/>
      <c r="D58" s="258"/>
      <c r="E58" s="258"/>
      <c r="F58" s="258"/>
      <c r="G58" s="258"/>
      <c r="H58" s="258"/>
      <c r="I58" s="258"/>
      <c r="J58" s="259"/>
      <c r="L58" s="139" t="s">
        <v>100</v>
      </c>
      <c r="M58" s="124" t="e">
        <f>VLOOKUP($F2,'Level model'!$A$59:$AA$337,M$56)</f>
        <v>#N/A</v>
      </c>
      <c r="N58" s="124" t="e">
        <f>VLOOKUP($F2,'Level model'!$A$59:$AA$337,N$56)</f>
        <v>#N/A</v>
      </c>
      <c r="O58" s="124" t="e">
        <f>VLOOKUP($F2,'Level model'!$A$59:$AA$337,O$56)</f>
        <v>#N/A</v>
      </c>
      <c r="P58" s="124" t="e">
        <f>VLOOKUP($F2,'Level model'!$A$59:$AA$337,P$56)</f>
        <v>#N/A</v>
      </c>
      <c r="Q58" s="124" t="e">
        <f>VLOOKUP($F2,'Level model'!$A$59:$AA$337,Q$56)</f>
        <v>#N/A</v>
      </c>
      <c r="R58" s="124" t="e">
        <f>VLOOKUP($F2,'Level model'!$A$59:$AA$337,R$56)</f>
        <v>#N/A</v>
      </c>
      <c r="S58" s="124" t="e">
        <f>VLOOKUP($F2,'Level model'!$A$59:$AA$337,S$56)</f>
        <v>#N/A</v>
      </c>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5"/>
      <c r="BR58" s="15"/>
      <c r="BS58" s="15"/>
      <c r="BT58" s="15"/>
      <c r="BU58" s="15"/>
      <c r="BV58" s="15"/>
      <c r="BW58" s="15"/>
      <c r="BX58" s="15"/>
      <c r="BY58" s="15"/>
      <c r="BZ58" s="15"/>
      <c r="CA58" s="15"/>
      <c r="CB58" s="15"/>
      <c r="CC58" s="15"/>
      <c r="CD58" s="15"/>
      <c r="CE58" s="15"/>
      <c r="CF58" s="15"/>
      <c r="CG58" s="15"/>
      <c r="CH58" s="15"/>
      <c r="CI58" s="15"/>
      <c r="CJ58" s="15"/>
      <c r="CK58" s="15"/>
      <c r="CL58" s="15"/>
      <c r="CM58" s="15"/>
      <c r="CN58" s="15"/>
      <c r="CO58" s="15"/>
      <c r="CP58" s="15"/>
      <c r="CQ58" s="15"/>
      <c r="CR58" s="15"/>
      <c r="CS58" s="15"/>
      <c r="CT58" s="15"/>
      <c r="CU58" s="15"/>
      <c r="CV58" s="15"/>
      <c r="CW58" s="15"/>
      <c r="CX58" s="15"/>
      <c r="CY58" s="15"/>
      <c r="CZ58" s="15"/>
      <c r="DA58" s="15"/>
      <c r="DB58" s="15"/>
      <c r="DC58" s="15"/>
      <c r="DD58" s="15"/>
      <c r="DE58" s="15"/>
      <c r="DF58" s="15"/>
      <c r="DG58" s="15"/>
      <c r="DH58" s="15"/>
      <c r="DI58" s="15"/>
      <c r="DJ58" s="15"/>
      <c r="DK58" s="15"/>
      <c r="DL58" s="15"/>
      <c r="DM58" s="15"/>
      <c r="DN58" s="15"/>
      <c r="DO58" s="15"/>
      <c r="DP58" s="15"/>
      <c r="DQ58" s="15"/>
      <c r="DR58" s="15"/>
      <c r="DS58" s="15"/>
      <c r="DT58" s="15"/>
      <c r="DU58" s="15"/>
      <c r="DV58" s="15"/>
      <c r="DW58" s="15"/>
      <c r="DX58" s="15"/>
      <c r="DY58" s="15"/>
      <c r="DZ58" s="15"/>
      <c r="EA58" s="15"/>
      <c r="EB58" s="15"/>
      <c r="EC58" s="15"/>
      <c r="ED58" s="15"/>
      <c r="EE58" s="15"/>
      <c r="EF58" s="15"/>
      <c r="EG58" s="15"/>
      <c r="EH58" s="15"/>
      <c r="EI58" s="15"/>
      <c r="EJ58" s="15"/>
      <c r="EK58" s="15"/>
      <c r="EL58" s="15"/>
      <c r="EM58" s="15"/>
      <c r="EN58" s="15"/>
      <c r="EO58" s="15"/>
      <c r="EP58" s="15"/>
      <c r="EQ58" s="15"/>
      <c r="ER58" s="15"/>
      <c r="ES58" s="15"/>
      <c r="ET58" s="15"/>
      <c r="EU58" s="15"/>
      <c r="EV58" s="15"/>
      <c r="EW58" s="15"/>
      <c r="EX58" s="15"/>
      <c r="EY58" s="15"/>
      <c r="EZ58" s="15"/>
      <c r="FA58" s="15"/>
      <c r="FB58" s="15"/>
      <c r="FC58" s="15"/>
      <c r="FD58" s="15"/>
      <c r="FE58" s="15"/>
      <c r="FF58" s="15"/>
      <c r="FG58" s="15"/>
      <c r="FH58" s="15"/>
      <c r="FI58" s="15"/>
      <c r="FJ58" s="15"/>
      <c r="FK58" s="15"/>
      <c r="FL58" s="15"/>
      <c r="FM58" s="15"/>
      <c r="FN58" s="15"/>
      <c r="FO58" s="15"/>
      <c r="FP58" s="15"/>
      <c r="FQ58" s="15"/>
      <c r="FR58" s="15"/>
      <c r="FS58" s="15"/>
      <c r="FT58" s="15"/>
      <c r="FU58" s="15"/>
      <c r="FV58" s="15"/>
      <c r="FW58" s="15"/>
      <c r="FX58" s="15"/>
      <c r="FY58" s="15"/>
      <c r="FZ58" s="15"/>
      <c r="GA58" s="15"/>
      <c r="GB58" s="15"/>
      <c r="GC58" s="15"/>
      <c r="GD58" s="15"/>
      <c r="GE58" s="15"/>
      <c r="GF58" s="15"/>
      <c r="GG58" s="15"/>
      <c r="GH58" s="15"/>
      <c r="GI58" s="15"/>
      <c r="GJ58" s="15"/>
      <c r="GK58" s="15"/>
      <c r="GL58" s="15"/>
      <c r="GM58" s="15"/>
      <c r="GN58" s="15"/>
      <c r="GO58" s="15"/>
      <c r="GP58" s="15"/>
      <c r="GQ58" s="15"/>
      <c r="GR58" s="15"/>
      <c r="GS58" s="15"/>
      <c r="GT58" s="15"/>
      <c r="GU58" s="15"/>
      <c r="GV58" s="15"/>
      <c r="GW58" s="15"/>
      <c r="GX58" s="15"/>
      <c r="GY58" s="15"/>
      <c r="GZ58" s="15"/>
      <c r="HA58" s="15"/>
      <c r="HB58" s="15"/>
      <c r="HC58" s="15"/>
      <c r="HD58" s="15"/>
      <c r="HE58" s="15"/>
      <c r="HF58" s="15"/>
      <c r="HG58" s="15"/>
      <c r="HH58" s="15"/>
      <c r="HI58" s="15"/>
      <c r="HJ58" s="15"/>
      <c r="HK58" s="15"/>
      <c r="HL58" s="15"/>
      <c r="HM58" s="15"/>
      <c r="HN58" s="15"/>
      <c r="HO58" s="15"/>
      <c r="HP58" s="15"/>
      <c r="HQ58" s="15"/>
      <c r="HR58" s="15"/>
      <c r="HS58" s="15"/>
      <c r="HT58" s="15"/>
      <c r="HU58" s="15"/>
      <c r="HV58" s="15"/>
      <c r="HW58" s="15"/>
      <c r="HX58" s="15"/>
      <c r="HY58" s="15"/>
      <c r="HZ58" s="15"/>
      <c r="IA58" s="15"/>
      <c r="IB58" s="15"/>
      <c r="IC58" s="15"/>
      <c r="ID58" s="15"/>
      <c r="IE58" s="15"/>
      <c r="IF58" s="15"/>
      <c r="IG58" s="15"/>
      <c r="IH58" s="15"/>
      <c r="II58" s="15"/>
      <c r="IJ58" s="15"/>
      <c r="IK58" s="15"/>
      <c r="IL58" s="15"/>
      <c r="IM58" s="15"/>
      <c r="IN58" s="15"/>
      <c r="IO58" s="15"/>
      <c r="IP58" s="15"/>
      <c r="IQ58" s="15"/>
      <c r="IR58" s="15"/>
      <c r="IS58" s="15"/>
      <c r="IT58" s="15"/>
      <c r="IU58" s="15"/>
      <c r="IV58" s="15"/>
    </row>
    <row r="59" spans="1:256" ht="12" customHeight="1" x14ac:dyDescent="0.2">
      <c r="A59" s="129" t="s">
        <v>243</v>
      </c>
      <c r="B59" s="258">
        <f>IF('Averages etc'!$D$10&gt;=35674,IF('Averages etc'!$D$10&lt;36982,B136,IF(36982&lt;='Averages etc'!$D$10,B97,0)),0)</f>
        <v>0</v>
      </c>
      <c r="C59" s="258">
        <f>IF('Averages etc'!$D$10&gt;=35674,IF('Averages etc'!$D$10&lt;36982,C136,IF(36982&lt;='Averages etc'!$D$10,C97,0)),0)</f>
        <v>0</v>
      </c>
      <c r="D59" s="258">
        <f>IF('Averages etc'!$D$10&gt;=35674,IF('Averages etc'!$D$10&lt;36982,D136,IF(36982&lt;='Averages etc'!$D$10,D97,0)),0)</f>
        <v>0</v>
      </c>
      <c r="E59" s="258">
        <f>IF('Averages etc'!$D$10&gt;=35674,IF('Averages etc'!$D$10&lt;36982,E136,IF(36982&lt;='Averages etc'!$D$10,E97,0)),0)</f>
        <v>0</v>
      </c>
      <c r="F59" s="258">
        <f>IF('Averages etc'!$D$10&gt;=35674,IF('Averages etc'!$D$10&lt;36982,F136,IF(36982&lt;='Averages etc'!$D$10,F97,0)),0)</f>
        <v>0</v>
      </c>
      <c r="G59" s="258">
        <f>IF('Averages etc'!$D$10&gt;=35674,IF('Averages etc'!$D$10&lt;36982,G136,IF(36982&lt;='Averages etc'!$D$10,G97,0)),0)</f>
        <v>0</v>
      </c>
      <c r="H59" s="258">
        <f>IF('Averages etc'!$D$10&gt;=35674,IF('Averages etc'!$D$10&lt;36982,H136,IF(36982&lt;='Averages etc'!$D$10,H97,0)),0)</f>
        <v>0</v>
      </c>
      <c r="I59" s="258">
        <f>IF('Averages etc'!$D$10&gt;=35674,IF('Averages etc'!$D$10&lt;36982,I136,IF(36982&lt;='Averages etc'!$D$10,I97,0)),0)</f>
        <v>0</v>
      </c>
      <c r="J59" s="259">
        <f>IF('Averages etc'!$D$10&gt;=35674,IF('Averages etc'!$D$10&lt;36982,J136,IF(36982&lt;='Averages etc'!$D$10,J97,0)),0)</f>
        <v>0</v>
      </c>
      <c r="L59" s="139" t="s">
        <v>101</v>
      </c>
      <c r="M59" s="124" t="e">
        <f>VLOOKUP($F3,'Level model'!$A$59:$AA$337,M$56)</f>
        <v>#N/A</v>
      </c>
      <c r="N59" s="124" t="e">
        <f>VLOOKUP($F3,'Level model'!$A$59:$AA$337,N$56)</f>
        <v>#N/A</v>
      </c>
      <c r="O59" s="124" t="e">
        <f>VLOOKUP($F3,'Level model'!$A$59:$AA$337,O$56)</f>
        <v>#N/A</v>
      </c>
      <c r="P59" s="124" t="e">
        <f>VLOOKUP($F3,'Level model'!$A$59:$AA$337,P$56)</f>
        <v>#N/A</v>
      </c>
      <c r="Q59" s="124" t="e">
        <f>VLOOKUP($F3,'Level model'!$A$59:$AA$337,Q$56)</f>
        <v>#N/A</v>
      </c>
      <c r="R59" s="124" t="e">
        <f>VLOOKUP($F3,'Level model'!$A$59:$AA$337,R$56)</f>
        <v>#N/A</v>
      </c>
      <c r="S59" s="124" t="e">
        <f>VLOOKUP($F3,'Level model'!$A$59:$AA$337,S$56)</f>
        <v>#N/A</v>
      </c>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c r="BX59" s="15"/>
      <c r="BY59" s="15"/>
      <c r="BZ59" s="15"/>
      <c r="CA59" s="15"/>
      <c r="CB59" s="15"/>
      <c r="CC59" s="15"/>
      <c r="CD59" s="15"/>
      <c r="CE59" s="15"/>
      <c r="CF59" s="15"/>
      <c r="CG59" s="15"/>
      <c r="CH59" s="15"/>
      <c r="CI59" s="15"/>
      <c r="CJ59" s="15"/>
      <c r="CK59" s="15"/>
      <c r="CL59" s="15"/>
      <c r="CM59" s="15"/>
      <c r="CN59" s="15"/>
      <c r="CO59" s="15"/>
      <c r="CP59" s="15"/>
      <c r="CQ59" s="15"/>
      <c r="CR59" s="15"/>
      <c r="CS59" s="15"/>
      <c r="CT59" s="15"/>
      <c r="CU59" s="15"/>
      <c r="CV59" s="15"/>
      <c r="CW59" s="15"/>
      <c r="CX59" s="15"/>
      <c r="CY59" s="15"/>
      <c r="CZ59" s="15"/>
      <c r="DA59" s="15"/>
      <c r="DB59" s="15"/>
      <c r="DC59" s="15"/>
      <c r="DD59" s="15"/>
      <c r="DE59" s="15"/>
      <c r="DF59" s="15"/>
      <c r="DG59" s="15"/>
      <c r="DH59" s="15"/>
      <c r="DI59" s="15"/>
      <c r="DJ59" s="15"/>
      <c r="DK59" s="15"/>
      <c r="DL59" s="15"/>
      <c r="DM59" s="15"/>
      <c r="DN59" s="15"/>
      <c r="DO59" s="15"/>
      <c r="DP59" s="15"/>
      <c r="DQ59" s="15"/>
      <c r="DR59" s="15"/>
      <c r="DS59" s="15"/>
      <c r="DT59" s="15"/>
      <c r="DU59" s="15"/>
      <c r="DV59" s="15"/>
      <c r="DW59" s="15"/>
      <c r="DX59" s="15"/>
      <c r="DY59" s="15"/>
      <c r="DZ59" s="15"/>
      <c r="EA59" s="15"/>
      <c r="EB59" s="15"/>
      <c r="EC59" s="15"/>
      <c r="ED59" s="15"/>
      <c r="EE59" s="15"/>
      <c r="EF59" s="15"/>
      <c r="EG59" s="15"/>
      <c r="EH59" s="15"/>
      <c r="EI59" s="15"/>
      <c r="EJ59" s="15"/>
      <c r="EK59" s="15"/>
      <c r="EL59" s="15"/>
      <c r="EM59" s="15"/>
      <c r="EN59" s="15"/>
      <c r="EO59" s="15"/>
      <c r="EP59" s="15"/>
      <c r="EQ59" s="15"/>
      <c r="ER59" s="15"/>
      <c r="ES59" s="15"/>
      <c r="ET59" s="15"/>
      <c r="EU59" s="15"/>
      <c r="EV59" s="15"/>
      <c r="EW59" s="15"/>
      <c r="EX59" s="15"/>
      <c r="EY59" s="15"/>
      <c r="EZ59" s="15"/>
      <c r="FA59" s="15"/>
      <c r="FB59" s="15"/>
      <c r="FC59" s="15"/>
      <c r="FD59" s="15"/>
      <c r="FE59" s="15"/>
      <c r="FF59" s="15"/>
      <c r="FG59" s="15"/>
      <c r="FH59" s="15"/>
      <c r="FI59" s="15"/>
      <c r="FJ59" s="15"/>
      <c r="FK59" s="15"/>
      <c r="FL59" s="15"/>
      <c r="FM59" s="15"/>
      <c r="FN59" s="15"/>
      <c r="FO59" s="15"/>
      <c r="FP59" s="15"/>
      <c r="FQ59" s="15"/>
      <c r="FR59" s="15"/>
      <c r="FS59" s="15"/>
      <c r="FT59" s="15"/>
      <c r="FU59" s="15"/>
      <c r="FV59" s="15"/>
      <c r="FW59" s="15"/>
      <c r="FX59" s="15"/>
      <c r="FY59" s="15"/>
      <c r="FZ59" s="15"/>
      <c r="GA59" s="15"/>
      <c r="GB59" s="15"/>
      <c r="GC59" s="15"/>
      <c r="GD59" s="15"/>
      <c r="GE59" s="15"/>
      <c r="GF59" s="15"/>
      <c r="GG59" s="15"/>
      <c r="GH59" s="15"/>
      <c r="GI59" s="15"/>
      <c r="GJ59" s="15"/>
      <c r="GK59" s="15"/>
      <c r="GL59" s="15"/>
      <c r="GM59" s="15"/>
      <c r="GN59" s="15"/>
      <c r="GO59" s="15"/>
      <c r="GP59" s="15"/>
      <c r="GQ59" s="15"/>
      <c r="GR59" s="15"/>
      <c r="GS59" s="15"/>
      <c r="GT59" s="15"/>
      <c r="GU59" s="15"/>
      <c r="GV59" s="15"/>
      <c r="GW59" s="15"/>
      <c r="GX59" s="15"/>
      <c r="GY59" s="15"/>
      <c r="GZ59" s="15"/>
      <c r="HA59" s="15"/>
      <c r="HB59" s="15"/>
      <c r="HC59" s="15"/>
      <c r="HD59" s="15"/>
      <c r="HE59" s="15"/>
      <c r="HF59" s="15"/>
      <c r="HG59" s="15"/>
      <c r="HH59" s="15"/>
      <c r="HI59" s="15"/>
      <c r="HJ59" s="15"/>
      <c r="HK59" s="15"/>
      <c r="HL59" s="15"/>
      <c r="HM59" s="15"/>
      <c r="HN59" s="15"/>
      <c r="HO59" s="15"/>
      <c r="HP59" s="15"/>
      <c r="HQ59" s="15"/>
      <c r="HR59" s="15"/>
      <c r="HS59" s="15"/>
      <c r="HT59" s="15"/>
      <c r="HU59" s="15"/>
      <c r="HV59" s="15"/>
      <c r="HW59" s="15"/>
      <c r="HX59" s="15"/>
      <c r="HY59" s="15"/>
      <c r="HZ59" s="15"/>
      <c r="IA59" s="15"/>
      <c r="IB59" s="15"/>
      <c r="IC59" s="15"/>
      <c r="ID59" s="15"/>
      <c r="IE59" s="15"/>
      <c r="IF59" s="15"/>
      <c r="IG59" s="15"/>
      <c r="IH59" s="15"/>
      <c r="II59" s="15"/>
      <c r="IJ59" s="15"/>
      <c r="IK59" s="15"/>
      <c r="IL59" s="15"/>
      <c r="IM59" s="15"/>
      <c r="IN59" s="15"/>
      <c r="IO59" s="15"/>
      <c r="IP59" s="15"/>
      <c r="IQ59" s="15"/>
      <c r="IR59" s="15"/>
      <c r="IS59" s="15"/>
      <c r="IT59" s="15"/>
      <c r="IU59" s="15"/>
      <c r="IV59" s="15"/>
    </row>
    <row r="60" spans="1:256" ht="12" customHeight="1" x14ac:dyDescent="0.2">
      <c r="A60" s="129" t="s">
        <v>205</v>
      </c>
      <c r="B60" s="258">
        <f>IF('Averages etc'!$D$10&gt;=35674,IF('Averages etc'!$D$10&lt;36982,B137,IF(36982&lt;='Averages etc'!$D$10,B98,0)),0)</f>
        <v>0</v>
      </c>
      <c r="C60" s="258">
        <f>IF('Averages etc'!$D$10&gt;=35674,IF('Averages etc'!$D$10&lt;36982,C137,IF(36982&lt;='Averages etc'!$D$10,C98,0)),0)</f>
        <v>0</v>
      </c>
      <c r="D60" s="258">
        <f>IF('Averages etc'!$D$10&gt;=35674,IF('Averages etc'!$D$10&lt;36982,D137,IF(36982&lt;='Averages etc'!$D$10,D98,0)),0)</f>
        <v>0</v>
      </c>
      <c r="E60" s="258">
        <f>IF('Averages etc'!$D$10&gt;=35674,IF('Averages etc'!$D$10&lt;36982,E137,IF(36982&lt;='Averages etc'!$D$10,E98,0)),0)</f>
        <v>0</v>
      </c>
      <c r="F60" s="258">
        <f>IF('Averages etc'!$D$10&gt;=35674,IF('Averages etc'!$D$10&lt;36982,F137,IF(36982&lt;='Averages etc'!$D$10,F98,0)),0)</f>
        <v>0</v>
      </c>
      <c r="G60" s="258">
        <f>IF('Averages etc'!$D$10&gt;=35674,IF('Averages etc'!$D$10&lt;36982,G137,IF(36982&lt;='Averages etc'!$D$10,G98,0)),0)</f>
        <v>0</v>
      </c>
      <c r="H60" s="258">
        <f>IF('Averages etc'!$D$10&gt;=35674,IF('Averages etc'!$D$10&lt;36982,H137,IF(36982&lt;='Averages etc'!$D$10,H98,0)),0)</f>
        <v>0</v>
      </c>
      <c r="I60" s="258">
        <f>IF('Averages etc'!$D$10&gt;=35674,IF('Averages etc'!$D$10&lt;36982,I137,IF(36982&lt;='Averages etc'!$D$10,I98,0)),0)</f>
        <v>0</v>
      </c>
      <c r="J60" s="259">
        <f>IF('Averages etc'!$D$10&gt;=35674,IF('Averages etc'!$D$10&lt;36982,J137,IF(36982&lt;='Averages etc'!$D$10,J98,0)),0)</f>
        <v>0</v>
      </c>
      <c r="L60" s="139" t="s">
        <v>102</v>
      </c>
      <c r="M60" s="124" t="e">
        <f>VLOOKUP($F4,'Level model'!$A$59:$AA$337,M$56)</f>
        <v>#N/A</v>
      </c>
      <c r="N60" s="124" t="e">
        <f>VLOOKUP($F4,'Level model'!$A$59:$AA$337,N$56)</f>
        <v>#N/A</v>
      </c>
      <c r="O60" s="124" t="e">
        <f>VLOOKUP($F4,'Level model'!$A$59:$AA$337,O$56)</f>
        <v>#N/A</v>
      </c>
      <c r="P60" s="124" t="e">
        <f>VLOOKUP($F4,'Level model'!$A$59:$AA$337,P$56)</f>
        <v>#N/A</v>
      </c>
      <c r="Q60" s="124" t="e">
        <f>VLOOKUP($F4,'Level model'!$A$59:$AA$337,Q$56)</f>
        <v>#N/A</v>
      </c>
      <c r="R60" s="124" t="e">
        <f>VLOOKUP($F4,'Level model'!$A$59:$AA$337,R$56)</f>
        <v>#N/A</v>
      </c>
      <c r="S60" s="124" t="e">
        <f>VLOOKUP($F4,'Level model'!$A$59:$AA$337,S$56)</f>
        <v>#N/A</v>
      </c>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15"/>
      <c r="BT60" s="15"/>
      <c r="BU60" s="15"/>
      <c r="BV60" s="15"/>
      <c r="BW60" s="15"/>
      <c r="BX60" s="15"/>
      <c r="BY60" s="15"/>
      <c r="BZ60" s="15"/>
      <c r="CA60" s="15"/>
      <c r="CB60" s="15"/>
      <c r="CC60" s="15"/>
      <c r="CD60" s="15"/>
      <c r="CE60" s="15"/>
      <c r="CF60" s="15"/>
      <c r="CG60" s="15"/>
      <c r="CH60" s="15"/>
      <c r="CI60" s="15"/>
      <c r="CJ60" s="15"/>
      <c r="CK60" s="15"/>
      <c r="CL60" s="15"/>
      <c r="CM60" s="15"/>
      <c r="CN60" s="15"/>
      <c r="CO60" s="15"/>
      <c r="CP60" s="15"/>
      <c r="CQ60" s="15"/>
      <c r="CR60" s="15"/>
      <c r="CS60" s="15"/>
      <c r="CT60" s="15"/>
      <c r="CU60" s="15"/>
      <c r="CV60" s="15"/>
      <c r="CW60" s="15"/>
      <c r="CX60" s="15"/>
      <c r="CY60" s="15"/>
      <c r="CZ60" s="15"/>
      <c r="DA60" s="15"/>
      <c r="DB60" s="15"/>
      <c r="DC60" s="15"/>
      <c r="DD60" s="15"/>
      <c r="DE60" s="15"/>
      <c r="DF60" s="15"/>
      <c r="DG60" s="15"/>
      <c r="DH60" s="15"/>
      <c r="DI60" s="15"/>
      <c r="DJ60" s="15"/>
      <c r="DK60" s="15"/>
      <c r="DL60" s="15"/>
      <c r="DM60" s="15"/>
      <c r="DN60" s="15"/>
      <c r="DO60" s="15"/>
      <c r="DP60" s="15"/>
      <c r="DQ60" s="15"/>
      <c r="DR60" s="15"/>
      <c r="DS60" s="15"/>
      <c r="DT60" s="15"/>
      <c r="DU60" s="15"/>
      <c r="DV60" s="15"/>
      <c r="DW60" s="15"/>
      <c r="DX60" s="15"/>
      <c r="DY60" s="15"/>
      <c r="DZ60" s="15"/>
      <c r="EA60" s="15"/>
      <c r="EB60" s="15"/>
      <c r="EC60" s="15"/>
      <c r="ED60" s="15"/>
      <c r="EE60" s="15"/>
      <c r="EF60" s="15"/>
      <c r="EG60" s="15"/>
      <c r="EH60" s="15"/>
      <c r="EI60" s="15"/>
      <c r="EJ60" s="15"/>
      <c r="EK60" s="15"/>
      <c r="EL60" s="15"/>
      <c r="EM60" s="15"/>
      <c r="EN60" s="15"/>
      <c r="EO60" s="15"/>
      <c r="EP60" s="15"/>
      <c r="EQ60" s="15"/>
      <c r="ER60" s="15"/>
      <c r="ES60" s="15"/>
      <c r="ET60" s="15"/>
      <c r="EU60" s="15"/>
      <c r="EV60" s="15"/>
      <c r="EW60" s="15"/>
      <c r="EX60" s="15"/>
      <c r="EY60" s="15"/>
      <c r="EZ60" s="15"/>
      <c r="FA60" s="15"/>
      <c r="FB60" s="15"/>
      <c r="FC60" s="15"/>
      <c r="FD60" s="15"/>
      <c r="FE60" s="15"/>
      <c r="FF60" s="15"/>
      <c r="FG60" s="15"/>
      <c r="FH60" s="15"/>
      <c r="FI60" s="15"/>
      <c r="FJ60" s="15"/>
      <c r="FK60" s="15"/>
      <c r="FL60" s="15"/>
      <c r="FM60" s="15"/>
      <c r="FN60" s="15"/>
      <c r="FO60" s="15"/>
      <c r="FP60" s="15"/>
      <c r="FQ60" s="15"/>
      <c r="FR60" s="15"/>
      <c r="FS60" s="15"/>
      <c r="FT60" s="15"/>
      <c r="FU60" s="15"/>
      <c r="FV60" s="15"/>
      <c r="FW60" s="15"/>
      <c r="FX60" s="15"/>
      <c r="FY60" s="15"/>
      <c r="FZ60" s="15"/>
      <c r="GA60" s="15"/>
      <c r="GB60" s="15"/>
      <c r="GC60" s="15"/>
      <c r="GD60" s="15"/>
      <c r="GE60" s="15"/>
      <c r="GF60" s="15"/>
      <c r="GG60" s="15"/>
      <c r="GH60" s="15"/>
      <c r="GI60" s="15"/>
      <c r="GJ60" s="15"/>
      <c r="GK60" s="15"/>
      <c r="GL60" s="15"/>
      <c r="GM60" s="15"/>
      <c r="GN60" s="15"/>
      <c r="GO60" s="15"/>
      <c r="GP60" s="15"/>
      <c r="GQ60" s="15"/>
      <c r="GR60" s="15"/>
      <c r="GS60" s="15"/>
      <c r="GT60" s="15"/>
      <c r="GU60" s="15"/>
      <c r="GV60" s="15"/>
      <c r="GW60" s="15"/>
      <c r="GX60" s="15"/>
      <c r="GY60" s="15"/>
      <c r="GZ60" s="15"/>
      <c r="HA60" s="15"/>
      <c r="HB60" s="15"/>
      <c r="HC60" s="15"/>
      <c r="HD60" s="15"/>
      <c r="HE60" s="15"/>
      <c r="HF60" s="15"/>
      <c r="HG60" s="15"/>
      <c r="HH60" s="15"/>
      <c r="HI60" s="15"/>
      <c r="HJ60" s="15"/>
      <c r="HK60" s="15"/>
      <c r="HL60" s="15"/>
      <c r="HM60" s="15"/>
      <c r="HN60" s="15"/>
      <c r="HO60" s="15"/>
      <c r="HP60" s="15"/>
      <c r="HQ60" s="15"/>
      <c r="HR60" s="15"/>
      <c r="HS60" s="15"/>
      <c r="HT60" s="15"/>
      <c r="HU60" s="15"/>
      <c r="HV60" s="15"/>
      <c r="HW60" s="15"/>
      <c r="HX60" s="15"/>
      <c r="HY60" s="15"/>
      <c r="HZ60" s="15"/>
      <c r="IA60" s="15"/>
      <c r="IB60" s="15"/>
      <c r="IC60" s="15"/>
      <c r="ID60" s="15"/>
      <c r="IE60" s="15"/>
      <c r="IF60" s="15"/>
      <c r="IG60" s="15"/>
      <c r="IH60" s="15"/>
      <c r="II60" s="15"/>
      <c r="IJ60" s="15"/>
      <c r="IK60" s="15"/>
      <c r="IL60" s="15"/>
      <c r="IM60" s="15"/>
      <c r="IN60" s="15"/>
      <c r="IO60" s="15"/>
      <c r="IP60" s="15"/>
      <c r="IQ60" s="15"/>
      <c r="IR60" s="15"/>
      <c r="IS60" s="15"/>
      <c r="IT60" s="15"/>
      <c r="IU60" s="15"/>
      <c r="IV60" s="15"/>
    </row>
    <row r="61" spans="1:256" ht="12" customHeight="1" x14ac:dyDescent="0.2">
      <c r="A61" s="129" t="s">
        <v>206</v>
      </c>
      <c r="B61" s="258">
        <f>IF('Averages etc'!$D$10&gt;=35674,IF('Averages etc'!$D$10&lt;36982,B138,IF(36982&lt;='Averages etc'!$D$10,B99,0)),0)</f>
        <v>0</v>
      </c>
      <c r="C61" s="258">
        <f>IF('Averages etc'!$D$10&gt;=35674,IF('Averages etc'!$D$10&lt;36982,C138,IF(36982&lt;='Averages etc'!$D$10,C99,0)),0)</f>
        <v>0</v>
      </c>
      <c r="D61" s="258">
        <f>IF('Averages etc'!$D$10&gt;=35674,IF('Averages etc'!$D$10&lt;36982,D138,IF(36982&lt;='Averages etc'!$D$10,D99,0)),0)</f>
        <v>0</v>
      </c>
      <c r="E61" s="258">
        <f>IF('Averages etc'!$D$10&gt;=35674,IF('Averages etc'!$D$10&lt;36982,E138,IF(36982&lt;='Averages etc'!$D$10,E99,0)),0)</f>
        <v>0</v>
      </c>
      <c r="F61" s="258">
        <f>IF('Averages etc'!$D$10&gt;=35674,IF('Averages etc'!$D$10&lt;36982,F138,IF(36982&lt;='Averages etc'!$D$10,F99,0)),0)</f>
        <v>0</v>
      </c>
      <c r="G61" s="258">
        <f>IF('Averages etc'!$D$10&gt;=35674,IF('Averages etc'!$D$10&lt;36982,G138,IF(36982&lt;='Averages etc'!$D$10,G99,0)),0)</f>
        <v>0</v>
      </c>
      <c r="H61" s="258">
        <f>IF('Averages etc'!$D$10&gt;=35674,IF('Averages etc'!$D$10&lt;36982,H138,IF(36982&lt;='Averages etc'!$D$10,H99,0)),0)</f>
        <v>0</v>
      </c>
      <c r="I61" s="258">
        <f>IF('Averages etc'!$D$10&gt;=35674,IF('Averages etc'!$D$10&lt;36982,I138,IF(36982&lt;='Averages etc'!$D$10,I99,0)),0)</f>
        <v>0</v>
      </c>
      <c r="J61" s="259">
        <f>IF('Averages etc'!$D$10&gt;=35674,IF('Averages etc'!$D$10&lt;36982,J138,IF(36982&lt;='Averages etc'!$D$10,J99,0)),0)</f>
        <v>0</v>
      </c>
      <c r="L61" s="139" t="s">
        <v>103</v>
      </c>
      <c r="M61" s="124" t="e">
        <f>VLOOKUP($F5,'Level model'!$A$59:$AA$337,M$56)</f>
        <v>#N/A</v>
      </c>
      <c r="N61" s="124" t="e">
        <f>VLOOKUP($F5,'Level model'!$A$59:$AA$337,N$56)</f>
        <v>#N/A</v>
      </c>
      <c r="O61" s="124" t="e">
        <f>VLOOKUP($F5,'Level model'!$A$59:$AA$337,O$56)</f>
        <v>#N/A</v>
      </c>
      <c r="P61" s="124" t="e">
        <f>VLOOKUP($F5,'Level model'!$A$59:$AA$337,P$56)</f>
        <v>#N/A</v>
      </c>
      <c r="Q61" s="124" t="e">
        <f>VLOOKUP($F5,'Level model'!$A$59:$AA$337,Q$56)</f>
        <v>#N/A</v>
      </c>
      <c r="R61" s="124" t="e">
        <f>VLOOKUP($F5,'Level model'!$A$59:$AA$337,R$56)</f>
        <v>#N/A</v>
      </c>
      <c r="S61" s="124" t="e">
        <f>VLOOKUP($F5,'Level model'!$A$59:$AA$337,S$56)</f>
        <v>#N/A</v>
      </c>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c r="BV61" s="15"/>
      <c r="BW61" s="15"/>
      <c r="BX61" s="15"/>
      <c r="BY61" s="15"/>
      <c r="BZ61" s="15"/>
      <c r="CA61" s="15"/>
      <c r="CB61" s="15"/>
      <c r="CC61" s="15"/>
      <c r="CD61" s="15"/>
      <c r="CE61" s="15"/>
      <c r="CF61" s="15"/>
      <c r="CG61" s="15"/>
      <c r="CH61" s="15"/>
      <c r="CI61" s="15"/>
      <c r="CJ61" s="15"/>
      <c r="CK61" s="15"/>
      <c r="CL61" s="15"/>
      <c r="CM61" s="15"/>
      <c r="CN61" s="15"/>
      <c r="CO61" s="15"/>
      <c r="CP61" s="15"/>
      <c r="CQ61" s="15"/>
      <c r="CR61" s="15"/>
      <c r="CS61" s="15"/>
      <c r="CT61" s="15"/>
      <c r="CU61" s="15"/>
      <c r="CV61" s="15"/>
      <c r="CW61" s="15"/>
      <c r="CX61" s="15"/>
      <c r="CY61" s="15"/>
      <c r="CZ61" s="15"/>
      <c r="DA61" s="15"/>
      <c r="DB61" s="15"/>
      <c r="DC61" s="15"/>
      <c r="DD61" s="15"/>
      <c r="DE61" s="15"/>
      <c r="DF61" s="15"/>
      <c r="DG61" s="15"/>
      <c r="DH61" s="15"/>
      <c r="DI61" s="15"/>
      <c r="DJ61" s="15"/>
      <c r="DK61" s="15"/>
      <c r="DL61" s="15"/>
      <c r="DM61" s="15"/>
      <c r="DN61" s="15"/>
      <c r="DO61" s="15"/>
      <c r="DP61" s="15"/>
      <c r="DQ61" s="15"/>
      <c r="DR61" s="15"/>
      <c r="DS61" s="15"/>
      <c r="DT61" s="15"/>
      <c r="DU61" s="15"/>
      <c r="DV61" s="15"/>
      <c r="DW61" s="15"/>
      <c r="DX61" s="15"/>
      <c r="DY61" s="15"/>
      <c r="DZ61" s="15"/>
      <c r="EA61" s="15"/>
      <c r="EB61" s="15"/>
      <c r="EC61" s="15"/>
      <c r="ED61" s="15"/>
      <c r="EE61" s="15"/>
      <c r="EF61" s="15"/>
      <c r="EG61" s="15"/>
      <c r="EH61" s="15"/>
      <c r="EI61" s="15"/>
      <c r="EJ61" s="15"/>
      <c r="EK61" s="15"/>
      <c r="EL61" s="15"/>
      <c r="EM61" s="15"/>
      <c r="EN61" s="15"/>
      <c r="EO61" s="15"/>
      <c r="EP61" s="15"/>
      <c r="EQ61" s="15"/>
      <c r="ER61" s="15"/>
      <c r="ES61" s="15"/>
      <c r="ET61" s="15"/>
      <c r="EU61" s="15"/>
      <c r="EV61" s="15"/>
      <c r="EW61" s="15"/>
      <c r="EX61" s="15"/>
      <c r="EY61" s="15"/>
      <c r="EZ61" s="15"/>
      <c r="FA61" s="15"/>
      <c r="FB61" s="15"/>
      <c r="FC61" s="15"/>
      <c r="FD61" s="15"/>
      <c r="FE61" s="15"/>
      <c r="FF61" s="15"/>
      <c r="FG61" s="15"/>
      <c r="FH61" s="15"/>
      <c r="FI61" s="15"/>
      <c r="FJ61" s="15"/>
      <c r="FK61" s="15"/>
      <c r="FL61" s="15"/>
      <c r="FM61" s="15"/>
      <c r="FN61" s="15"/>
      <c r="FO61" s="15"/>
      <c r="FP61" s="15"/>
      <c r="FQ61" s="15"/>
      <c r="FR61" s="15"/>
      <c r="FS61" s="15"/>
      <c r="FT61" s="15"/>
      <c r="FU61" s="15"/>
      <c r="FV61" s="15"/>
      <c r="FW61" s="15"/>
      <c r="FX61" s="15"/>
      <c r="FY61" s="15"/>
      <c r="FZ61" s="15"/>
      <c r="GA61" s="15"/>
      <c r="GB61" s="15"/>
      <c r="GC61" s="15"/>
      <c r="GD61" s="15"/>
      <c r="GE61" s="15"/>
      <c r="GF61" s="15"/>
      <c r="GG61" s="15"/>
      <c r="GH61" s="15"/>
      <c r="GI61" s="15"/>
      <c r="GJ61" s="15"/>
      <c r="GK61" s="15"/>
      <c r="GL61" s="15"/>
      <c r="GM61" s="15"/>
      <c r="GN61" s="15"/>
      <c r="GO61" s="15"/>
      <c r="GP61" s="15"/>
      <c r="GQ61" s="15"/>
      <c r="GR61" s="15"/>
      <c r="GS61" s="15"/>
      <c r="GT61" s="15"/>
      <c r="GU61" s="15"/>
      <c r="GV61" s="15"/>
      <c r="GW61" s="15"/>
      <c r="GX61" s="15"/>
      <c r="GY61" s="15"/>
      <c r="GZ61" s="15"/>
      <c r="HA61" s="15"/>
      <c r="HB61" s="15"/>
      <c r="HC61" s="15"/>
      <c r="HD61" s="15"/>
      <c r="HE61" s="15"/>
      <c r="HF61" s="15"/>
      <c r="HG61" s="15"/>
      <c r="HH61" s="15"/>
      <c r="HI61" s="15"/>
      <c r="HJ61" s="15"/>
      <c r="HK61" s="15"/>
      <c r="HL61" s="15"/>
      <c r="HM61" s="15"/>
      <c r="HN61" s="15"/>
      <c r="HO61" s="15"/>
      <c r="HP61" s="15"/>
      <c r="HQ61" s="15"/>
      <c r="HR61" s="15"/>
      <c r="HS61" s="15"/>
      <c r="HT61" s="15"/>
      <c r="HU61" s="15"/>
      <c r="HV61" s="15"/>
      <c r="HW61" s="15"/>
      <c r="HX61" s="15"/>
      <c r="HY61" s="15"/>
      <c r="HZ61" s="15"/>
      <c r="IA61" s="15"/>
      <c r="IB61" s="15"/>
      <c r="IC61" s="15"/>
      <c r="ID61" s="15"/>
      <c r="IE61" s="15"/>
      <c r="IF61" s="15"/>
      <c r="IG61" s="15"/>
      <c r="IH61" s="15"/>
      <c r="II61" s="15"/>
      <c r="IJ61" s="15"/>
      <c r="IK61" s="15"/>
      <c r="IL61" s="15"/>
      <c r="IM61" s="15"/>
      <c r="IN61" s="15"/>
      <c r="IO61" s="15"/>
      <c r="IP61" s="15"/>
      <c r="IQ61" s="15"/>
      <c r="IR61" s="15"/>
      <c r="IS61" s="15"/>
      <c r="IT61" s="15"/>
      <c r="IU61" s="15"/>
      <c r="IV61" s="15"/>
    </row>
    <row r="62" spans="1:256" ht="12" customHeight="1" x14ac:dyDescent="0.2">
      <c r="A62" s="129" t="s">
        <v>244</v>
      </c>
      <c r="B62" s="258">
        <f>IF('Averages etc'!$D$10&gt;=35674,IF('Averages etc'!$D$10&lt;36982,B139,IF(36982&lt;='Averages etc'!$D$10,B100,0)),0)</f>
        <v>0</v>
      </c>
      <c r="C62" s="258">
        <f>IF('Averages etc'!$D$10&gt;=35674,IF('Averages etc'!$D$10&lt;36982,C139,IF(36982&lt;='Averages etc'!$D$10,C100,0)),0)</f>
        <v>0</v>
      </c>
      <c r="D62" s="258">
        <f>IF('Averages etc'!$D$10&gt;=35674,IF('Averages etc'!$D$10&lt;36982,D139,IF(36982&lt;='Averages etc'!$D$10,D100,0)),0)</f>
        <v>0</v>
      </c>
      <c r="E62" s="258">
        <f>IF('Averages etc'!$D$10&gt;=35674,IF('Averages etc'!$D$10&lt;36982,E139,IF(36982&lt;='Averages etc'!$D$10,E100,0)),0)</f>
        <v>0</v>
      </c>
      <c r="F62" s="258">
        <f>IF('Averages etc'!$D$10&gt;=35674,IF('Averages etc'!$D$10&lt;36982,F139,IF(36982&lt;='Averages etc'!$D$10,F100,0)),0)</f>
        <v>0</v>
      </c>
      <c r="G62" s="258">
        <f>IF('Averages etc'!$D$10&gt;=35674,IF('Averages etc'!$D$10&lt;36982,G139,IF(36982&lt;='Averages etc'!$D$10,G100,0)),0)</f>
        <v>0</v>
      </c>
      <c r="H62" s="258">
        <f>IF('Averages etc'!$D$10&gt;=35674,IF('Averages etc'!$D$10&lt;36982,H139,IF(36982&lt;='Averages etc'!$D$10,H100,0)),0)</f>
        <v>0</v>
      </c>
      <c r="I62" s="258">
        <f>IF('Averages etc'!$D$10&gt;=35674,IF('Averages etc'!$D$10&lt;36982,I139,IF(36982&lt;='Averages etc'!$D$10,I100,0)),0)</f>
        <v>0</v>
      </c>
      <c r="J62" s="259">
        <f>IF('Averages etc'!$D$10&gt;=35674,IF('Averages etc'!$D$10&lt;36982,J139,IF(36982&lt;='Averages etc'!$D$10,J100,0)),0)</f>
        <v>0</v>
      </c>
      <c r="K62" s="15"/>
      <c r="L62" s="139" t="s">
        <v>104</v>
      </c>
      <c r="M62" s="124" t="e">
        <f>VLOOKUP($F6,'Level model'!$A$59:$AA$337,M$56)</f>
        <v>#N/A</v>
      </c>
      <c r="N62" s="124" t="e">
        <f>VLOOKUP($F6,'Level model'!$A$59:$AA$337,N$56)</f>
        <v>#N/A</v>
      </c>
      <c r="O62" s="124" t="e">
        <f>VLOOKUP($F6,'Level model'!$A$59:$AA$337,O$56)</f>
        <v>#N/A</v>
      </c>
      <c r="P62" s="124" t="e">
        <f>VLOOKUP($F6,'Level model'!$A$59:$AA$337,P$56)</f>
        <v>#N/A</v>
      </c>
      <c r="Q62" s="124" t="e">
        <f>VLOOKUP($F6,'Level model'!$A$59:$AA$337,Q$56)</f>
        <v>#N/A</v>
      </c>
      <c r="R62" s="124" t="e">
        <f>VLOOKUP($F6,'Level model'!$A$59:$AA$337,R$56)</f>
        <v>#N/A</v>
      </c>
      <c r="S62" s="124" t="e">
        <f>VLOOKUP($F6,'Level model'!$A$59:$AA$337,S$56)</f>
        <v>#N/A</v>
      </c>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15"/>
      <c r="DF62" s="15"/>
      <c r="DG62" s="15"/>
      <c r="DH62" s="15"/>
      <c r="DI62" s="15"/>
      <c r="DJ62" s="15"/>
      <c r="DK62" s="15"/>
      <c r="DL62" s="15"/>
      <c r="DM62" s="15"/>
      <c r="DN62" s="15"/>
      <c r="DO62" s="15"/>
      <c r="DP62" s="15"/>
      <c r="DQ62" s="15"/>
      <c r="DR62" s="15"/>
      <c r="DS62" s="15"/>
      <c r="DT62" s="15"/>
      <c r="DU62" s="15"/>
      <c r="DV62" s="15"/>
      <c r="DW62" s="15"/>
      <c r="DX62" s="15"/>
      <c r="DY62" s="15"/>
      <c r="DZ62" s="15"/>
      <c r="EA62" s="15"/>
      <c r="EB62" s="15"/>
      <c r="EC62" s="15"/>
      <c r="ED62" s="15"/>
      <c r="EE62" s="15"/>
      <c r="EF62" s="15"/>
      <c r="EG62" s="15"/>
      <c r="EH62" s="15"/>
      <c r="EI62" s="15"/>
      <c r="EJ62" s="15"/>
      <c r="EK62" s="15"/>
      <c r="EL62" s="15"/>
      <c r="EM62" s="15"/>
      <c r="EN62" s="15"/>
      <c r="EO62" s="15"/>
      <c r="EP62" s="15"/>
      <c r="EQ62" s="15"/>
      <c r="ER62" s="15"/>
      <c r="ES62" s="15"/>
      <c r="ET62" s="15"/>
      <c r="EU62" s="15"/>
      <c r="EV62" s="15"/>
      <c r="EW62" s="15"/>
      <c r="EX62" s="15"/>
      <c r="EY62" s="15"/>
      <c r="EZ62" s="15"/>
      <c r="FA62" s="15"/>
      <c r="FB62" s="15"/>
      <c r="FC62" s="15"/>
      <c r="FD62" s="15"/>
      <c r="FE62" s="15"/>
      <c r="FF62" s="15"/>
      <c r="FG62" s="15"/>
      <c r="FH62" s="15"/>
      <c r="FI62" s="15"/>
      <c r="FJ62" s="15"/>
      <c r="FK62" s="15"/>
      <c r="FL62" s="15"/>
      <c r="FM62" s="15"/>
      <c r="FN62" s="15"/>
      <c r="FO62" s="15"/>
      <c r="FP62" s="15"/>
      <c r="FQ62" s="15"/>
      <c r="FR62" s="15"/>
      <c r="FS62" s="15"/>
      <c r="FT62" s="15"/>
      <c r="FU62" s="15"/>
      <c r="FV62" s="15"/>
      <c r="FW62" s="15"/>
      <c r="FX62" s="15"/>
      <c r="FY62" s="15"/>
      <c r="FZ62" s="15"/>
      <c r="GA62" s="15"/>
      <c r="GB62" s="15"/>
      <c r="GC62" s="15"/>
      <c r="GD62" s="15"/>
      <c r="GE62" s="15"/>
      <c r="GF62" s="15"/>
      <c r="GG62" s="15"/>
      <c r="GH62" s="15"/>
      <c r="GI62" s="15"/>
      <c r="GJ62" s="15"/>
      <c r="GK62" s="15"/>
      <c r="GL62" s="15"/>
      <c r="GM62" s="15"/>
      <c r="GN62" s="15"/>
      <c r="GO62" s="15"/>
      <c r="GP62" s="15"/>
      <c r="GQ62" s="15"/>
      <c r="GR62" s="15"/>
      <c r="GS62" s="15"/>
      <c r="GT62" s="15"/>
      <c r="GU62" s="15"/>
      <c r="GV62" s="15"/>
      <c r="GW62" s="15"/>
      <c r="GX62" s="15"/>
      <c r="GY62" s="15"/>
      <c r="GZ62" s="15"/>
      <c r="HA62" s="15"/>
      <c r="HB62" s="15"/>
      <c r="HC62" s="15"/>
      <c r="HD62" s="15"/>
      <c r="HE62" s="15"/>
      <c r="HF62" s="15"/>
      <c r="HG62" s="15"/>
      <c r="HH62" s="15"/>
      <c r="HI62" s="15"/>
      <c r="HJ62" s="15"/>
      <c r="HK62" s="15"/>
      <c r="HL62" s="15"/>
      <c r="HM62" s="15"/>
      <c r="HN62" s="15"/>
      <c r="HO62" s="15"/>
      <c r="HP62" s="15"/>
      <c r="HQ62" s="15"/>
      <c r="HR62" s="15"/>
      <c r="HS62" s="15"/>
      <c r="HT62" s="15"/>
      <c r="HU62" s="15"/>
      <c r="HV62" s="15"/>
      <c r="HW62" s="15"/>
      <c r="HX62" s="15"/>
      <c r="HY62" s="15"/>
      <c r="HZ62" s="15"/>
      <c r="IA62" s="15"/>
      <c r="IB62" s="15"/>
      <c r="IC62" s="15"/>
      <c r="ID62" s="15"/>
      <c r="IE62" s="15"/>
      <c r="IF62" s="15"/>
      <c r="IG62" s="15"/>
      <c r="IH62" s="15"/>
      <c r="II62" s="15"/>
      <c r="IJ62" s="15"/>
      <c r="IK62" s="15"/>
      <c r="IL62" s="15"/>
      <c r="IM62" s="15"/>
      <c r="IN62" s="15"/>
      <c r="IO62" s="15"/>
      <c r="IP62" s="15"/>
      <c r="IQ62" s="15"/>
      <c r="IR62" s="15"/>
      <c r="IS62" s="15"/>
      <c r="IT62" s="15"/>
      <c r="IU62" s="15"/>
      <c r="IV62" s="15"/>
    </row>
    <row r="63" spans="1:256" ht="12" customHeight="1" x14ac:dyDescent="0.2">
      <c r="A63" s="129" t="s">
        <v>207</v>
      </c>
      <c r="B63" s="258">
        <f>IF('Averages etc'!$D$10&gt;=35674,IF('Averages etc'!$D$10&lt;36982,B140,IF(36982&lt;='Averages etc'!$D$10,B101,0)),0)</f>
        <v>0</v>
      </c>
      <c r="C63" s="258">
        <f>IF('Averages etc'!$D$10&gt;=35674,IF('Averages etc'!$D$10&lt;36982,C140,IF(36982&lt;='Averages etc'!$D$10,C101,0)),0)</f>
        <v>0</v>
      </c>
      <c r="D63" s="258">
        <f>IF('Averages etc'!$D$10&gt;=35674,IF('Averages etc'!$D$10&lt;36982,D140,IF(36982&lt;='Averages etc'!$D$10,D101,0)),0)</f>
        <v>0</v>
      </c>
      <c r="E63" s="258">
        <f>IF('Averages etc'!$D$10&gt;=35674,IF('Averages etc'!$D$10&lt;36982,E140,IF(36982&lt;='Averages etc'!$D$10,E101,0)),0)</f>
        <v>0</v>
      </c>
      <c r="F63" s="258">
        <f>IF('Averages etc'!$D$10&gt;=35674,IF('Averages etc'!$D$10&lt;36982,F140,IF(36982&lt;='Averages etc'!$D$10,F101,0)),0)</f>
        <v>0</v>
      </c>
      <c r="G63" s="258">
        <f>IF('Averages etc'!$D$10&gt;=35674,IF('Averages etc'!$D$10&lt;36982,G140,IF(36982&lt;='Averages etc'!$D$10,G101,0)),0)</f>
        <v>0</v>
      </c>
      <c r="H63" s="258">
        <f>IF('Averages etc'!$D$10&gt;=35674,IF('Averages etc'!$D$10&lt;36982,H140,IF(36982&lt;='Averages etc'!$D$10,H101,0)),0)</f>
        <v>0</v>
      </c>
      <c r="I63" s="258">
        <f>IF('Averages etc'!$D$10&gt;=35674,IF('Averages etc'!$D$10&lt;36982,I140,IF(36982&lt;='Averages etc'!$D$10,I101,0)),0)</f>
        <v>0</v>
      </c>
      <c r="J63" s="259">
        <f>IF('Averages etc'!$D$10&gt;=35674,IF('Averages etc'!$D$10&lt;36982,J140,IF(36982&lt;='Averages etc'!$D$10,J101,0)),0)</f>
        <v>0</v>
      </c>
      <c r="L63" s="139" t="s">
        <v>105</v>
      </c>
      <c r="M63" s="124" t="e">
        <f>VLOOKUP($F7,'Level model'!$A$59:$AA$337,M$56)</f>
        <v>#N/A</v>
      </c>
      <c r="N63" s="124" t="e">
        <f>VLOOKUP($F7,'Level model'!$A$59:$AA$337,N$56)</f>
        <v>#N/A</v>
      </c>
      <c r="O63" s="124" t="e">
        <f>VLOOKUP($F7,'Level model'!$A$59:$AA$337,O$56)</f>
        <v>#N/A</v>
      </c>
      <c r="P63" s="124" t="e">
        <f>VLOOKUP($F7,'Level model'!$A$59:$AA$337,P$56)</f>
        <v>#N/A</v>
      </c>
      <c r="Q63" s="124" t="e">
        <f>VLOOKUP($F7,'Level model'!$A$59:$AA$337,Q$56)</f>
        <v>#N/A</v>
      </c>
      <c r="R63" s="124" t="e">
        <f>VLOOKUP($F7,'Level model'!$A$59:$AA$337,R$56)</f>
        <v>#N/A</v>
      </c>
      <c r="S63" s="124" t="e">
        <f>VLOOKUP($F7,'Level model'!$A$59:$AA$337,S$56)</f>
        <v>#N/A</v>
      </c>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5"/>
      <c r="BR63" s="15"/>
      <c r="BS63" s="15"/>
      <c r="BT63" s="15"/>
      <c r="BU63" s="15"/>
      <c r="BV63" s="15"/>
      <c r="BW63" s="15"/>
      <c r="BX63" s="15"/>
      <c r="BY63" s="15"/>
      <c r="BZ63" s="15"/>
      <c r="CA63" s="15"/>
      <c r="CB63" s="15"/>
      <c r="CC63" s="15"/>
      <c r="CD63" s="15"/>
      <c r="CE63" s="15"/>
      <c r="CF63" s="15"/>
      <c r="CG63" s="15"/>
      <c r="CH63" s="15"/>
      <c r="CI63" s="15"/>
      <c r="CJ63" s="15"/>
      <c r="CK63" s="15"/>
      <c r="CL63" s="15"/>
      <c r="CM63" s="15"/>
      <c r="CN63" s="15"/>
      <c r="CO63" s="15"/>
      <c r="CP63" s="15"/>
      <c r="CQ63" s="15"/>
      <c r="CR63" s="15"/>
      <c r="CS63" s="15"/>
      <c r="CT63" s="15"/>
      <c r="CU63" s="15"/>
      <c r="CV63" s="15"/>
      <c r="CW63" s="15"/>
      <c r="CX63" s="15"/>
      <c r="CY63" s="15"/>
      <c r="CZ63" s="15"/>
      <c r="DA63" s="15"/>
      <c r="DB63" s="15"/>
      <c r="DC63" s="15"/>
      <c r="DD63" s="15"/>
      <c r="DE63" s="15"/>
      <c r="DF63" s="15"/>
      <c r="DG63" s="15"/>
      <c r="DH63" s="15"/>
      <c r="DI63" s="15"/>
      <c r="DJ63" s="15"/>
      <c r="DK63" s="15"/>
      <c r="DL63" s="15"/>
      <c r="DM63" s="15"/>
      <c r="DN63" s="15"/>
      <c r="DO63" s="15"/>
      <c r="DP63" s="15"/>
      <c r="DQ63" s="15"/>
      <c r="DR63" s="15"/>
      <c r="DS63" s="15"/>
      <c r="DT63" s="15"/>
      <c r="DU63" s="15"/>
      <c r="DV63" s="15"/>
      <c r="DW63" s="15"/>
      <c r="DX63" s="15"/>
      <c r="DY63" s="15"/>
      <c r="DZ63" s="15"/>
      <c r="EA63" s="15"/>
      <c r="EB63" s="15"/>
      <c r="EC63" s="15"/>
      <c r="ED63" s="15"/>
      <c r="EE63" s="15"/>
      <c r="EF63" s="15"/>
      <c r="EG63" s="15"/>
      <c r="EH63" s="15"/>
      <c r="EI63" s="15"/>
      <c r="EJ63" s="15"/>
      <c r="EK63" s="15"/>
      <c r="EL63" s="15"/>
      <c r="EM63" s="15"/>
      <c r="EN63" s="15"/>
      <c r="EO63" s="15"/>
      <c r="EP63" s="15"/>
      <c r="EQ63" s="15"/>
      <c r="ER63" s="15"/>
      <c r="ES63" s="15"/>
      <c r="ET63" s="15"/>
      <c r="EU63" s="15"/>
      <c r="EV63" s="15"/>
      <c r="EW63" s="15"/>
      <c r="EX63" s="15"/>
      <c r="EY63" s="15"/>
      <c r="EZ63" s="15"/>
      <c r="FA63" s="15"/>
      <c r="FB63" s="15"/>
      <c r="FC63" s="15"/>
      <c r="FD63" s="15"/>
      <c r="FE63" s="15"/>
      <c r="FF63" s="15"/>
      <c r="FG63" s="15"/>
      <c r="FH63" s="15"/>
      <c r="FI63" s="15"/>
      <c r="FJ63" s="15"/>
      <c r="FK63" s="15"/>
      <c r="FL63" s="15"/>
      <c r="FM63" s="15"/>
      <c r="FN63" s="15"/>
      <c r="FO63" s="15"/>
      <c r="FP63" s="15"/>
      <c r="FQ63" s="15"/>
      <c r="FR63" s="15"/>
      <c r="FS63" s="15"/>
      <c r="FT63" s="15"/>
      <c r="FU63" s="15"/>
      <c r="FV63" s="15"/>
      <c r="FW63" s="15"/>
      <c r="FX63" s="15"/>
      <c r="FY63" s="15"/>
      <c r="FZ63" s="15"/>
      <c r="GA63" s="15"/>
      <c r="GB63" s="15"/>
      <c r="GC63" s="15"/>
      <c r="GD63" s="15"/>
      <c r="GE63" s="15"/>
      <c r="GF63" s="15"/>
      <c r="GG63" s="15"/>
      <c r="GH63" s="15"/>
      <c r="GI63" s="15"/>
      <c r="GJ63" s="15"/>
      <c r="GK63" s="15"/>
      <c r="GL63" s="15"/>
      <c r="GM63" s="15"/>
      <c r="GN63" s="15"/>
      <c r="GO63" s="15"/>
      <c r="GP63" s="15"/>
      <c r="GQ63" s="15"/>
      <c r="GR63" s="15"/>
      <c r="GS63" s="15"/>
      <c r="GT63" s="15"/>
      <c r="GU63" s="15"/>
      <c r="GV63" s="15"/>
      <c r="GW63" s="15"/>
      <c r="GX63" s="15"/>
      <c r="GY63" s="15"/>
      <c r="GZ63" s="15"/>
      <c r="HA63" s="15"/>
      <c r="HB63" s="15"/>
      <c r="HC63" s="15"/>
      <c r="HD63" s="15"/>
      <c r="HE63" s="15"/>
      <c r="HF63" s="15"/>
      <c r="HG63" s="15"/>
      <c r="HH63" s="15"/>
      <c r="HI63" s="15"/>
      <c r="HJ63" s="15"/>
      <c r="HK63" s="15"/>
      <c r="HL63" s="15"/>
      <c r="HM63" s="15"/>
      <c r="HN63" s="15"/>
      <c r="HO63" s="15"/>
      <c r="HP63" s="15"/>
      <c r="HQ63" s="15"/>
      <c r="HR63" s="15"/>
      <c r="HS63" s="15"/>
      <c r="HT63" s="15"/>
      <c r="HU63" s="15"/>
      <c r="HV63" s="15"/>
      <c r="HW63" s="15"/>
      <c r="HX63" s="15"/>
      <c r="HY63" s="15"/>
      <c r="HZ63" s="15"/>
      <c r="IA63" s="15"/>
      <c r="IB63" s="15"/>
      <c r="IC63" s="15"/>
      <c r="ID63" s="15"/>
      <c r="IE63" s="15"/>
      <c r="IF63" s="15"/>
      <c r="IG63" s="15"/>
      <c r="IH63" s="15"/>
      <c r="II63" s="15"/>
      <c r="IJ63" s="15"/>
      <c r="IK63" s="15"/>
      <c r="IL63" s="15"/>
      <c r="IM63" s="15"/>
      <c r="IN63" s="15"/>
      <c r="IO63" s="15"/>
      <c r="IP63" s="15"/>
      <c r="IQ63" s="15"/>
      <c r="IR63" s="15"/>
      <c r="IS63" s="15"/>
      <c r="IT63" s="15"/>
      <c r="IU63" s="15"/>
      <c r="IV63" s="15"/>
    </row>
    <row r="64" spans="1:256" ht="12" customHeight="1" x14ac:dyDescent="0.2">
      <c r="A64" s="129" t="s">
        <v>208</v>
      </c>
      <c r="B64" s="258">
        <f>IF('Averages etc'!$D$10&gt;=35674,IF('Averages etc'!$D$10&lt;36982,B141,IF(36982&lt;='Averages etc'!$D$10,B102,0)),0)</f>
        <v>0</v>
      </c>
      <c r="C64" s="258">
        <f>IF('Averages etc'!$D$10&gt;=35674,IF('Averages etc'!$D$10&lt;36982,C141,IF(36982&lt;='Averages etc'!$D$10,C102,0)),0)</f>
        <v>0</v>
      </c>
      <c r="D64" s="258">
        <f>IF('Averages etc'!$D$10&gt;=35674,IF('Averages etc'!$D$10&lt;36982,D141,IF(36982&lt;='Averages etc'!$D$10,D102,0)),0)</f>
        <v>0</v>
      </c>
      <c r="E64" s="258">
        <f>IF('Averages etc'!$D$10&gt;=35674,IF('Averages etc'!$D$10&lt;36982,E141,IF(36982&lt;='Averages etc'!$D$10,E102,0)),0)</f>
        <v>0</v>
      </c>
      <c r="F64" s="258">
        <f>IF('Averages etc'!$D$10&gt;=35674,IF('Averages etc'!$D$10&lt;36982,F141,IF(36982&lt;='Averages etc'!$D$10,F102,0)),0)</f>
        <v>0</v>
      </c>
      <c r="G64" s="258">
        <f>IF('Averages etc'!$D$10&gt;=35674,IF('Averages etc'!$D$10&lt;36982,G141,IF(36982&lt;='Averages etc'!$D$10,G102,0)),0)</f>
        <v>0</v>
      </c>
      <c r="H64" s="258">
        <f>IF('Averages etc'!$D$10&gt;=35674,IF('Averages etc'!$D$10&lt;36982,H141,IF(36982&lt;='Averages etc'!$D$10,H102,0)),0)</f>
        <v>0</v>
      </c>
      <c r="I64" s="258">
        <f>IF('Averages etc'!$D$10&gt;=35674,IF('Averages etc'!$D$10&lt;36982,I141,IF(36982&lt;='Averages etc'!$D$10,I102,0)),0)</f>
        <v>0</v>
      </c>
      <c r="J64" s="259">
        <f>IF('Averages etc'!$D$10&gt;=35674,IF('Averages etc'!$D$10&lt;36982,J141,IF(36982&lt;='Averages etc'!$D$10,J102,0)),0)</f>
        <v>0</v>
      </c>
      <c r="L64" s="139" t="s">
        <v>106</v>
      </c>
      <c r="M64" s="124" t="e">
        <f>VLOOKUP($F8,'Level model'!$A$59:$AA$337,M$56)</f>
        <v>#N/A</v>
      </c>
      <c r="N64" s="124" t="e">
        <f>VLOOKUP($F8,'Level model'!$A$59:$AA$337,N$56)</f>
        <v>#N/A</v>
      </c>
      <c r="O64" s="124" t="e">
        <f>VLOOKUP($F8,'Level model'!$A$59:$AA$337,O$56)</f>
        <v>#N/A</v>
      </c>
      <c r="P64" s="124" t="e">
        <f>VLOOKUP($F8,'Level model'!$A$59:$AA$337,P$56)</f>
        <v>#N/A</v>
      </c>
      <c r="Q64" s="124" t="e">
        <f>VLOOKUP($F8,'Level model'!$A$59:$AA$337,Q$56)</f>
        <v>#N/A</v>
      </c>
      <c r="R64" s="124" t="e">
        <f>VLOOKUP($F8,'Level model'!$A$59:$AA$337,R$56)</f>
        <v>#N/A</v>
      </c>
      <c r="S64" s="124" t="e">
        <f>VLOOKUP($F8,'Level model'!$A$59:$AA$337,S$56)</f>
        <v>#N/A</v>
      </c>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c r="BM64" s="15"/>
      <c r="BN64" s="15"/>
      <c r="BO64" s="15"/>
      <c r="BP64" s="15"/>
      <c r="BQ64" s="15"/>
      <c r="BR64" s="15"/>
      <c r="BS64" s="15"/>
      <c r="BT64" s="15"/>
      <c r="BU64" s="15"/>
      <c r="BV64" s="15"/>
      <c r="BW64" s="15"/>
      <c r="BX64" s="15"/>
      <c r="BY64" s="15"/>
      <c r="BZ64" s="15"/>
      <c r="CA64" s="15"/>
      <c r="CB64" s="15"/>
      <c r="CC64" s="15"/>
      <c r="CD64" s="15"/>
      <c r="CE64" s="15"/>
      <c r="CF64" s="15"/>
      <c r="CG64" s="15"/>
      <c r="CH64" s="15"/>
      <c r="CI64" s="15"/>
      <c r="CJ64" s="15"/>
      <c r="CK64" s="15"/>
      <c r="CL64" s="15"/>
      <c r="CM64" s="15"/>
      <c r="CN64" s="15"/>
      <c r="CO64" s="15"/>
      <c r="CP64" s="15"/>
      <c r="CQ64" s="15"/>
      <c r="CR64" s="15"/>
      <c r="CS64" s="15"/>
      <c r="CT64" s="15"/>
      <c r="CU64" s="15"/>
      <c r="CV64" s="15"/>
      <c r="CW64" s="15"/>
      <c r="CX64" s="15"/>
      <c r="CY64" s="15"/>
      <c r="CZ64" s="15"/>
      <c r="DA64" s="15"/>
      <c r="DB64" s="15"/>
      <c r="DC64" s="15"/>
      <c r="DD64" s="15"/>
      <c r="DE64" s="15"/>
      <c r="DF64" s="15"/>
      <c r="DG64" s="15"/>
      <c r="DH64" s="15"/>
      <c r="DI64" s="15"/>
      <c r="DJ64" s="15"/>
      <c r="DK64" s="15"/>
      <c r="DL64" s="15"/>
      <c r="DM64" s="15"/>
      <c r="DN64" s="15"/>
      <c r="DO64" s="15"/>
      <c r="DP64" s="15"/>
      <c r="DQ64" s="15"/>
      <c r="DR64" s="15"/>
      <c r="DS64" s="15"/>
      <c r="DT64" s="15"/>
      <c r="DU64" s="15"/>
      <c r="DV64" s="15"/>
      <c r="DW64" s="15"/>
      <c r="DX64" s="15"/>
      <c r="DY64" s="15"/>
      <c r="DZ64" s="15"/>
      <c r="EA64" s="15"/>
      <c r="EB64" s="15"/>
      <c r="EC64" s="15"/>
      <c r="ED64" s="15"/>
      <c r="EE64" s="15"/>
      <c r="EF64" s="15"/>
      <c r="EG64" s="15"/>
      <c r="EH64" s="15"/>
      <c r="EI64" s="15"/>
      <c r="EJ64" s="15"/>
      <c r="EK64" s="15"/>
      <c r="EL64" s="15"/>
      <c r="EM64" s="15"/>
      <c r="EN64" s="15"/>
      <c r="EO64" s="15"/>
      <c r="EP64" s="15"/>
      <c r="EQ64" s="15"/>
      <c r="ER64" s="15"/>
      <c r="ES64" s="15"/>
      <c r="ET64" s="15"/>
      <c r="EU64" s="15"/>
      <c r="EV64" s="15"/>
      <c r="EW64" s="15"/>
      <c r="EX64" s="15"/>
      <c r="EY64" s="15"/>
      <c r="EZ64" s="15"/>
      <c r="FA64" s="15"/>
      <c r="FB64" s="15"/>
      <c r="FC64" s="15"/>
      <c r="FD64" s="15"/>
      <c r="FE64" s="15"/>
      <c r="FF64" s="15"/>
      <c r="FG64" s="15"/>
      <c r="FH64" s="15"/>
      <c r="FI64" s="15"/>
      <c r="FJ64" s="15"/>
      <c r="FK64" s="15"/>
      <c r="FL64" s="15"/>
      <c r="FM64" s="15"/>
      <c r="FN64" s="15"/>
      <c r="FO64" s="15"/>
      <c r="FP64" s="15"/>
      <c r="FQ64" s="15"/>
      <c r="FR64" s="15"/>
      <c r="FS64" s="15"/>
      <c r="FT64" s="15"/>
      <c r="FU64" s="15"/>
      <c r="FV64" s="15"/>
      <c r="FW64" s="15"/>
      <c r="FX64" s="15"/>
      <c r="FY64" s="15"/>
      <c r="FZ64" s="15"/>
      <c r="GA64" s="15"/>
      <c r="GB64" s="15"/>
      <c r="GC64" s="15"/>
      <c r="GD64" s="15"/>
      <c r="GE64" s="15"/>
      <c r="GF64" s="15"/>
      <c r="GG64" s="15"/>
      <c r="GH64" s="15"/>
      <c r="GI64" s="15"/>
      <c r="GJ64" s="15"/>
      <c r="GK64" s="15"/>
      <c r="GL64" s="15"/>
      <c r="GM64" s="15"/>
      <c r="GN64" s="15"/>
      <c r="GO64" s="15"/>
      <c r="GP64" s="15"/>
      <c r="GQ64" s="15"/>
      <c r="GR64" s="15"/>
      <c r="GS64" s="15"/>
      <c r="GT64" s="15"/>
      <c r="GU64" s="15"/>
      <c r="GV64" s="15"/>
      <c r="GW64" s="15"/>
      <c r="GX64" s="15"/>
      <c r="GY64" s="15"/>
      <c r="GZ64" s="15"/>
      <c r="HA64" s="15"/>
      <c r="HB64" s="15"/>
      <c r="HC64" s="15"/>
      <c r="HD64" s="15"/>
      <c r="HE64" s="15"/>
      <c r="HF64" s="15"/>
      <c r="HG64" s="15"/>
      <c r="HH64" s="15"/>
      <c r="HI64" s="15"/>
      <c r="HJ64" s="15"/>
      <c r="HK64" s="15"/>
      <c r="HL64" s="15"/>
      <c r="HM64" s="15"/>
      <c r="HN64" s="15"/>
      <c r="HO64" s="15"/>
      <c r="HP64" s="15"/>
      <c r="HQ64" s="15"/>
      <c r="HR64" s="15"/>
      <c r="HS64" s="15"/>
      <c r="HT64" s="15"/>
      <c r="HU64" s="15"/>
      <c r="HV64" s="15"/>
      <c r="HW64" s="15"/>
      <c r="HX64" s="15"/>
      <c r="HY64" s="15"/>
      <c r="HZ64" s="15"/>
      <c r="IA64" s="15"/>
      <c r="IB64" s="15"/>
      <c r="IC64" s="15"/>
      <c r="ID64" s="15"/>
      <c r="IE64" s="15"/>
      <c r="IF64" s="15"/>
      <c r="IG64" s="15"/>
      <c r="IH64" s="15"/>
      <c r="II64" s="15"/>
      <c r="IJ64" s="15"/>
      <c r="IK64" s="15"/>
      <c r="IL64" s="15"/>
      <c r="IM64" s="15"/>
      <c r="IN64" s="15"/>
      <c r="IO64" s="15"/>
      <c r="IP64" s="15"/>
      <c r="IQ64" s="15"/>
      <c r="IR64" s="15"/>
      <c r="IS64" s="15"/>
      <c r="IT64" s="15"/>
      <c r="IU64" s="15"/>
      <c r="IV64" s="15"/>
    </row>
    <row r="65" spans="1:256" ht="12" customHeight="1" x14ac:dyDescent="0.2">
      <c r="A65" s="129" t="s">
        <v>245</v>
      </c>
      <c r="B65" s="258">
        <f>IF('Averages etc'!$D$10&gt;=35674,IF('Averages etc'!$D$10&lt;36982,B142,IF(36982&lt;='Averages etc'!$D$10,B103,0)),0)</f>
        <v>0</v>
      </c>
      <c r="C65" s="258">
        <f>IF('Averages etc'!$D$10&gt;=35674,IF('Averages etc'!$D$10&lt;36982,C142,IF(36982&lt;='Averages etc'!$D$10,C103,0)),0)</f>
        <v>0</v>
      </c>
      <c r="D65" s="258">
        <f>IF('Averages etc'!$D$10&gt;=35674,IF('Averages etc'!$D$10&lt;36982,D142,IF(36982&lt;='Averages etc'!$D$10,D103,0)),0)</f>
        <v>0</v>
      </c>
      <c r="E65" s="258">
        <f>IF('Averages etc'!$D$10&gt;=35674,IF('Averages etc'!$D$10&lt;36982,E142,IF(36982&lt;='Averages etc'!$D$10,E103,0)),0)</f>
        <v>0</v>
      </c>
      <c r="F65" s="258">
        <f>IF('Averages etc'!$D$10&gt;=35674,IF('Averages etc'!$D$10&lt;36982,F142,IF(36982&lt;='Averages etc'!$D$10,F103,0)),0)</f>
        <v>0</v>
      </c>
      <c r="G65" s="258">
        <f>IF('Averages etc'!$D$10&gt;=35674,IF('Averages etc'!$D$10&lt;36982,G142,IF(36982&lt;='Averages etc'!$D$10,G103,0)),0)</f>
        <v>0</v>
      </c>
      <c r="H65" s="258">
        <f>IF('Averages etc'!$D$10&gt;=35674,IF('Averages etc'!$D$10&lt;36982,H142,IF(36982&lt;='Averages etc'!$D$10,H103,0)),0)</f>
        <v>0</v>
      </c>
      <c r="I65" s="258">
        <f>IF('Averages etc'!$D$10&gt;=35674,IF('Averages etc'!$D$10&lt;36982,I142,IF(36982&lt;='Averages etc'!$D$10,I103,0)),0)</f>
        <v>0</v>
      </c>
      <c r="J65" s="259">
        <f>IF('Averages etc'!$D$10&gt;=35674,IF('Averages etc'!$D$10&lt;36982,J142,IF(36982&lt;='Averages etc'!$D$10,J103,0)),0)</f>
        <v>0</v>
      </c>
      <c r="L65" s="131" t="s">
        <v>107</v>
      </c>
      <c r="M65" s="124" t="e">
        <f>VLOOKUP($F9,'Level model'!$A$59:$AA$337,M$56)</f>
        <v>#N/A</v>
      </c>
      <c r="N65" s="124" t="e">
        <f>VLOOKUP($F9,'Level model'!$A$59:$AA$337,N$56)</f>
        <v>#N/A</v>
      </c>
      <c r="O65" s="124" t="e">
        <f>VLOOKUP($F9,'Level model'!$A$59:$AA$337,O$56)</f>
        <v>#N/A</v>
      </c>
      <c r="P65" s="124" t="e">
        <f>VLOOKUP($F9,'Level model'!$A$59:$AA$337,P$56)</f>
        <v>#N/A</v>
      </c>
      <c r="Q65" s="124" t="e">
        <f>VLOOKUP($F9,'Level model'!$A$59:$AA$337,Q$56)</f>
        <v>#N/A</v>
      </c>
      <c r="R65" s="124" t="e">
        <f>VLOOKUP($F9,'Level model'!$A$59:$AA$337,R$56)</f>
        <v>#N/A</v>
      </c>
      <c r="S65" s="124" t="e">
        <f>VLOOKUP($F9,'Level model'!$A$59:$AA$337,S$56)</f>
        <v>#N/A</v>
      </c>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c r="BP65" s="15"/>
      <c r="BQ65" s="15"/>
      <c r="BR65" s="15"/>
      <c r="BS65" s="15"/>
      <c r="BT65" s="15"/>
      <c r="BU65" s="15"/>
      <c r="BV65" s="15"/>
      <c r="BW65" s="15"/>
      <c r="BX65" s="15"/>
      <c r="BY65" s="15"/>
      <c r="BZ65" s="15"/>
      <c r="CA65" s="15"/>
      <c r="CB65" s="15"/>
      <c r="CC65" s="15"/>
      <c r="CD65" s="15"/>
      <c r="CE65" s="15"/>
      <c r="CF65" s="15"/>
      <c r="CG65" s="15"/>
      <c r="CH65" s="15"/>
      <c r="CI65" s="15"/>
      <c r="CJ65" s="15"/>
      <c r="CK65" s="15"/>
      <c r="CL65" s="15"/>
      <c r="CM65" s="15"/>
      <c r="CN65" s="15"/>
      <c r="CO65" s="15"/>
      <c r="CP65" s="15"/>
      <c r="CQ65" s="15"/>
      <c r="CR65" s="15"/>
      <c r="CS65" s="15"/>
      <c r="CT65" s="15"/>
      <c r="CU65" s="15"/>
      <c r="CV65" s="15"/>
      <c r="CW65" s="15"/>
      <c r="CX65" s="15"/>
      <c r="CY65" s="15"/>
      <c r="CZ65" s="15"/>
      <c r="DA65" s="15"/>
      <c r="DB65" s="15"/>
      <c r="DC65" s="15"/>
      <c r="DD65" s="15"/>
      <c r="DE65" s="15"/>
      <c r="DF65" s="15"/>
      <c r="DG65" s="15"/>
      <c r="DH65" s="15"/>
      <c r="DI65" s="15"/>
      <c r="DJ65" s="15"/>
      <c r="DK65" s="15"/>
      <c r="DL65" s="15"/>
      <c r="DM65" s="15"/>
      <c r="DN65" s="15"/>
      <c r="DO65" s="15"/>
      <c r="DP65" s="15"/>
      <c r="DQ65" s="15"/>
      <c r="DR65" s="15"/>
      <c r="DS65" s="15"/>
      <c r="DT65" s="15"/>
      <c r="DU65" s="15"/>
      <c r="DV65" s="15"/>
      <c r="DW65" s="15"/>
      <c r="DX65" s="15"/>
      <c r="DY65" s="15"/>
      <c r="DZ65" s="15"/>
      <c r="EA65" s="15"/>
      <c r="EB65" s="15"/>
      <c r="EC65" s="15"/>
      <c r="ED65" s="15"/>
      <c r="EE65" s="15"/>
      <c r="EF65" s="15"/>
      <c r="EG65" s="15"/>
      <c r="EH65" s="15"/>
      <c r="EI65" s="15"/>
      <c r="EJ65" s="15"/>
      <c r="EK65" s="15"/>
      <c r="EL65" s="15"/>
      <c r="EM65" s="15"/>
      <c r="EN65" s="15"/>
      <c r="EO65" s="15"/>
      <c r="EP65" s="15"/>
      <c r="EQ65" s="15"/>
      <c r="ER65" s="15"/>
      <c r="ES65" s="15"/>
      <c r="ET65" s="15"/>
      <c r="EU65" s="15"/>
      <c r="EV65" s="15"/>
      <c r="EW65" s="15"/>
      <c r="EX65" s="15"/>
      <c r="EY65" s="15"/>
      <c r="EZ65" s="15"/>
      <c r="FA65" s="15"/>
      <c r="FB65" s="15"/>
      <c r="FC65" s="15"/>
      <c r="FD65" s="15"/>
      <c r="FE65" s="15"/>
      <c r="FF65" s="15"/>
      <c r="FG65" s="15"/>
      <c r="FH65" s="15"/>
      <c r="FI65" s="15"/>
      <c r="FJ65" s="15"/>
      <c r="FK65" s="15"/>
      <c r="FL65" s="15"/>
      <c r="FM65" s="15"/>
      <c r="FN65" s="15"/>
      <c r="FO65" s="15"/>
      <c r="FP65" s="15"/>
      <c r="FQ65" s="15"/>
      <c r="FR65" s="15"/>
      <c r="FS65" s="15"/>
      <c r="FT65" s="15"/>
      <c r="FU65" s="15"/>
      <c r="FV65" s="15"/>
      <c r="FW65" s="15"/>
      <c r="FX65" s="15"/>
      <c r="FY65" s="15"/>
      <c r="FZ65" s="15"/>
      <c r="GA65" s="15"/>
      <c r="GB65" s="15"/>
      <c r="GC65" s="15"/>
      <c r="GD65" s="15"/>
      <c r="GE65" s="15"/>
      <c r="GF65" s="15"/>
      <c r="GG65" s="15"/>
      <c r="GH65" s="15"/>
      <c r="GI65" s="15"/>
      <c r="GJ65" s="15"/>
      <c r="GK65" s="15"/>
      <c r="GL65" s="15"/>
      <c r="GM65" s="15"/>
      <c r="GN65" s="15"/>
      <c r="GO65" s="15"/>
      <c r="GP65" s="15"/>
      <c r="GQ65" s="15"/>
      <c r="GR65" s="15"/>
      <c r="GS65" s="15"/>
      <c r="GT65" s="15"/>
      <c r="GU65" s="15"/>
      <c r="GV65" s="15"/>
      <c r="GW65" s="15"/>
      <c r="GX65" s="15"/>
      <c r="GY65" s="15"/>
      <c r="GZ65" s="15"/>
      <c r="HA65" s="15"/>
      <c r="HB65" s="15"/>
      <c r="HC65" s="15"/>
      <c r="HD65" s="15"/>
      <c r="HE65" s="15"/>
      <c r="HF65" s="15"/>
      <c r="HG65" s="15"/>
      <c r="HH65" s="15"/>
      <c r="HI65" s="15"/>
      <c r="HJ65" s="15"/>
      <c r="HK65" s="15"/>
      <c r="HL65" s="15"/>
      <c r="HM65" s="15"/>
      <c r="HN65" s="15"/>
      <c r="HO65" s="15"/>
      <c r="HP65" s="15"/>
      <c r="HQ65" s="15"/>
      <c r="HR65" s="15"/>
      <c r="HS65" s="15"/>
      <c r="HT65" s="15"/>
      <c r="HU65" s="15"/>
      <c r="HV65" s="15"/>
      <c r="HW65" s="15"/>
      <c r="HX65" s="15"/>
      <c r="HY65" s="15"/>
      <c r="HZ65" s="15"/>
      <c r="IA65" s="15"/>
      <c r="IB65" s="15"/>
      <c r="IC65" s="15"/>
      <c r="ID65" s="15"/>
      <c r="IE65" s="15"/>
      <c r="IF65" s="15"/>
      <c r="IG65" s="15"/>
      <c r="IH65" s="15"/>
      <c r="II65" s="15"/>
      <c r="IJ65" s="15"/>
      <c r="IK65" s="15"/>
      <c r="IL65" s="15"/>
      <c r="IM65" s="15"/>
      <c r="IN65" s="15"/>
      <c r="IO65" s="15"/>
      <c r="IP65" s="15"/>
      <c r="IQ65" s="15"/>
      <c r="IR65" s="15"/>
      <c r="IS65" s="15"/>
      <c r="IT65" s="15"/>
      <c r="IU65" s="15"/>
      <c r="IV65" s="15"/>
    </row>
    <row r="66" spans="1:256" ht="12" customHeight="1" x14ac:dyDescent="0.2">
      <c r="A66" s="129" t="s">
        <v>209</v>
      </c>
      <c r="B66" s="258">
        <f>IF('Averages etc'!$D$10&gt;=35674,IF('Averages etc'!$D$10&lt;36982,B143,IF(36982&lt;='Averages etc'!$D$10,B104,0)),0)</f>
        <v>0</v>
      </c>
      <c r="C66" s="258">
        <f>IF('Averages etc'!$D$10&gt;=35674,IF('Averages etc'!$D$10&lt;36982,C143,IF(36982&lt;='Averages etc'!$D$10,C104,0)),0)</f>
        <v>0</v>
      </c>
      <c r="D66" s="258">
        <f>IF('Averages etc'!$D$10&gt;=35674,IF('Averages etc'!$D$10&lt;36982,D143,IF(36982&lt;='Averages etc'!$D$10,D104,0)),0)</f>
        <v>0</v>
      </c>
      <c r="E66" s="258">
        <f>IF('Averages etc'!$D$10&gt;=35674,IF('Averages etc'!$D$10&lt;36982,E143,IF(36982&lt;='Averages etc'!$D$10,E104,0)),0)</f>
        <v>0</v>
      </c>
      <c r="F66" s="258">
        <f>IF('Averages etc'!$D$10&gt;=35674,IF('Averages etc'!$D$10&lt;36982,F143,IF(36982&lt;='Averages etc'!$D$10,F104,0)),0)</f>
        <v>0</v>
      </c>
      <c r="G66" s="258">
        <f>IF('Averages etc'!$D$10&gt;=35674,IF('Averages etc'!$D$10&lt;36982,G143,IF(36982&lt;='Averages etc'!$D$10,G104,0)),0)</f>
        <v>0</v>
      </c>
      <c r="H66" s="258">
        <f>IF('Averages etc'!$D$10&gt;=35674,IF('Averages etc'!$D$10&lt;36982,H143,IF(36982&lt;='Averages etc'!$D$10,H104,0)),0)</f>
        <v>0</v>
      </c>
      <c r="I66" s="258">
        <f>IF('Averages etc'!$D$10&gt;=35674,IF('Averages etc'!$D$10&lt;36982,I143,IF(36982&lt;='Averages etc'!$D$10,I104,0)),0)</f>
        <v>0</v>
      </c>
      <c r="J66" s="259">
        <f>IF('Averages etc'!$D$10&gt;=35674,IF('Averages etc'!$D$10&lt;36982,J143,IF(36982&lt;='Averages etc'!$D$10,J104,0)),0)</f>
        <v>0</v>
      </c>
      <c r="L66" s="132" t="s">
        <v>108</v>
      </c>
      <c r="M66" s="124" t="e">
        <f>VLOOKUP($F10,'Level model'!$A$59:$AA$337,M$56)</f>
        <v>#N/A</v>
      </c>
      <c r="N66" s="124" t="e">
        <f>VLOOKUP($F10,'Level model'!$A$59:$AA$337,N$56)</f>
        <v>#N/A</v>
      </c>
      <c r="O66" s="124" t="e">
        <f>VLOOKUP($F10,'Level model'!$A$59:$AA$337,O$56)</f>
        <v>#N/A</v>
      </c>
      <c r="P66" s="124" t="e">
        <f>VLOOKUP($F10,'Level model'!$A$59:$AA$337,P$56)</f>
        <v>#N/A</v>
      </c>
      <c r="Q66" s="124" t="e">
        <f>VLOOKUP($F10,'Level model'!$A$59:$AA$337,Q$56)</f>
        <v>#N/A</v>
      </c>
      <c r="R66" s="124" t="e">
        <f>VLOOKUP($F10,'Level model'!$A$59:$AA$337,R$56)</f>
        <v>#N/A</v>
      </c>
      <c r="S66" s="124" t="e">
        <f>VLOOKUP($F10,'Level model'!$A$59:$AA$337,S$56)</f>
        <v>#N/A</v>
      </c>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15"/>
      <c r="CH66" s="15"/>
      <c r="CI66" s="15"/>
      <c r="CJ66" s="15"/>
      <c r="CK66" s="15"/>
      <c r="CL66" s="15"/>
      <c r="CM66" s="15"/>
      <c r="CN66" s="15"/>
      <c r="CO66" s="15"/>
      <c r="CP66" s="15"/>
      <c r="CQ66" s="15"/>
      <c r="CR66" s="15"/>
      <c r="CS66" s="15"/>
      <c r="CT66" s="15"/>
      <c r="CU66" s="15"/>
      <c r="CV66" s="15"/>
      <c r="CW66" s="15"/>
      <c r="CX66" s="15"/>
      <c r="CY66" s="15"/>
      <c r="CZ66" s="15"/>
      <c r="DA66" s="15"/>
      <c r="DB66" s="15"/>
      <c r="DC66" s="15"/>
      <c r="DD66" s="15"/>
      <c r="DE66" s="15"/>
      <c r="DF66" s="15"/>
      <c r="DG66" s="15"/>
      <c r="DH66" s="15"/>
      <c r="DI66" s="15"/>
      <c r="DJ66" s="15"/>
      <c r="DK66" s="15"/>
      <c r="DL66" s="15"/>
      <c r="DM66" s="15"/>
      <c r="DN66" s="15"/>
      <c r="DO66" s="15"/>
      <c r="DP66" s="15"/>
      <c r="DQ66" s="15"/>
      <c r="DR66" s="15"/>
      <c r="DS66" s="15"/>
      <c r="DT66" s="15"/>
      <c r="DU66" s="15"/>
      <c r="DV66" s="15"/>
      <c r="DW66" s="15"/>
      <c r="DX66" s="15"/>
      <c r="DY66" s="15"/>
      <c r="DZ66" s="15"/>
      <c r="EA66" s="15"/>
      <c r="EB66" s="15"/>
      <c r="EC66" s="15"/>
      <c r="ED66" s="15"/>
      <c r="EE66" s="15"/>
      <c r="EF66" s="15"/>
      <c r="EG66" s="15"/>
      <c r="EH66" s="15"/>
      <c r="EI66" s="15"/>
      <c r="EJ66" s="15"/>
      <c r="EK66" s="15"/>
      <c r="EL66" s="15"/>
      <c r="EM66" s="15"/>
      <c r="EN66" s="15"/>
      <c r="EO66" s="15"/>
      <c r="EP66" s="15"/>
      <c r="EQ66" s="15"/>
      <c r="ER66" s="15"/>
      <c r="ES66" s="15"/>
      <c r="ET66" s="15"/>
      <c r="EU66" s="15"/>
      <c r="EV66" s="15"/>
      <c r="EW66" s="15"/>
      <c r="EX66" s="15"/>
      <c r="EY66" s="15"/>
      <c r="EZ66" s="15"/>
      <c r="FA66" s="15"/>
      <c r="FB66" s="15"/>
      <c r="FC66" s="15"/>
      <c r="FD66" s="15"/>
      <c r="FE66" s="15"/>
      <c r="FF66" s="15"/>
      <c r="FG66" s="15"/>
      <c r="FH66" s="15"/>
      <c r="FI66" s="15"/>
      <c r="FJ66" s="15"/>
      <c r="FK66" s="15"/>
      <c r="FL66" s="15"/>
      <c r="FM66" s="15"/>
      <c r="FN66" s="15"/>
      <c r="FO66" s="15"/>
      <c r="FP66" s="15"/>
      <c r="FQ66" s="15"/>
      <c r="FR66" s="15"/>
      <c r="FS66" s="15"/>
      <c r="FT66" s="15"/>
      <c r="FU66" s="15"/>
      <c r="FV66" s="15"/>
      <c r="FW66" s="15"/>
      <c r="FX66" s="15"/>
      <c r="FY66" s="15"/>
      <c r="FZ66" s="15"/>
      <c r="GA66" s="15"/>
      <c r="GB66" s="15"/>
      <c r="GC66" s="15"/>
      <c r="GD66" s="15"/>
      <c r="GE66" s="15"/>
      <c r="GF66" s="15"/>
      <c r="GG66" s="15"/>
      <c r="GH66" s="15"/>
      <c r="GI66" s="15"/>
      <c r="GJ66" s="15"/>
      <c r="GK66" s="15"/>
      <c r="GL66" s="15"/>
      <c r="GM66" s="15"/>
      <c r="GN66" s="15"/>
      <c r="GO66" s="15"/>
      <c r="GP66" s="15"/>
      <c r="GQ66" s="15"/>
      <c r="GR66" s="15"/>
      <c r="GS66" s="15"/>
      <c r="GT66" s="15"/>
      <c r="GU66" s="15"/>
      <c r="GV66" s="15"/>
      <c r="GW66" s="15"/>
      <c r="GX66" s="15"/>
      <c r="GY66" s="15"/>
      <c r="GZ66" s="15"/>
      <c r="HA66" s="15"/>
      <c r="HB66" s="15"/>
      <c r="HC66" s="15"/>
      <c r="HD66" s="15"/>
      <c r="HE66" s="15"/>
      <c r="HF66" s="15"/>
      <c r="HG66" s="15"/>
      <c r="HH66" s="15"/>
      <c r="HI66" s="15"/>
      <c r="HJ66" s="15"/>
      <c r="HK66" s="15"/>
      <c r="HL66" s="15"/>
      <c r="HM66" s="15"/>
      <c r="HN66" s="15"/>
      <c r="HO66" s="15"/>
      <c r="HP66" s="15"/>
      <c r="HQ66" s="15"/>
      <c r="HR66" s="15"/>
      <c r="HS66" s="15"/>
      <c r="HT66" s="15"/>
      <c r="HU66" s="15"/>
      <c r="HV66" s="15"/>
      <c r="HW66" s="15"/>
      <c r="HX66" s="15"/>
      <c r="HY66" s="15"/>
      <c r="HZ66" s="15"/>
      <c r="IA66" s="15"/>
      <c r="IB66" s="15"/>
      <c r="IC66" s="15"/>
      <c r="ID66" s="15"/>
      <c r="IE66" s="15"/>
      <c r="IF66" s="15"/>
      <c r="IG66" s="15"/>
      <c r="IH66" s="15"/>
      <c r="II66" s="15"/>
      <c r="IJ66" s="15"/>
      <c r="IK66" s="15"/>
      <c r="IL66" s="15"/>
      <c r="IM66" s="15"/>
      <c r="IN66" s="15"/>
      <c r="IO66" s="15"/>
      <c r="IP66" s="15"/>
      <c r="IQ66" s="15"/>
      <c r="IR66" s="15"/>
      <c r="IS66" s="15"/>
      <c r="IT66" s="15"/>
      <c r="IU66" s="15"/>
      <c r="IV66" s="15"/>
    </row>
    <row r="67" spans="1:256" ht="12" customHeight="1" x14ac:dyDescent="0.2">
      <c r="A67" s="129" t="s">
        <v>210</v>
      </c>
      <c r="B67" s="258">
        <f>IF('Averages etc'!$D$10&gt;=35674,IF('Averages etc'!$D$10&lt;36982,B144,IF(36982&lt;='Averages etc'!$D$10,B105,0)),0)</f>
        <v>0</v>
      </c>
      <c r="C67" s="258">
        <f>IF('Averages etc'!$D$10&gt;=35674,IF('Averages etc'!$D$10&lt;36982,C144,IF(36982&lt;='Averages etc'!$D$10,C105,0)),0)</f>
        <v>0</v>
      </c>
      <c r="D67" s="258">
        <f>IF('Averages etc'!$D$10&gt;=35674,IF('Averages etc'!$D$10&lt;36982,D144,IF(36982&lt;='Averages etc'!$D$10,D105,0)),0)</f>
        <v>0</v>
      </c>
      <c r="E67" s="258">
        <f>IF('Averages etc'!$D$10&gt;=35674,IF('Averages etc'!$D$10&lt;36982,E144,IF(36982&lt;='Averages etc'!$D$10,E105,0)),0)</f>
        <v>0</v>
      </c>
      <c r="F67" s="258">
        <f>IF('Averages etc'!$D$10&gt;=35674,IF('Averages etc'!$D$10&lt;36982,F144,IF(36982&lt;='Averages etc'!$D$10,F105,0)),0)</f>
        <v>0</v>
      </c>
      <c r="G67" s="258">
        <f>IF('Averages etc'!$D$10&gt;=35674,IF('Averages etc'!$D$10&lt;36982,G144,IF(36982&lt;='Averages etc'!$D$10,G105,0)),0)</f>
        <v>0</v>
      </c>
      <c r="H67" s="258">
        <f>IF('Averages etc'!$D$10&gt;=35674,IF('Averages etc'!$D$10&lt;36982,H144,IF(36982&lt;='Averages etc'!$D$10,H105,0)),0)</f>
        <v>0</v>
      </c>
      <c r="I67" s="258">
        <f>IF('Averages etc'!$D$10&gt;=35674,IF('Averages etc'!$D$10&lt;36982,I144,IF(36982&lt;='Averages etc'!$D$10,I105,0)),0)</f>
        <v>0</v>
      </c>
      <c r="J67" s="259">
        <f>IF('Averages etc'!$D$10&gt;=35674,IF('Averages etc'!$D$10&lt;36982,J144,IF(36982&lt;='Averages etc'!$D$10,J105,0)),0)</f>
        <v>0</v>
      </c>
      <c r="L67" s="129"/>
      <c r="M67" s="48"/>
      <c r="N67" s="76"/>
      <c r="O67" s="76"/>
      <c r="P67" s="76"/>
      <c r="Q67" s="76"/>
      <c r="R67" s="76"/>
      <c r="S67" s="119"/>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c r="BO67" s="15"/>
      <c r="BP67" s="15"/>
      <c r="BQ67" s="15"/>
      <c r="BR67" s="15"/>
      <c r="BS67" s="15"/>
      <c r="BT67" s="15"/>
      <c r="BU67" s="15"/>
      <c r="BV67" s="15"/>
      <c r="BW67" s="15"/>
      <c r="BX67" s="15"/>
      <c r="BY67" s="15"/>
      <c r="BZ67" s="15"/>
      <c r="CA67" s="15"/>
      <c r="CB67" s="15"/>
      <c r="CC67" s="15"/>
      <c r="CD67" s="15"/>
      <c r="CE67" s="15"/>
      <c r="CF67" s="15"/>
      <c r="CG67" s="15"/>
      <c r="CH67" s="15"/>
      <c r="CI67" s="15"/>
      <c r="CJ67" s="15"/>
      <c r="CK67" s="15"/>
      <c r="CL67" s="15"/>
      <c r="CM67" s="15"/>
      <c r="CN67" s="15"/>
      <c r="CO67" s="15"/>
      <c r="CP67" s="15"/>
      <c r="CQ67" s="15"/>
      <c r="CR67" s="15"/>
      <c r="CS67" s="15"/>
      <c r="CT67" s="15"/>
      <c r="CU67" s="15"/>
      <c r="CV67" s="15"/>
      <c r="CW67" s="15"/>
      <c r="CX67" s="15"/>
      <c r="CY67" s="15"/>
      <c r="CZ67" s="15"/>
      <c r="DA67" s="15"/>
      <c r="DB67" s="15"/>
      <c r="DC67" s="15"/>
      <c r="DD67" s="15"/>
      <c r="DE67" s="15"/>
      <c r="DF67" s="15"/>
      <c r="DG67" s="15"/>
      <c r="DH67" s="15"/>
      <c r="DI67" s="15"/>
      <c r="DJ67" s="15"/>
      <c r="DK67" s="15"/>
      <c r="DL67" s="15"/>
      <c r="DM67" s="15"/>
      <c r="DN67" s="15"/>
      <c r="DO67" s="15"/>
      <c r="DP67" s="15"/>
      <c r="DQ67" s="15"/>
      <c r="DR67" s="15"/>
      <c r="DS67" s="15"/>
      <c r="DT67" s="15"/>
      <c r="DU67" s="15"/>
      <c r="DV67" s="15"/>
      <c r="DW67" s="15"/>
      <c r="DX67" s="15"/>
      <c r="DY67" s="15"/>
      <c r="DZ67" s="15"/>
      <c r="EA67" s="15"/>
      <c r="EB67" s="15"/>
      <c r="EC67" s="15"/>
      <c r="ED67" s="15"/>
      <c r="EE67" s="15"/>
      <c r="EF67" s="15"/>
      <c r="EG67" s="15"/>
      <c r="EH67" s="15"/>
      <c r="EI67" s="15"/>
      <c r="EJ67" s="15"/>
      <c r="EK67" s="15"/>
      <c r="EL67" s="15"/>
      <c r="EM67" s="15"/>
      <c r="EN67" s="15"/>
      <c r="EO67" s="15"/>
      <c r="EP67" s="15"/>
      <c r="EQ67" s="15"/>
      <c r="ER67" s="15"/>
      <c r="ES67" s="15"/>
      <c r="ET67" s="15"/>
      <c r="EU67" s="15"/>
      <c r="EV67" s="15"/>
      <c r="EW67" s="15"/>
      <c r="EX67" s="15"/>
      <c r="EY67" s="15"/>
      <c r="EZ67" s="15"/>
      <c r="FA67" s="15"/>
      <c r="FB67" s="15"/>
      <c r="FC67" s="15"/>
      <c r="FD67" s="15"/>
      <c r="FE67" s="15"/>
      <c r="FF67" s="15"/>
      <c r="FG67" s="15"/>
      <c r="FH67" s="15"/>
      <c r="FI67" s="15"/>
      <c r="FJ67" s="15"/>
      <c r="FK67" s="15"/>
      <c r="FL67" s="15"/>
      <c r="FM67" s="15"/>
      <c r="FN67" s="15"/>
      <c r="FO67" s="15"/>
      <c r="FP67" s="15"/>
      <c r="FQ67" s="15"/>
      <c r="FR67" s="15"/>
      <c r="FS67" s="15"/>
      <c r="FT67" s="15"/>
      <c r="FU67" s="15"/>
      <c r="FV67" s="15"/>
      <c r="FW67" s="15"/>
      <c r="FX67" s="15"/>
      <c r="FY67" s="15"/>
      <c r="FZ67" s="15"/>
      <c r="GA67" s="15"/>
      <c r="GB67" s="15"/>
      <c r="GC67" s="15"/>
      <c r="GD67" s="15"/>
      <c r="GE67" s="15"/>
      <c r="GF67" s="15"/>
      <c r="GG67" s="15"/>
      <c r="GH67" s="15"/>
      <c r="GI67" s="15"/>
      <c r="GJ67" s="15"/>
      <c r="GK67" s="15"/>
      <c r="GL67" s="15"/>
      <c r="GM67" s="15"/>
      <c r="GN67" s="15"/>
      <c r="GO67" s="15"/>
      <c r="GP67" s="15"/>
      <c r="GQ67" s="15"/>
      <c r="GR67" s="15"/>
      <c r="GS67" s="15"/>
      <c r="GT67" s="15"/>
      <c r="GU67" s="15"/>
      <c r="GV67" s="15"/>
      <c r="GW67" s="15"/>
      <c r="GX67" s="15"/>
      <c r="GY67" s="15"/>
      <c r="GZ67" s="15"/>
      <c r="HA67" s="15"/>
      <c r="HB67" s="15"/>
      <c r="HC67" s="15"/>
      <c r="HD67" s="15"/>
      <c r="HE67" s="15"/>
      <c r="HF67" s="15"/>
      <c r="HG67" s="15"/>
      <c r="HH67" s="15"/>
      <c r="HI67" s="15"/>
      <c r="HJ67" s="15"/>
      <c r="HK67" s="15"/>
      <c r="HL67" s="15"/>
      <c r="HM67" s="15"/>
      <c r="HN67" s="15"/>
      <c r="HO67" s="15"/>
      <c r="HP67" s="15"/>
      <c r="HQ67" s="15"/>
      <c r="HR67" s="15"/>
      <c r="HS67" s="15"/>
      <c r="HT67" s="15"/>
      <c r="HU67" s="15"/>
      <c r="HV67" s="15"/>
      <c r="HW67" s="15"/>
      <c r="HX67" s="15"/>
      <c r="HY67" s="15"/>
      <c r="HZ67" s="15"/>
      <c r="IA67" s="15"/>
      <c r="IB67" s="15"/>
      <c r="IC67" s="15"/>
      <c r="ID67" s="15"/>
      <c r="IE67" s="15"/>
      <c r="IF67" s="15"/>
      <c r="IG67" s="15"/>
      <c r="IH67" s="15"/>
      <c r="II67" s="15"/>
      <c r="IJ67" s="15"/>
      <c r="IK67" s="15"/>
      <c r="IL67" s="15"/>
      <c r="IM67" s="15"/>
      <c r="IN67" s="15"/>
      <c r="IO67" s="15"/>
      <c r="IP67" s="15"/>
      <c r="IQ67" s="15"/>
      <c r="IR67" s="15"/>
      <c r="IS67" s="15"/>
      <c r="IT67" s="15"/>
      <c r="IU67" s="15"/>
      <c r="IV67" s="15"/>
    </row>
    <row r="68" spans="1:256" ht="12" customHeight="1" x14ac:dyDescent="0.2">
      <c r="A68" s="129" t="s">
        <v>246</v>
      </c>
      <c r="B68" s="258">
        <f>IF('Averages etc'!$D$10&gt;=35674,IF('Averages etc'!$D$10&lt;36982,B145,IF(36982&lt;='Averages etc'!$D$10,B106,0)),0)</f>
        <v>0</v>
      </c>
      <c r="C68" s="258">
        <f>IF('Averages etc'!$D$10&gt;=35674,IF('Averages etc'!$D$10&lt;36982,C145,IF(36982&lt;='Averages etc'!$D$10,C106,0)),0)</f>
        <v>0</v>
      </c>
      <c r="D68" s="258">
        <f>IF('Averages etc'!$D$10&gt;=35674,IF('Averages etc'!$D$10&lt;36982,D145,IF(36982&lt;='Averages etc'!$D$10,D106,0)),0)</f>
        <v>0</v>
      </c>
      <c r="E68" s="258">
        <f>IF('Averages etc'!$D$10&gt;=35674,IF('Averages etc'!$D$10&lt;36982,E145,IF(36982&lt;='Averages etc'!$D$10,E106,0)),0)</f>
        <v>0</v>
      </c>
      <c r="F68" s="258">
        <f>IF('Averages etc'!$D$10&gt;=35674,IF('Averages etc'!$D$10&lt;36982,F145,IF(36982&lt;='Averages etc'!$D$10,F106,0)),0)</f>
        <v>0</v>
      </c>
      <c r="G68" s="258">
        <f>IF('Averages etc'!$D$10&gt;=35674,IF('Averages etc'!$D$10&lt;36982,G145,IF(36982&lt;='Averages etc'!$D$10,G106,0)),0)</f>
        <v>0</v>
      </c>
      <c r="H68" s="258">
        <f>IF('Averages etc'!$D$10&gt;=35674,IF('Averages etc'!$D$10&lt;36982,H145,IF(36982&lt;='Averages etc'!$D$10,H106,0)),0)</f>
        <v>0</v>
      </c>
      <c r="I68" s="258">
        <f>IF('Averages etc'!$D$10&gt;=35674,IF('Averages etc'!$D$10&lt;36982,I145,IF(36982&lt;='Averages etc'!$D$10,I106,0)),0)</f>
        <v>0</v>
      </c>
      <c r="J68" s="259">
        <f>IF('Averages etc'!$D$10&gt;=35674,IF('Averages etc'!$D$10&lt;36982,J145,IF(36982&lt;='Averages etc'!$D$10,J106,0)),0)</f>
        <v>0</v>
      </c>
      <c r="L68" s="204"/>
      <c r="M68" s="48"/>
      <c r="N68" s="76"/>
      <c r="O68" s="76"/>
      <c r="P68" s="76"/>
      <c r="Q68" s="76"/>
      <c r="R68" s="76"/>
      <c r="S68" s="119"/>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15"/>
      <c r="BK68" s="15"/>
      <c r="BL68" s="15"/>
      <c r="BM68" s="15"/>
      <c r="BN68" s="15"/>
      <c r="BO68" s="15"/>
      <c r="BP68" s="15"/>
      <c r="BQ68" s="15"/>
      <c r="BR68" s="15"/>
      <c r="BS68" s="15"/>
      <c r="BT68" s="15"/>
      <c r="BU68" s="15"/>
      <c r="BV68" s="15"/>
      <c r="BW68" s="15"/>
      <c r="BX68" s="15"/>
      <c r="BY68" s="15"/>
      <c r="BZ68" s="15"/>
      <c r="CA68" s="15"/>
      <c r="CB68" s="15"/>
      <c r="CC68" s="15"/>
      <c r="CD68" s="15"/>
      <c r="CE68" s="15"/>
      <c r="CF68" s="15"/>
      <c r="CG68" s="15"/>
      <c r="CH68" s="15"/>
      <c r="CI68" s="15"/>
      <c r="CJ68" s="15"/>
      <c r="CK68" s="15"/>
      <c r="CL68" s="15"/>
      <c r="CM68" s="15"/>
      <c r="CN68" s="15"/>
      <c r="CO68" s="15"/>
      <c r="CP68" s="15"/>
      <c r="CQ68" s="15"/>
      <c r="CR68" s="15"/>
      <c r="CS68" s="15"/>
      <c r="CT68" s="15"/>
      <c r="CU68" s="15"/>
      <c r="CV68" s="15"/>
      <c r="CW68" s="15"/>
      <c r="CX68" s="15"/>
      <c r="CY68" s="15"/>
      <c r="CZ68" s="15"/>
      <c r="DA68" s="15"/>
      <c r="DB68" s="15"/>
      <c r="DC68" s="15"/>
      <c r="DD68" s="15"/>
      <c r="DE68" s="15"/>
      <c r="DF68" s="15"/>
      <c r="DG68" s="15"/>
      <c r="DH68" s="15"/>
      <c r="DI68" s="15"/>
      <c r="DJ68" s="15"/>
      <c r="DK68" s="15"/>
      <c r="DL68" s="15"/>
      <c r="DM68" s="15"/>
      <c r="DN68" s="15"/>
      <c r="DO68" s="15"/>
      <c r="DP68" s="15"/>
      <c r="DQ68" s="15"/>
      <c r="DR68" s="15"/>
      <c r="DS68" s="15"/>
      <c r="DT68" s="15"/>
      <c r="DU68" s="15"/>
      <c r="DV68" s="15"/>
      <c r="DW68" s="15"/>
      <c r="DX68" s="15"/>
      <c r="DY68" s="15"/>
      <c r="DZ68" s="15"/>
      <c r="EA68" s="15"/>
      <c r="EB68" s="15"/>
      <c r="EC68" s="15"/>
      <c r="ED68" s="15"/>
      <c r="EE68" s="15"/>
      <c r="EF68" s="15"/>
      <c r="EG68" s="15"/>
      <c r="EH68" s="15"/>
      <c r="EI68" s="15"/>
      <c r="EJ68" s="15"/>
      <c r="EK68" s="15"/>
      <c r="EL68" s="15"/>
      <c r="EM68" s="15"/>
      <c r="EN68" s="15"/>
      <c r="EO68" s="15"/>
      <c r="EP68" s="15"/>
      <c r="EQ68" s="15"/>
      <c r="ER68" s="15"/>
      <c r="ES68" s="15"/>
      <c r="ET68" s="15"/>
      <c r="EU68" s="15"/>
      <c r="EV68" s="15"/>
      <c r="EW68" s="15"/>
      <c r="EX68" s="15"/>
      <c r="EY68" s="15"/>
      <c r="EZ68" s="15"/>
      <c r="FA68" s="15"/>
      <c r="FB68" s="15"/>
      <c r="FC68" s="15"/>
      <c r="FD68" s="15"/>
      <c r="FE68" s="15"/>
      <c r="FF68" s="15"/>
      <c r="FG68" s="15"/>
      <c r="FH68" s="15"/>
      <c r="FI68" s="15"/>
      <c r="FJ68" s="15"/>
      <c r="FK68" s="15"/>
      <c r="FL68" s="15"/>
      <c r="FM68" s="15"/>
      <c r="FN68" s="15"/>
      <c r="FO68" s="15"/>
      <c r="FP68" s="15"/>
      <c r="FQ68" s="15"/>
      <c r="FR68" s="15"/>
      <c r="FS68" s="15"/>
      <c r="FT68" s="15"/>
      <c r="FU68" s="15"/>
      <c r="FV68" s="15"/>
      <c r="FW68" s="15"/>
      <c r="FX68" s="15"/>
      <c r="FY68" s="15"/>
      <c r="FZ68" s="15"/>
      <c r="GA68" s="15"/>
      <c r="GB68" s="15"/>
      <c r="GC68" s="15"/>
      <c r="GD68" s="15"/>
      <c r="GE68" s="15"/>
      <c r="GF68" s="15"/>
      <c r="GG68" s="15"/>
      <c r="GH68" s="15"/>
      <c r="GI68" s="15"/>
      <c r="GJ68" s="15"/>
      <c r="GK68" s="15"/>
      <c r="GL68" s="15"/>
      <c r="GM68" s="15"/>
      <c r="GN68" s="15"/>
      <c r="GO68" s="15"/>
      <c r="GP68" s="15"/>
      <c r="GQ68" s="15"/>
      <c r="GR68" s="15"/>
      <c r="GS68" s="15"/>
      <c r="GT68" s="15"/>
      <c r="GU68" s="15"/>
      <c r="GV68" s="15"/>
      <c r="GW68" s="15"/>
      <c r="GX68" s="15"/>
      <c r="GY68" s="15"/>
      <c r="GZ68" s="15"/>
      <c r="HA68" s="15"/>
      <c r="HB68" s="15"/>
      <c r="HC68" s="15"/>
      <c r="HD68" s="15"/>
      <c r="HE68" s="15"/>
      <c r="HF68" s="15"/>
      <c r="HG68" s="15"/>
      <c r="HH68" s="15"/>
      <c r="HI68" s="15"/>
      <c r="HJ68" s="15"/>
      <c r="HK68" s="15"/>
      <c r="HL68" s="15"/>
      <c r="HM68" s="15"/>
      <c r="HN68" s="15"/>
      <c r="HO68" s="15"/>
      <c r="HP68" s="15"/>
      <c r="HQ68" s="15"/>
      <c r="HR68" s="15"/>
      <c r="HS68" s="15"/>
      <c r="HT68" s="15"/>
      <c r="HU68" s="15"/>
      <c r="HV68" s="15"/>
      <c r="HW68" s="15"/>
      <c r="HX68" s="15"/>
      <c r="HY68" s="15"/>
      <c r="HZ68" s="15"/>
      <c r="IA68" s="15"/>
      <c r="IB68" s="15"/>
      <c r="IC68" s="15"/>
      <c r="ID68" s="15"/>
      <c r="IE68" s="15"/>
      <c r="IF68" s="15"/>
      <c r="IG68" s="15"/>
      <c r="IH68" s="15"/>
      <c r="II68" s="15"/>
      <c r="IJ68" s="15"/>
      <c r="IK68" s="15"/>
      <c r="IL68" s="15"/>
      <c r="IM68" s="15"/>
      <c r="IN68" s="15"/>
      <c r="IO68" s="15"/>
      <c r="IP68" s="15"/>
      <c r="IQ68" s="15"/>
      <c r="IR68" s="15"/>
      <c r="IS68" s="15"/>
      <c r="IT68" s="15"/>
      <c r="IU68" s="15"/>
      <c r="IV68" s="15"/>
    </row>
    <row r="69" spans="1:256" ht="12" customHeight="1" x14ac:dyDescent="0.2">
      <c r="A69" s="129" t="s">
        <v>211</v>
      </c>
      <c r="B69" s="258">
        <f>IF('Averages etc'!$D$10&gt;=35674,IF('Averages etc'!$D$10&lt;36982,B146,IF(36982&lt;='Averages etc'!$D$10,B107,0)),0)</f>
        <v>0</v>
      </c>
      <c r="C69" s="258">
        <f>IF('Averages etc'!$D$10&gt;=35674,IF('Averages etc'!$D$10&lt;36982,C146,IF(36982&lt;='Averages etc'!$D$10,C107,0)),0)</f>
        <v>0</v>
      </c>
      <c r="D69" s="258">
        <f>IF('Averages etc'!$D$10&gt;=35674,IF('Averages etc'!$D$10&lt;36982,D146,IF(36982&lt;='Averages etc'!$D$10,D107,0)),0)</f>
        <v>0</v>
      </c>
      <c r="E69" s="258">
        <f>IF('Averages etc'!$D$10&gt;=35674,IF('Averages etc'!$D$10&lt;36982,E146,IF(36982&lt;='Averages etc'!$D$10,E107,0)),0)</f>
        <v>0</v>
      </c>
      <c r="F69" s="258">
        <f>IF('Averages etc'!$D$10&gt;=35674,IF('Averages etc'!$D$10&lt;36982,F146,IF(36982&lt;='Averages etc'!$D$10,F107,0)),0)</f>
        <v>0</v>
      </c>
      <c r="G69" s="258">
        <f>IF('Averages etc'!$D$10&gt;=35674,IF('Averages etc'!$D$10&lt;36982,G146,IF(36982&lt;='Averages etc'!$D$10,G107,0)),0)</f>
        <v>0</v>
      </c>
      <c r="H69" s="258">
        <f>IF('Averages etc'!$D$10&gt;=35674,IF('Averages etc'!$D$10&lt;36982,H146,IF(36982&lt;='Averages etc'!$D$10,H107,0)),0)</f>
        <v>0</v>
      </c>
      <c r="I69" s="258">
        <f>IF('Averages etc'!$D$10&gt;=35674,IF('Averages etc'!$D$10&lt;36982,I146,IF(36982&lt;='Averages etc'!$D$10,I107,0)),0)</f>
        <v>0</v>
      </c>
      <c r="J69" s="259">
        <f>IF('Averages etc'!$D$10&gt;=35674,IF('Averages etc'!$D$10&lt;36982,J146,IF(36982&lt;='Averages etc'!$D$10,J107,0)),0)</f>
        <v>0</v>
      </c>
      <c r="L69" s="120"/>
      <c r="M69" s="48"/>
      <c r="N69" s="76"/>
      <c r="O69" s="76"/>
      <c r="P69" s="76"/>
      <c r="Q69" s="76"/>
      <c r="R69" s="76"/>
      <c r="S69" s="119"/>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15"/>
      <c r="BK69" s="15"/>
      <c r="BL69" s="15"/>
      <c r="BM69" s="15"/>
      <c r="BN69" s="15"/>
      <c r="BO69" s="15"/>
      <c r="BP69" s="15"/>
      <c r="BQ69" s="15"/>
      <c r="BR69" s="15"/>
      <c r="BS69" s="15"/>
      <c r="BT69" s="15"/>
      <c r="BU69" s="15"/>
      <c r="BV69" s="15"/>
      <c r="BW69" s="15"/>
      <c r="BX69" s="15"/>
      <c r="BY69" s="15"/>
      <c r="BZ69" s="15"/>
      <c r="CA69" s="15"/>
      <c r="CB69" s="15"/>
      <c r="CC69" s="15"/>
      <c r="CD69" s="15"/>
      <c r="CE69" s="15"/>
      <c r="CF69" s="15"/>
      <c r="CG69" s="15"/>
      <c r="CH69" s="15"/>
      <c r="CI69" s="15"/>
      <c r="CJ69" s="15"/>
      <c r="CK69" s="15"/>
      <c r="CL69" s="15"/>
      <c r="CM69" s="15"/>
      <c r="CN69" s="15"/>
      <c r="CO69" s="15"/>
      <c r="CP69" s="15"/>
      <c r="CQ69" s="15"/>
      <c r="CR69" s="15"/>
      <c r="CS69" s="15"/>
      <c r="CT69" s="15"/>
      <c r="CU69" s="15"/>
      <c r="CV69" s="15"/>
      <c r="CW69" s="15"/>
      <c r="CX69" s="15"/>
      <c r="CY69" s="15"/>
      <c r="CZ69" s="15"/>
      <c r="DA69" s="15"/>
      <c r="DB69" s="15"/>
      <c r="DC69" s="15"/>
      <c r="DD69" s="15"/>
      <c r="DE69" s="15"/>
      <c r="DF69" s="15"/>
      <c r="DG69" s="15"/>
      <c r="DH69" s="15"/>
      <c r="DI69" s="15"/>
      <c r="DJ69" s="15"/>
      <c r="DK69" s="15"/>
      <c r="DL69" s="15"/>
      <c r="DM69" s="15"/>
      <c r="DN69" s="15"/>
      <c r="DO69" s="15"/>
      <c r="DP69" s="15"/>
      <c r="DQ69" s="15"/>
      <c r="DR69" s="15"/>
      <c r="DS69" s="15"/>
      <c r="DT69" s="15"/>
      <c r="DU69" s="15"/>
      <c r="DV69" s="15"/>
      <c r="DW69" s="15"/>
      <c r="DX69" s="15"/>
      <c r="DY69" s="15"/>
      <c r="DZ69" s="15"/>
      <c r="EA69" s="15"/>
      <c r="EB69" s="15"/>
      <c r="EC69" s="15"/>
      <c r="ED69" s="15"/>
      <c r="EE69" s="15"/>
      <c r="EF69" s="15"/>
      <c r="EG69" s="15"/>
      <c r="EH69" s="15"/>
      <c r="EI69" s="15"/>
      <c r="EJ69" s="15"/>
      <c r="EK69" s="15"/>
      <c r="EL69" s="15"/>
      <c r="EM69" s="15"/>
      <c r="EN69" s="15"/>
      <c r="EO69" s="15"/>
      <c r="EP69" s="15"/>
      <c r="EQ69" s="15"/>
      <c r="ER69" s="15"/>
      <c r="ES69" s="15"/>
      <c r="ET69" s="15"/>
      <c r="EU69" s="15"/>
      <c r="EV69" s="15"/>
      <c r="EW69" s="15"/>
      <c r="EX69" s="15"/>
      <c r="EY69" s="15"/>
      <c r="EZ69" s="15"/>
      <c r="FA69" s="15"/>
      <c r="FB69" s="15"/>
      <c r="FC69" s="15"/>
      <c r="FD69" s="15"/>
      <c r="FE69" s="15"/>
      <c r="FF69" s="15"/>
      <c r="FG69" s="15"/>
      <c r="FH69" s="15"/>
      <c r="FI69" s="15"/>
      <c r="FJ69" s="15"/>
      <c r="FK69" s="15"/>
      <c r="FL69" s="15"/>
      <c r="FM69" s="15"/>
      <c r="FN69" s="15"/>
      <c r="FO69" s="15"/>
      <c r="FP69" s="15"/>
      <c r="FQ69" s="15"/>
      <c r="FR69" s="15"/>
      <c r="FS69" s="15"/>
      <c r="FT69" s="15"/>
      <c r="FU69" s="15"/>
      <c r="FV69" s="15"/>
      <c r="FW69" s="15"/>
      <c r="FX69" s="15"/>
      <c r="FY69" s="15"/>
      <c r="FZ69" s="15"/>
      <c r="GA69" s="15"/>
      <c r="GB69" s="15"/>
      <c r="GC69" s="15"/>
      <c r="GD69" s="15"/>
      <c r="GE69" s="15"/>
      <c r="GF69" s="15"/>
      <c r="GG69" s="15"/>
      <c r="GH69" s="15"/>
      <c r="GI69" s="15"/>
      <c r="GJ69" s="15"/>
      <c r="GK69" s="15"/>
      <c r="GL69" s="15"/>
      <c r="GM69" s="15"/>
      <c r="GN69" s="15"/>
      <c r="GO69" s="15"/>
      <c r="GP69" s="15"/>
      <c r="GQ69" s="15"/>
      <c r="GR69" s="15"/>
      <c r="GS69" s="15"/>
      <c r="GT69" s="15"/>
      <c r="GU69" s="15"/>
      <c r="GV69" s="15"/>
      <c r="GW69" s="15"/>
      <c r="GX69" s="15"/>
      <c r="GY69" s="15"/>
      <c r="GZ69" s="15"/>
      <c r="HA69" s="15"/>
      <c r="HB69" s="15"/>
      <c r="HC69" s="15"/>
      <c r="HD69" s="15"/>
      <c r="HE69" s="15"/>
      <c r="HF69" s="15"/>
      <c r="HG69" s="15"/>
      <c r="HH69" s="15"/>
      <c r="HI69" s="15"/>
      <c r="HJ69" s="15"/>
      <c r="HK69" s="15"/>
      <c r="HL69" s="15"/>
      <c r="HM69" s="15"/>
      <c r="HN69" s="15"/>
      <c r="HO69" s="15"/>
      <c r="HP69" s="15"/>
      <c r="HQ69" s="15"/>
      <c r="HR69" s="15"/>
      <c r="HS69" s="15"/>
      <c r="HT69" s="15"/>
      <c r="HU69" s="15"/>
      <c r="HV69" s="15"/>
      <c r="HW69" s="15"/>
      <c r="HX69" s="15"/>
      <c r="HY69" s="15"/>
      <c r="HZ69" s="15"/>
      <c r="IA69" s="15"/>
      <c r="IB69" s="15"/>
      <c r="IC69" s="15"/>
      <c r="ID69" s="15"/>
      <c r="IE69" s="15"/>
      <c r="IF69" s="15"/>
      <c r="IG69" s="15"/>
      <c r="IH69" s="15"/>
      <c r="II69" s="15"/>
      <c r="IJ69" s="15"/>
      <c r="IK69" s="15"/>
      <c r="IL69" s="15"/>
      <c r="IM69" s="15"/>
      <c r="IN69" s="15"/>
      <c r="IO69" s="15"/>
      <c r="IP69" s="15"/>
      <c r="IQ69" s="15"/>
      <c r="IR69" s="15"/>
      <c r="IS69" s="15"/>
      <c r="IT69" s="15"/>
      <c r="IU69" s="15"/>
      <c r="IV69" s="15"/>
    </row>
    <row r="70" spans="1:256" ht="12" customHeight="1" x14ac:dyDescent="0.2">
      <c r="A70" s="129" t="s">
        <v>212</v>
      </c>
      <c r="B70" s="258">
        <f>IF('Averages etc'!$D$10&gt;=35674,IF('Averages etc'!$D$10&lt;36982,B147,IF(36982&lt;='Averages etc'!$D$10,B108,0)),0)</f>
        <v>0</v>
      </c>
      <c r="C70" s="258">
        <f>IF('Averages etc'!$D$10&gt;=35674,IF('Averages etc'!$D$10&lt;36982,C147,IF(36982&lt;='Averages etc'!$D$10,C108,0)),0)</f>
        <v>0</v>
      </c>
      <c r="D70" s="258">
        <f>IF('Averages etc'!$D$10&gt;=35674,IF('Averages etc'!$D$10&lt;36982,D147,IF(36982&lt;='Averages etc'!$D$10,D108,0)),0)</f>
        <v>0</v>
      </c>
      <c r="E70" s="258">
        <f>IF('Averages etc'!$D$10&gt;=35674,IF('Averages etc'!$D$10&lt;36982,E147,IF(36982&lt;='Averages etc'!$D$10,E108,0)),0)</f>
        <v>0</v>
      </c>
      <c r="F70" s="258">
        <f>IF('Averages etc'!$D$10&gt;=35674,IF('Averages etc'!$D$10&lt;36982,F147,IF(36982&lt;='Averages etc'!$D$10,F108,0)),0)</f>
        <v>0</v>
      </c>
      <c r="G70" s="258">
        <f>IF('Averages etc'!$D$10&gt;=35674,IF('Averages etc'!$D$10&lt;36982,G147,IF(36982&lt;='Averages etc'!$D$10,G108,0)),0)</f>
        <v>0</v>
      </c>
      <c r="H70" s="258">
        <f>IF('Averages etc'!$D$10&gt;=35674,IF('Averages etc'!$D$10&lt;36982,H147,IF(36982&lt;='Averages etc'!$D$10,H108,0)),0)</f>
        <v>0</v>
      </c>
      <c r="I70" s="258">
        <f>IF('Averages etc'!$D$10&gt;=35674,IF('Averages etc'!$D$10&lt;36982,I147,IF(36982&lt;='Averages etc'!$D$10,I108,0)),0)</f>
        <v>0</v>
      </c>
      <c r="J70" s="259">
        <f>IF('Averages etc'!$D$10&gt;=35674,IF('Averages etc'!$D$10&lt;36982,J147,IF(36982&lt;='Averages etc'!$D$10,J108,0)),0)</f>
        <v>0</v>
      </c>
      <c r="L70" s="128" t="s">
        <v>188</v>
      </c>
      <c r="M70" s="76"/>
      <c r="N70" s="76"/>
      <c r="O70" s="76"/>
      <c r="P70" s="76"/>
      <c r="Q70" s="76"/>
      <c r="R70" s="76"/>
      <c r="S70" s="119"/>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15"/>
      <c r="BK70" s="15"/>
      <c r="BL70" s="15"/>
      <c r="BM70" s="15"/>
      <c r="BN70" s="15"/>
      <c r="BO70" s="15"/>
      <c r="BP70" s="15"/>
      <c r="BQ70" s="15"/>
      <c r="BR70" s="15"/>
      <c r="BS70" s="15"/>
      <c r="BT70" s="15"/>
      <c r="BU70" s="15"/>
      <c r="BV70" s="15"/>
      <c r="BW70" s="15"/>
      <c r="BX70" s="15"/>
      <c r="BY70" s="15"/>
      <c r="BZ70" s="15"/>
      <c r="CA70" s="15"/>
      <c r="CB70" s="15"/>
      <c r="CC70" s="15"/>
      <c r="CD70" s="15"/>
      <c r="CE70" s="15"/>
      <c r="CF70" s="15"/>
      <c r="CG70" s="15"/>
      <c r="CH70" s="15"/>
      <c r="CI70" s="15"/>
      <c r="CJ70" s="15"/>
      <c r="CK70" s="15"/>
      <c r="CL70" s="15"/>
      <c r="CM70" s="15"/>
      <c r="CN70" s="15"/>
      <c r="CO70" s="15"/>
      <c r="CP70" s="15"/>
      <c r="CQ70" s="15"/>
      <c r="CR70" s="15"/>
      <c r="CS70" s="15"/>
      <c r="CT70" s="15"/>
      <c r="CU70" s="15"/>
      <c r="CV70" s="15"/>
      <c r="CW70" s="15"/>
      <c r="CX70" s="15"/>
      <c r="CY70" s="15"/>
      <c r="CZ70" s="15"/>
      <c r="DA70" s="15"/>
      <c r="DB70" s="15"/>
      <c r="DC70" s="15"/>
      <c r="DD70" s="15"/>
      <c r="DE70" s="15"/>
      <c r="DF70" s="15"/>
      <c r="DG70" s="15"/>
      <c r="DH70" s="15"/>
      <c r="DI70" s="15"/>
      <c r="DJ70" s="15"/>
      <c r="DK70" s="15"/>
      <c r="DL70" s="15"/>
      <c r="DM70" s="15"/>
      <c r="DN70" s="15"/>
      <c r="DO70" s="15"/>
      <c r="DP70" s="15"/>
      <c r="DQ70" s="15"/>
      <c r="DR70" s="15"/>
      <c r="DS70" s="15"/>
      <c r="DT70" s="15"/>
      <c r="DU70" s="15"/>
      <c r="DV70" s="15"/>
      <c r="DW70" s="15"/>
      <c r="DX70" s="15"/>
      <c r="DY70" s="15"/>
      <c r="DZ70" s="15"/>
      <c r="EA70" s="15"/>
      <c r="EB70" s="15"/>
      <c r="EC70" s="15"/>
      <c r="ED70" s="15"/>
      <c r="EE70" s="15"/>
      <c r="EF70" s="15"/>
      <c r="EG70" s="15"/>
      <c r="EH70" s="15"/>
      <c r="EI70" s="15"/>
      <c r="EJ70" s="15"/>
      <c r="EK70" s="15"/>
      <c r="EL70" s="15"/>
      <c r="EM70" s="15"/>
      <c r="EN70" s="15"/>
      <c r="EO70" s="15"/>
      <c r="EP70" s="15"/>
      <c r="EQ70" s="15"/>
      <c r="ER70" s="15"/>
      <c r="ES70" s="15"/>
      <c r="ET70" s="15"/>
      <c r="EU70" s="15"/>
      <c r="EV70" s="15"/>
      <c r="EW70" s="15"/>
      <c r="EX70" s="15"/>
      <c r="EY70" s="15"/>
      <c r="EZ70" s="15"/>
      <c r="FA70" s="15"/>
      <c r="FB70" s="15"/>
      <c r="FC70" s="15"/>
      <c r="FD70" s="15"/>
      <c r="FE70" s="15"/>
      <c r="FF70" s="15"/>
      <c r="FG70" s="15"/>
      <c r="FH70" s="15"/>
      <c r="FI70" s="15"/>
      <c r="FJ70" s="15"/>
      <c r="FK70" s="15"/>
      <c r="FL70" s="15"/>
      <c r="FM70" s="15"/>
      <c r="FN70" s="15"/>
      <c r="FO70" s="15"/>
      <c r="FP70" s="15"/>
      <c r="FQ70" s="15"/>
      <c r="FR70" s="15"/>
      <c r="FS70" s="15"/>
      <c r="FT70" s="15"/>
      <c r="FU70" s="15"/>
      <c r="FV70" s="15"/>
      <c r="FW70" s="15"/>
      <c r="FX70" s="15"/>
      <c r="FY70" s="15"/>
      <c r="FZ70" s="15"/>
      <c r="GA70" s="15"/>
      <c r="GB70" s="15"/>
      <c r="GC70" s="15"/>
      <c r="GD70" s="15"/>
      <c r="GE70" s="15"/>
      <c r="GF70" s="15"/>
      <c r="GG70" s="15"/>
      <c r="GH70" s="15"/>
      <c r="GI70" s="15"/>
      <c r="GJ70" s="15"/>
      <c r="GK70" s="15"/>
      <c r="GL70" s="15"/>
      <c r="GM70" s="15"/>
      <c r="GN70" s="15"/>
      <c r="GO70" s="15"/>
      <c r="GP70" s="15"/>
      <c r="GQ70" s="15"/>
      <c r="GR70" s="15"/>
      <c r="GS70" s="15"/>
      <c r="GT70" s="15"/>
      <c r="GU70" s="15"/>
      <c r="GV70" s="15"/>
      <c r="GW70" s="15"/>
      <c r="GX70" s="15"/>
      <c r="GY70" s="15"/>
      <c r="GZ70" s="15"/>
      <c r="HA70" s="15"/>
      <c r="HB70" s="15"/>
      <c r="HC70" s="15"/>
      <c r="HD70" s="15"/>
      <c r="HE70" s="15"/>
      <c r="HF70" s="15"/>
      <c r="HG70" s="15"/>
      <c r="HH70" s="15"/>
      <c r="HI70" s="15"/>
      <c r="HJ70" s="15"/>
      <c r="HK70" s="15"/>
      <c r="HL70" s="15"/>
      <c r="HM70" s="15"/>
      <c r="HN70" s="15"/>
      <c r="HO70" s="15"/>
      <c r="HP70" s="15"/>
      <c r="HQ70" s="15"/>
      <c r="HR70" s="15"/>
      <c r="HS70" s="15"/>
      <c r="HT70" s="15"/>
      <c r="HU70" s="15"/>
      <c r="HV70" s="15"/>
      <c r="HW70" s="15"/>
      <c r="HX70" s="15"/>
      <c r="HY70" s="15"/>
      <c r="HZ70" s="15"/>
      <c r="IA70" s="15"/>
      <c r="IB70" s="15"/>
      <c r="IC70" s="15"/>
      <c r="ID70" s="15"/>
      <c r="IE70" s="15"/>
      <c r="IF70" s="15"/>
      <c r="IG70" s="15"/>
      <c r="IH70" s="15"/>
      <c r="II70" s="15"/>
      <c r="IJ70" s="15"/>
      <c r="IK70" s="15"/>
      <c r="IL70" s="15"/>
      <c r="IM70" s="15"/>
      <c r="IN70" s="15"/>
      <c r="IO70" s="15"/>
      <c r="IP70" s="15"/>
      <c r="IQ70" s="15"/>
      <c r="IR70" s="15"/>
      <c r="IS70" s="15"/>
      <c r="IT70" s="15"/>
      <c r="IU70" s="15"/>
      <c r="IV70" s="15"/>
    </row>
    <row r="71" spans="1:256" ht="12" customHeight="1" x14ac:dyDescent="0.2">
      <c r="A71" s="129" t="s">
        <v>247</v>
      </c>
      <c r="B71" s="258">
        <f>IF('Averages etc'!$D$10&gt;=35674,IF('Averages etc'!$D$10&lt;36982,B148,IF(36982&lt;='Averages etc'!$D$10,B109,0)),0)</f>
        <v>0</v>
      </c>
      <c r="C71" s="258">
        <f>IF('Averages etc'!$D$10&gt;=35674,IF('Averages etc'!$D$10&lt;36982,C148,IF(36982&lt;='Averages etc'!$D$10,C109,0)),0)</f>
        <v>0</v>
      </c>
      <c r="D71" s="258">
        <f>IF('Averages etc'!$D$10&gt;=35674,IF('Averages etc'!$D$10&lt;36982,D148,IF(36982&lt;='Averages etc'!$D$10,D109,0)),0)</f>
        <v>0</v>
      </c>
      <c r="E71" s="258">
        <f>IF('Averages etc'!$D$10&gt;=35674,IF('Averages etc'!$D$10&lt;36982,E148,IF(36982&lt;='Averages etc'!$D$10,E109,0)),0)</f>
        <v>0</v>
      </c>
      <c r="F71" s="258">
        <f>IF('Averages etc'!$D$10&gt;=35674,IF('Averages etc'!$D$10&lt;36982,F148,IF(36982&lt;='Averages etc'!$D$10,F109,0)),0)</f>
        <v>0</v>
      </c>
      <c r="G71" s="258">
        <f>IF('Averages etc'!$D$10&gt;=35674,IF('Averages etc'!$D$10&lt;36982,G148,IF(36982&lt;='Averages etc'!$D$10,G109,0)),0)</f>
        <v>0</v>
      </c>
      <c r="H71" s="258">
        <f>IF('Averages etc'!$D$10&gt;=35674,IF('Averages etc'!$D$10&lt;36982,H148,IF(36982&lt;='Averages etc'!$D$10,H109,0)),0)</f>
        <v>0</v>
      </c>
      <c r="I71" s="258">
        <f>IF('Averages etc'!$D$10&gt;=35674,IF('Averages etc'!$D$10&lt;36982,I148,IF(36982&lt;='Averages etc'!$D$10,I109,0)),0)</f>
        <v>0</v>
      </c>
      <c r="J71" s="259">
        <f>IF('Averages etc'!$D$10&gt;=35674,IF('Averages etc'!$D$10&lt;36982,J148,IF(36982&lt;='Averages etc'!$D$10,J109,0)),0)</f>
        <v>0</v>
      </c>
      <c r="L71" s="128"/>
      <c r="M71" s="76">
        <v>21</v>
      </c>
      <c r="N71" s="76">
        <v>22</v>
      </c>
      <c r="O71" s="76">
        <v>23</v>
      </c>
      <c r="P71" s="76">
        <v>24</v>
      </c>
      <c r="Q71" s="76">
        <v>25</v>
      </c>
      <c r="R71" s="76">
        <v>26</v>
      </c>
      <c r="S71" s="119">
        <v>27</v>
      </c>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5"/>
      <c r="BR71" s="15"/>
      <c r="BS71" s="15"/>
      <c r="BT71" s="15"/>
      <c r="BU71" s="15"/>
      <c r="BV71" s="15"/>
      <c r="BW71" s="15"/>
      <c r="BX71" s="15"/>
      <c r="BY71" s="15"/>
      <c r="BZ71" s="15"/>
      <c r="CA71" s="15"/>
      <c r="CB71" s="15"/>
      <c r="CC71" s="15"/>
      <c r="CD71" s="15"/>
      <c r="CE71" s="15"/>
      <c r="CF71" s="15"/>
      <c r="CG71" s="15"/>
      <c r="CH71" s="15"/>
      <c r="CI71" s="15"/>
      <c r="CJ71" s="15"/>
      <c r="CK71" s="15"/>
      <c r="CL71" s="15"/>
      <c r="CM71" s="15"/>
      <c r="CN71" s="15"/>
      <c r="CO71" s="15"/>
      <c r="CP71" s="15"/>
      <c r="CQ71" s="15"/>
      <c r="CR71" s="15"/>
      <c r="CS71" s="15"/>
      <c r="CT71" s="15"/>
      <c r="CU71" s="15"/>
      <c r="CV71" s="15"/>
      <c r="CW71" s="15"/>
      <c r="CX71" s="15"/>
      <c r="CY71" s="15"/>
      <c r="CZ71" s="15"/>
      <c r="DA71" s="15"/>
      <c r="DB71" s="15"/>
      <c r="DC71" s="15"/>
      <c r="DD71" s="15"/>
      <c r="DE71" s="15"/>
      <c r="DF71" s="15"/>
      <c r="DG71" s="15"/>
      <c r="DH71" s="15"/>
      <c r="DI71" s="15"/>
      <c r="DJ71" s="15"/>
      <c r="DK71" s="15"/>
      <c r="DL71" s="15"/>
      <c r="DM71" s="15"/>
      <c r="DN71" s="15"/>
      <c r="DO71" s="15"/>
      <c r="DP71" s="15"/>
      <c r="DQ71" s="15"/>
      <c r="DR71" s="15"/>
      <c r="DS71" s="15"/>
      <c r="DT71" s="15"/>
      <c r="DU71" s="15"/>
      <c r="DV71" s="15"/>
      <c r="DW71" s="15"/>
      <c r="DX71" s="15"/>
      <c r="DY71" s="15"/>
      <c r="DZ71" s="15"/>
      <c r="EA71" s="15"/>
      <c r="EB71" s="15"/>
      <c r="EC71" s="15"/>
      <c r="ED71" s="15"/>
      <c r="EE71" s="15"/>
      <c r="EF71" s="15"/>
      <c r="EG71" s="15"/>
      <c r="EH71" s="15"/>
      <c r="EI71" s="15"/>
      <c r="EJ71" s="15"/>
      <c r="EK71" s="15"/>
      <c r="EL71" s="15"/>
      <c r="EM71" s="15"/>
      <c r="EN71" s="15"/>
      <c r="EO71" s="15"/>
      <c r="EP71" s="15"/>
      <c r="EQ71" s="15"/>
      <c r="ER71" s="15"/>
      <c r="ES71" s="15"/>
      <c r="ET71" s="15"/>
      <c r="EU71" s="15"/>
      <c r="EV71" s="15"/>
      <c r="EW71" s="15"/>
      <c r="EX71" s="15"/>
      <c r="EY71" s="15"/>
      <c r="EZ71" s="15"/>
      <c r="FA71" s="15"/>
      <c r="FB71" s="15"/>
      <c r="FC71" s="15"/>
      <c r="FD71" s="15"/>
      <c r="FE71" s="15"/>
      <c r="FF71" s="15"/>
      <c r="FG71" s="15"/>
      <c r="FH71" s="15"/>
      <c r="FI71" s="15"/>
      <c r="FJ71" s="15"/>
      <c r="FK71" s="15"/>
      <c r="FL71" s="15"/>
      <c r="FM71" s="15"/>
      <c r="FN71" s="15"/>
      <c r="FO71" s="15"/>
      <c r="FP71" s="15"/>
      <c r="FQ71" s="15"/>
      <c r="FR71" s="15"/>
      <c r="FS71" s="15"/>
      <c r="FT71" s="15"/>
      <c r="FU71" s="15"/>
      <c r="FV71" s="15"/>
      <c r="FW71" s="15"/>
      <c r="FX71" s="15"/>
      <c r="FY71" s="15"/>
      <c r="FZ71" s="15"/>
      <c r="GA71" s="15"/>
      <c r="GB71" s="15"/>
      <c r="GC71" s="15"/>
      <c r="GD71" s="15"/>
      <c r="GE71" s="15"/>
      <c r="GF71" s="15"/>
      <c r="GG71" s="15"/>
      <c r="GH71" s="15"/>
      <c r="GI71" s="15"/>
      <c r="GJ71" s="15"/>
      <c r="GK71" s="15"/>
      <c r="GL71" s="15"/>
      <c r="GM71" s="15"/>
      <c r="GN71" s="15"/>
      <c r="GO71" s="15"/>
      <c r="GP71" s="15"/>
      <c r="GQ71" s="15"/>
      <c r="GR71" s="15"/>
      <c r="GS71" s="15"/>
      <c r="GT71" s="15"/>
      <c r="GU71" s="15"/>
      <c r="GV71" s="15"/>
      <c r="GW71" s="15"/>
      <c r="GX71" s="15"/>
      <c r="GY71" s="15"/>
      <c r="GZ71" s="15"/>
      <c r="HA71" s="15"/>
      <c r="HB71" s="15"/>
      <c r="HC71" s="15"/>
      <c r="HD71" s="15"/>
      <c r="HE71" s="15"/>
      <c r="HF71" s="15"/>
      <c r="HG71" s="15"/>
      <c r="HH71" s="15"/>
      <c r="HI71" s="15"/>
      <c r="HJ71" s="15"/>
      <c r="HK71" s="15"/>
      <c r="HL71" s="15"/>
      <c r="HM71" s="15"/>
      <c r="HN71" s="15"/>
      <c r="HO71" s="15"/>
      <c r="HP71" s="15"/>
      <c r="HQ71" s="15"/>
      <c r="HR71" s="15"/>
      <c r="HS71" s="15"/>
      <c r="HT71" s="15"/>
      <c r="HU71" s="15"/>
      <c r="HV71" s="15"/>
      <c r="HW71" s="15"/>
      <c r="HX71" s="15"/>
      <c r="HY71" s="15"/>
      <c r="HZ71" s="15"/>
      <c r="IA71" s="15"/>
      <c r="IB71" s="15"/>
      <c r="IC71" s="15"/>
      <c r="ID71" s="15"/>
      <c r="IE71" s="15"/>
      <c r="IF71" s="15"/>
      <c r="IG71" s="15"/>
      <c r="IH71" s="15"/>
      <c r="II71" s="15"/>
      <c r="IJ71" s="15"/>
      <c r="IK71" s="15"/>
      <c r="IL71" s="15"/>
      <c r="IM71" s="15"/>
      <c r="IN71" s="15"/>
      <c r="IO71" s="15"/>
      <c r="IP71" s="15"/>
      <c r="IQ71" s="15"/>
      <c r="IR71" s="15"/>
      <c r="IS71" s="15"/>
      <c r="IT71" s="15"/>
      <c r="IU71" s="15"/>
      <c r="IV71" s="15"/>
    </row>
    <row r="72" spans="1:256" ht="12" customHeight="1" x14ac:dyDescent="0.2">
      <c r="A72" s="129" t="s">
        <v>213</v>
      </c>
      <c r="B72" s="258">
        <f>IF('Averages etc'!$D$10&gt;=35674,IF('Averages etc'!$D$10&lt;36982,B149,IF(36982&lt;='Averages etc'!$D$10,B110,0)),0)</f>
        <v>0</v>
      </c>
      <c r="C72" s="258">
        <f>IF('Averages etc'!$D$10&gt;=35674,IF('Averages etc'!$D$10&lt;36982,C149,IF(36982&lt;='Averages etc'!$D$10,C110,0)),0)</f>
        <v>0</v>
      </c>
      <c r="D72" s="258">
        <f>IF('Averages etc'!$D$10&gt;=35674,IF('Averages etc'!$D$10&lt;36982,D149,IF(36982&lt;='Averages etc'!$D$10,D110,0)),0)</f>
        <v>0</v>
      </c>
      <c r="E72" s="258">
        <f>IF('Averages etc'!$D$10&gt;=35674,IF('Averages etc'!$D$10&lt;36982,E149,IF(36982&lt;='Averages etc'!$D$10,E110,0)),0)</f>
        <v>0</v>
      </c>
      <c r="F72" s="258">
        <f>IF('Averages etc'!$D$10&gt;=35674,IF('Averages etc'!$D$10&lt;36982,F149,IF(36982&lt;='Averages etc'!$D$10,F110,0)),0)</f>
        <v>0</v>
      </c>
      <c r="G72" s="258">
        <f>IF('Averages etc'!$D$10&gt;=35674,IF('Averages etc'!$D$10&lt;36982,G149,IF(36982&lt;='Averages etc'!$D$10,G110,0)),0)</f>
        <v>0</v>
      </c>
      <c r="H72" s="258">
        <f>IF('Averages etc'!$D$10&gt;=35674,IF('Averages etc'!$D$10&lt;36982,H149,IF(36982&lt;='Averages etc'!$D$10,H110,0)),0)</f>
        <v>0</v>
      </c>
      <c r="I72" s="258">
        <f>IF('Averages etc'!$D$10&gt;=35674,IF('Averages etc'!$D$10&lt;36982,I149,IF(36982&lt;='Averages etc'!$D$10,I110,0)),0)</f>
        <v>0</v>
      </c>
      <c r="J72" s="259">
        <f>IF('Averages etc'!$D$10&gt;=35674,IF('Averages etc'!$D$10&lt;36982,J149,IF(36982&lt;='Averages etc'!$D$10,J110,0)),0)</f>
        <v>0</v>
      </c>
      <c r="L72" s="129"/>
      <c r="M72" s="86" t="s">
        <v>159</v>
      </c>
      <c r="N72" s="86" t="s">
        <v>160</v>
      </c>
      <c r="O72" s="86" t="s">
        <v>161</v>
      </c>
      <c r="P72" s="86" t="s">
        <v>162</v>
      </c>
      <c r="Q72" s="86" t="s">
        <v>163</v>
      </c>
      <c r="R72" s="86" t="s">
        <v>164</v>
      </c>
      <c r="S72" s="140" t="s">
        <v>165</v>
      </c>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c r="BM72" s="15"/>
      <c r="BN72" s="15"/>
      <c r="BO72" s="15"/>
      <c r="BP72" s="15"/>
      <c r="BQ72" s="15"/>
      <c r="BR72" s="15"/>
      <c r="BS72" s="15"/>
      <c r="BT72" s="15"/>
      <c r="BU72" s="15"/>
      <c r="BV72" s="15"/>
      <c r="BW72" s="15"/>
      <c r="BX72" s="15"/>
      <c r="BY72" s="15"/>
      <c r="BZ72" s="15"/>
      <c r="CA72" s="15"/>
      <c r="CB72" s="15"/>
      <c r="CC72" s="15"/>
      <c r="CD72" s="15"/>
      <c r="CE72" s="15"/>
      <c r="CF72" s="15"/>
      <c r="CG72" s="15"/>
      <c r="CH72" s="15"/>
      <c r="CI72" s="15"/>
      <c r="CJ72" s="15"/>
      <c r="CK72" s="15"/>
      <c r="CL72" s="15"/>
      <c r="CM72" s="15"/>
      <c r="CN72" s="15"/>
      <c r="CO72" s="15"/>
      <c r="CP72" s="15"/>
      <c r="CQ72" s="15"/>
      <c r="CR72" s="15"/>
      <c r="CS72" s="15"/>
      <c r="CT72" s="15"/>
      <c r="CU72" s="15"/>
      <c r="CV72" s="15"/>
      <c r="CW72" s="15"/>
      <c r="CX72" s="15"/>
      <c r="CY72" s="15"/>
      <c r="CZ72" s="15"/>
      <c r="DA72" s="15"/>
      <c r="DB72" s="15"/>
      <c r="DC72" s="15"/>
      <c r="DD72" s="15"/>
      <c r="DE72" s="15"/>
      <c r="DF72" s="15"/>
      <c r="DG72" s="15"/>
      <c r="DH72" s="15"/>
      <c r="DI72" s="15"/>
      <c r="DJ72" s="15"/>
      <c r="DK72" s="15"/>
      <c r="DL72" s="15"/>
      <c r="DM72" s="15"/>
      <c r="DN72" s="15"/>
      <c r="DO72" s="15"/>
      <c r="DP72" s="15"/>
      <c r="DQ72" s="15"/>
      <c r="DR72" s="15"/>
      <c r="DS72" s="15"/>
      <c r="DT72" s="15"/>
      <c r="DU72" s="15"/>
      <c r="DV72" s="15"/>
      <c r="DW72" s="15"/>
      <c r="DX72" s="15"/>
      <c r="DY72" s="15"/>
      <c r="DZ72" s="15"/>
      <c r="EA72" s="15"/>
      <c r="EB72" s="15"/>
      <c r="EC72" s="15"/>
      <c r="ED72" s="15"/>
      <c r="EE72" s="15"/>
      <c r="EF72" s="15"/>
      <c r="EG72" s="15"/>
      <c r="EH72" s="15"/>
      <c r="EI72" s="15"/>
      <c r="EJ72" s="15"/>
      <c r="EK72" s="15"/>
      <c r="EL72" s="15"/>
      <c r="EM72" s="15"/>
      <c r="EN72" s="15"/>
      <c r="EO72" s="15"/>
      <c r="EP72" s="15"/>
      <c r="EQ72" s="15"/>
      <c r="ER72" s="15"/>
      <c r="ES72" s="15"/>
      <c r="ET72" s="15"/>
      <c r="EU72" s="15"/>
      <c r="EV72" s="15"/>
      <c r="EW72" s="15"/>
      <c r="EX72" s="15"/>
      <c r="EY72" s="15"/>
      <c r="EZ72" s="15"/>
      <c r="FA72" s="15"/>
      <c r="FB72" s="15"/>
      <c r="FC72" s="15"/>
      <c r="FD72" s="15"/>
      <c r="FE72" s="15"/>
      <c r="FF72" s="15"/>
      <c r="FG72" s="15"/>
      <c r="FH72" s="15"/>
      <c r="FI72" s="15"/>
      <c r="FJ72" s="15"/>
      <c r="FK72" s="15"/>
      <c r="FL72" s="15"/>
      <c r="FM72" s="15"/>
      <c r="FN72" s="15"/>
      <c r="FO72" s="15"/>
      <c r="FP72" s="15"/>
      <c r="FQ72" s="15"/>
      <c r="FR72" s="15"/>
      <c r="FS72" s="15"/>
      <c r="FT72" s="15"/>
      <c r="FU72" s="15"/>
      <c r="FV72" s="15"/>
      <c r="FW72" s="15"/>
      <c r="FX72" s="15"/>
      <c r="FY72" s="15"/>
      <c r="FZ72" s="15"/>
      <c r="GA72" s="15"/>
      <c r="GB72" s="15"/>
      <c r="GC72" s="15"/>
      <c r="GD72" s="15"/>
      <c r="GE72" s="15"/>
      <c r="GF72" s="15"/>
      <c r="GG72" s="15"/>
      <c r="GH72" s="15"/>
      <c r="GI72" s="15"/>
      <c r="GJ72" s="15"/>
      <c r="GK72" s="15"/>
      <c r="GL72" s="15"/>
      <c r="GM72" s="15"/>
      <c r="GN72" s="15"/>
      <c r="GO72" s="15"/>
      <c r="GP72" s="15"/>
      <c r="GQ72" s="15"/>
      <c r="GR72" s="15"/>
      <c r="GS72" s="15"/>
      <c r="GT72" s="15"/>
      <c r="GU72" s="15"/>
      <c r="GV72" s="15"/>
      <c r="GW72" s="15"/>
      <c r="GX72" s="15"/>
      <c r="GY72" s="15"/>
      <c r="GZ72" s="15"/>
      <c r="HA72" s="15"/>
      <c r="HB72" s="15"/>
      <c r="HC72" s="15"/>
      <c r="HD72" s="15"/>
      <c r="HE72" s="15"/>
      <c r="HF72" s="15"/>
      <c r="HG72" s="15"/>
      <c r="HH72" s="15"/>
      <c r="HI72" s="15"/>
      <c r="HJ72" s="15"/>
      <c r="HK72" s="15"/>
      <c r="HL72" s="15"/>
      <c r="HM72" s="15"/>
      <c r="HN72" s="15"/>
      <c r="HO72" s="15"/>
      <c r="HP72" s="15"/>
      <c r="HQ72" s="15"/>
      <c r="HR72" s="15"/>
      <c r="HS72" s="15"/>
      <c r="HT72" s="15"/>
      <c r="HU72" s="15"/>
      <c r="HV72" s="15"/>
      <c r="HW72" s="15"/>
      <c r="HX72" s="15"/>
      <c r="HY72" s="15"/>
      <c r="HZ72" s="15"/>
      <c r="IA72" s="15"/>
      <c r="IB72" s="15"/>
      <c r="IC72" s="15"/>
      <c r="ID72" s="15"/>
      <c r="IE72" s="15"/>
      <c r="IF72" s="15"/>
      <c r="IG72" s="15"/>
      <c r="IH72" s="15"/>
      <c r="II72" s="15"/>
      <c r="IJ72" s="15"/>
      <c r="IK72" s="15"/>
      <c r="IL72" s="15"/>
      <c r="IM72" s="15"/>
      <c r="IN72" s="15"/>
      <c r="IO72" s="15"/>
      <c r="IP72" s="15"/>
      <c r="IQ72" s="15"/>
      <c r="IR72" s="15"/>
      <c r="IS72" s="15"/>
      <c r="IT72" s="15"/>
      <c r="IU72" s="15"/>
      <c r="IV72" s="15"/>
    </row>
    <row r="73" spans="1:256" ht="12" customHeight="1" x14ac:dyDescent="0.2">
      <c r="A73" s="129" t="s">
        <v>214</v>
      </c>
      <c r="B73" s="258">
        <f>IF('Averages etc'!$D$10&gt;=35674,IF('Averages etc'!$D$10&lt;36982,B150,IF(36982&lt;='Averages etc'!$D$10,B111,0)),0)</f>
        <v>0</v>
      </c>
      <c r="C73" s="258">
        <f>IF('Averages etc'!$D$10&gt;=35674,IF('Averages etc'!$D$10&lt;36982,C150,IF(36982&lt;='Averages etc'!$D$10,C111,0)),0)</f>
        <v>0</v>
      </c>
      <c r="D73" s="258">
        <f>IF('Averages etc'!$D$10&gt;=35674,IF('Averages etc'!$D$10&lt;36982,D150,IF(36982&lt;='Averages etc'!$D$10,D111,0)),0)</f>
        <v>0</v>
      </c>
      <c r="E73" s="258">
        <f>IF('Averages etc'!$D$10&gt;=35674,IF('Averages etc'!$D$10&lt;36982,E150,IF(36982&lt;='Averages etc'!$D$10,E111,0)),0)</f>
        <v>0</v>
      </c>
      <c r="F73" s="258">
        <f>IF('Averages etc'!$D$10&gt;=35674,IF('Averages etc'!$D$10&lt;36982,F150,IF(36982&lt;='Averages etc'!$D$10,F111,0)),0)</f>
        <v>0</v>
      </c>
      <c r="G73" s="258">
        <f>IF('Averages etc'!$D$10&gt;=35674,IF('Averages etc'!$D$10&lt;36982,G150,IF(36982&lt;='Averages etc'!$D$10,G111,0)),0)</f>
        <v>0</v>
      </c>
      <c r="H73" s="258">
        <f>IF('Averages etc'!$D$10&gt;=35674,IF('Averages etc'!$D$10&lt;36982,H150,IF(36982&lt;='Averages etc'!$D$10,H111,0)),0)</f>
        <v>0</v>
      </c>
      <c r="I73" s="258">
        <f>IF('Averages etc'!$D$10&gt;=35674,IF('Averages etc'!$D$10&lt;36982,I150,IF(36982&lt;='Averages etc'!$D$10,I111,0)),0)</f>
        <v>0</v>
      </c>
      <c r="J73" s="259">
        <f>IF('Averages etc'!$D$10&gt;=35674,IF('Averages etc'!$D$10&lt;36982,J150,IF(36982&lt;='Averages etc'!$D$10,J111,0)),0)</f>
        <v>0</v>
      </c>
      <c r="L73" s="139" t="s">
        <v>100</v>
      </c>
      <c r="M73" s="124" t="e">
        <f>VLOOKUP($F2,'Level model'!$A$59:$AA$337,M$71)</f>
        <v>#N/A</v>
      </c>
      <c r="N73" s="124" t="e">
        <f>VLOOKUP($F2,'Level model'!$A$59:$AA$337,N$71)</f>
        <v>#N/A</v>
      </c>
      <c r="O73" s="124" t="e">
        <f>VLOOKUP($F2,'Level model'!$A$59:$AA$337,O$71)</f>
        <v>#N/A</v>
      </c>
      <c r="P73" s="124" t="e">
        <f>VLOOKUP($F2,'Level model'!$A$59:$AA$337,P$71)</f>
        <v>#N/A</v>
      </c>
      <c r="Q73" s="124" t="e">
        <f>VLOOKUP($F2,'Level model'!$A$59:$AA$337,Q$71)</f>
        <v>#N/A</v>
      </c>
      <c r="R73" s="124" t="e">
        <f>VLOOKUP($F2,'Level model'!$A$59:$AA$337,R$71)</f>
        <v>#N/A</v>
      </c>
      <c r="S73" s="124" t="e">
        <f>VLOOKUP($F2,'Level model'!$A$59:$AA$337,S$71)</f>
        <v>#N/A</v>
      </c>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c r="BM73" s="15"/>
      <c r="BN73" s="15"/>
      <c r="BO73" s="15"/>
      <c r="BP73" s="15"/>
      <c r="BQ73" s="15"/>
      <c r="BR73" s="15"/>
      <c r="BS73" s="15"/>
      <c r="BT73" s="15"/>
      <c r="BU73" s="15"/>
      <c r="BV73" s="15"/>
      <c r="BW73" s="15"/>
      <c r="BX73" s="15"/>
      <c r="BY73" s="15"/>
      <c r="BZ73" s="15"/>
      <c r="CA73" s="15"/>
      <c r="CB73" s="15"/>
      <c r="CC73" s="15"/>
      <c r="CD73" s="15"/>
      <c r="CE73" s="15"/>
      <c r="CF73" s="15"/>
      <c r="CG73" s="15"/>
      <c r="CH73" s="15"/>
      <c r="CI73" s="15"/>
      <c r="CJ73" s="15"/>
      <c r="CK73" s="15"/>
      <c r="CL73" s="15"/>
      <c r="CM73" s="15"/>
      <c r="CN73" s="15"/>
      <c r="CO73" s="15"/>
      <c r="CP73" s="15"/>
      <c r="CQ73" s="15"/>
      <c r="CR73" s="15"/>
      <c r="CS73" s="15"/>
      <c r="CT73" s="15"/>
      <c r="CU73" s="15"/>
      <c r="CV73" s="15"/>
      <c r="CW73" s="15"/>
      <c r="CX73" s="15"/>
      <c r="CY73" s="15"/>
      <c r="CZ73" s="15"/>
      <c r="DA73" s="15"/>
      <c r="DB73" s="15"/>
      <c r="DC73" s="15"/>
      <c r="DD73" s="15"/>
      <c r="DE73" s="15"/>
      <c r="DF73" s="15"/>
      <c r="DG73" s="15"/>
      <c r="DH73" s="15"/>
      <c r="DI73" s="15"/>
      <c r="DJ73" s="15"/>
      <c r="DK73" s="15"/>
      <c r="DL73" s="15"/>
      <c r="DM73" s="15"/>
      <c r="DN73" s="15"/>
      <c r="DO73" s="15"/>
      <c r="DP73" s="15"/>
      <c r="DQ73" s="15"/>
      <c r="DR73" s="15"/>
      <c r="DS73" s="15"/>
      <c r="DT73" s="15"/>
      <c r="DU73" s="15"/>
      <c r="DV73" s="15"/>
      <c r="DW73" s="15"/>
      <c r="DX73" s="15"/>
      <c r="DY73" s="15"/>
      <c r="DZ73" s="15"/>
      <c r="EA73" s="15"/>
      <c r="EB73" s="15"/>
      <c r="EC73" s="15"/>
      <c r="ED73" s="15"/>
      <c r="EE73" s="15"/>
      <c r="EF73" s="15"/>
      <c r="EG73" s="15"/>
      <c r="EH73" s="15"/>
      <c r="EI73" s="15"/>
      <c r="EJ73" s="15"/>
      <c r="EK73" s="15"/>
      <c r="EL73" s="15"/>
      <c r="EM73" s="15"/>
      <c r="EN73" s="15"/>
      <c r="EO73" s="15"/>
      <c r="EP73" s="15"/>
      <c r="EQ73" s="15"/>
      <c r="ER73" s="15"/>
      <c r="ES73" s="15"/>
      <c r="ET73" s="15"/>
      <c r="EU73" s="15"/>
      <c r="EV73" s="15"/>
      <c r="EW73" s="15"/>
      <c r="EX73" s="15"/>
      <c r="EY73" s="15"/>
      <c r="EZ73" s="15"/>
      <c r="FA73" s="15"/>
      <c r="FB73" s="15"/>
      <c r="FC73" s="15"/>
      <c r="FD73" s="15"/>
      <c r="FE73" s="15"/>
      <c r="FF73" s="15"/>
      <c r="FG73" s="15"/>
      <c r="FH73" s="15"/>
      <c r="FI73" s="15"/>
      <c r="FJ73" s="15"/>
      <c r="FK73" s="15"/>
      <c r="FL73" s="15"/>
      <c r="FM73" s="15"/>
      <c r="FN73" s="15"/>
      <c r="FO73" s="15"/>
      <c r="FP73" s="15"/>
      <c r="FQ73" s="15"/>
      <c r="FR73" s="15"/>
      <c r="FS73" s="15"/>
      <c r="FT73" s="15"/>
      <c r="FU73" s="15"/>
      <c r="FV73" s="15"/>
      <c r="FW73" s="15"/>
      <c r="FX73" s="15"/>
      <c r="FY73" s="15"/>
      <c r="FZ73" s="15"/>
      <c r="GA73" s="15"/>
      <c r="GB73" s="15"/>
      <c r="GC73" s="15"/>
      <c r="GD73" s="15"/>
      <c r="GE73" s="15"/>
      <c r="GF73" s="15"/>
      <c r="GG73" s="15"/>
      <c r="GH73" s="15"/>
      <c r="GI73" s="15"/>
      <c r="GJ73" s="15"/>
      <c r="GK73" s="15"/>
      <c r="GL73" s="15"/>
      <c r="GM73" s="15"/>
      <c r="GN73" s="15"/>
      <c r="GO73" s="15"/>
      <c r="GP73" s="15"/>
      <c r="GQ73" s="15"/>
      <c r="GR73" s="15"/>
      <c r="GS73" s="15"/>
      <c r="GT73" s="15"/>
      <c r="GU73" s="15"/>
      <c r="GV73" s="15"/>
      <c r="GW73" s="15"/>
      <c r="GX73" s="15"/>
      <c r="GY73" s="15"/>
      <c r="GZ73" s="15"/>
      <c r="HA73" s="15"/>
      <c r="HB73" s="15"/>
      <c r="HC73" s="15"/>
      <c r="HD73" s="15"/>
      <c r="HE73" s="15"/>
      <c r="HF73" s="15"/>
      <c r="HG73" s="15"/>
      <c r="HH73" s="15"/>
      <c r="HI73" s="15"/>
      <c r="HJ73" s="15"/>
      <c r="HK73" s="15"/>
      <c r="HL73" s="15"/>
      <c r="HM73" s="15"/>
      <c r="HN73" s="15"/>
      <c r="HO73" s="15"/>
      <c r="HP73" s="15"/>
      <c r="HQ73" s="15"/>
      <c r="HR73" s="15"/>
      <c r="HS73" s="15"/>
      <c r="HT73" s="15"/>
      <c r="HU73" s="15"/>
      <c r="HV73" s="15"/>
      <c r="HW73" s="15"/>
      <c r="HX73" s="15"/>
      <c r="HY73" s="15"/>
      <c r="HZ73" s="15"/>
      <c r="IA73" s="15"/>
      <c r="IB73" s="15"/>
      <c r="IC73" s="15"/>
      <c r="ID73" s="15"/>
      <c r="IE73" s="15"/>
      <c r="IF73" s="15"/>
      <c r="IG73" s="15"/>
      <c r="IH73" s="15"/>
      <c r="II73" s="15"/>
      <c r="IJ73" s="15"/>
      <c r="IK73" s="15"/>
      <c r="IL73" s="15"/>
      <c r="IM73" s="15"/>
      <c r="IN73" s="15"/>
      <c r="IO73" s="15"/>
      <c r="IP73" s="15"/>
      <c r="IQ73" s="15"/>
      <c r="IR73" s="15"/>
      <c r="IS73" s="15"/>
      <c r="IT73" s="15"/>
      <c r="IU73" s="15"/>
      <c r="IV73" s="15"/>
    </row>
    <row r="74" spans="1:256" ht="12" customHeight="1" x14ac:dyDescent="0.2">
      <c r="A74" s="129" t="s">
        <v>215</v>
      </c>
      <c r="B74" s="258">
        <f>IF('Averages etc'!$D$10&gt;=35674,IF('Averages etc'!$D$10&lt;36982,B151,IF(36982&lt;='Averages etc'!$D$10,B112,0)),0)</f>
        <v>0</v>
      </c>
      <c r="C74" s="258">
        <f>IF('Averages etc'!$D$10&gt;=35674,IF('Averages etc'!$D$10&lt;36982,C151,IF(36982&lt;='Averages etc'!$D$10,C112,0)),0)</f>
        <v>0</v>
      </c>
      <c r="D74" s="258">
        <f>IF('Averages etc'!$D$10&gt;=35674,IF('Averages etc'!$D$10&lt;36982,D151,IF(36982&lt;='Averages etc'!$D$10,D112,0)),0)</f>
        <v>0</v>
      </c>
      <c r="E74" s="258">
        <f>IF('Averages etc'!$D$10&gt;=35674,IF('Averages etc'!$D$10&lt;36982,E151,IF(36982&lt;='Averages etc'!$D$10,E112,0)),0)</f>
        <v>0</v>
      </c>
      <c r="F74" s="258">
        <f>IF('Averages etc'!$D$10&gt;=35674,IF('Averages etc'!$D$10&lt;36982,F151,IF(36982&lt;='Averages etc'!$D$10,F112,0)),0)</f>
        <v>0</v>
      </c>
      <c r="G74" s="258">
        <f>IF('Averages etc'!$D$10&gt;=35674,IF('Averages etc'!$D$10&lt;36982,G151,IF(36982&lt;='Averages etc'!$D$10,G112,0)),0)</f>
        <v>0</v>
      </c>
      <c r="H74" s="258">
        <f>IF('Averages etc'!$D$10&gt;=35674,IF('Averages etc'!$D$10&lt;36982,H151,IF(36982&lt;='Averages etc'!$D$10,H112,0)),0)</f>
        <v>0</v>
      </c>
      <c r="I74" s="258">
        <f>IF('Averages etc'!$D$10&gt;=35674,IF('Averages etc'!$D$10&lt;36982,I151,IF(36982&lt;='Averages etc'!$D$10,I112,0)),0)</f>
        <v>0</v>
      </c>
      <c r="J74" s="259">
        <f>IF('Averages etc'!$D$10&gt;=35674,IF('Averages etc'!$D$10&lt;36982,J151,IF(36982&lt;='Averages etc'!$D$10,J112,0)),0)</f>
        <v>0</v>
      </c>
      <c r="L74" s="139" t="s">
        <v>101</v>
      </c>
      <c r="M74" s="124" t="e">
        <f>VLOOKUP($F3,'Level model'!$A$59:$AA$337,M$71)</f>
        <v>#N/A</v>
      </c>
      <c r="N74" s="124" t="e">
        <f>VLOOKUP($F3,'Level model'!$A$59:$AA$337,N$71)</f>
        <v>#N/A</v>
      </c>
      <c r="O74" s="124" t="e">
        <f>VLOOKUP($F3,'Level model'!$A$59:$AA$337,O$71)</f>
        <v>#N/A</v>
      </c>
      <c r="P74" s="124" t="e">
        <f>VLOOKUP($F3,'Level model'!$A$59:$AA$337,P$71)</f>
        <v>#N/A</v>
      </c>
      <c r="Q74" s="124" t="e">
        <f>VLOOKUP($F3,'Level model'!$A$59:$AA$337,Q$71)</f>
        <v>#N/A</v>
      </c>
      <c r="R74" s="124" t="e">
        <f>VLOOKUP($F3,'Level model'!$A$59:$AA$337,R$71)</f>
        <v>#N/A</v>
      </c>
      <c r="S74" s="124" t="e">
        <f>VLOOKUP($F3,'Level model'!$A$59:$AA$337,S$71)</f>
        <v>#N/A</v>
      </c>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c r="BM74" s="15"/>
      <c r="BN74" s="15"/>
      <c r="BO74" s="15"/>
      <c r="BP74" s="15"/>
      <c r="BQ74" s="15"/>
      <c r="BR74" s="15"/>
      <c r="BS74" s="15"/>
      <c r="BT74" s="15"/>
      <c r="BU74" s="15"/>
      <c r="BV74" s="15"/>
      <c r="BW74" s="15"/>
      <c r="BX74" s="15"/>
      <c r="BY74" s="15"/>
      <c r="BZ74" s="15"/>
      <c r="CA74" s="15"/>
      <c r="CB74" s="15"/>
      <c r="CC74" s="15"/>
      <c r="CD74" s="15"/>
      <c r="CE74" s="15"/>
      <c r="CF74" s="15"/>
      <c r="CG74" s="15"/>
      <c r="CH74" s="15"/>
      <c r="CI74" s="15"/>
      <c r="CJ74" s="15"/>
      <c r="CK74" s="15"/>
      <c r="CL74" s="15"/>
      <c r="CM74" s="15"/>
      <c r="CN74" s="15"/>
      <c r="CO74" s="15"/>
      <c r="CP74" s="15"/>
      <c r="CQ74" s="15"/>
      <c r="CR74" s="15"/>
      <c r="CS74" s="15"/>
      <c r="CT74" s="15"/>
      <c r="CU74" s="15"/>
      <c r="CV74" s="15"/>
      <c r="CW74" s="15"/>
      <c r="CX74" s="15"/>
      <c r="CY74" s="15"/>
      <c r="CZ74" s="15"/>
      <c r="DA74" s="15"/>
      <c r="DB74" s="15"/>
      <c r="DC74" s="15"/>
      <c r="DD74" s="15"/>
      <c r="DE74" s="15"/>
      <c r="DF74" s="15"/>
      <c r="DG74" s="15"/>
      <c r="DH74" s="15"/>
      <c r="DI74" s="15"/>
      <c r="DJ74" s="15"/>
      <c r="DK74" s="15"/>
      <c r="DL74" s="15"/>
      <c r="DM74" s="15"/>
      <c r="DN74" s="15"/>
      <c r="DO74" s="15"/>
      <c r="DP74" s="15"/>
      <c r="DQ74" s="15"/>
      <c r="DR74" s="15"/>
      <c r="DS74" s="15"/>
      <c r="DT74" s="15"/>
      <c r="DU74" s="15"/>
      <c r="DV74" s="15"/>
      <c r="DW74" s="15"/>
      <c r="DX74" s="15"/>
      <c r="DY74" s="15"/>
      <c r="DZ74" s="15"/>
      <c r="EA74" s="15"/>
      <c r="EB74" s="15"/>
      <c r="EC74" s="15"/>
      <c r="ED74" s="15"/>
      <c r="EE74" s="15"/>
      <c r="EF74" s="15"/>
      <c r="EG74" s="15"/>
      <c r="EH74" s="15"/>
      <c r="EI74" s="15"/>
      <c r="EJ74" s="15"/>
      <c r="EK74" s="15"/>
      <c r="EL74" s="15"/>
      <c r="EM74" s="15"/>
      <c r="EN74" s="15"/>
      <c r="EO74" s="15"/>
      <c r="EP74" s="15"/>
      <c r="EQ74" s="15"/>
      <c r="ER74" s="15"/>
      <c r="ES74" s="15"/>
      <c r="ET74" s="15"/>
      <c r="EU74" s="15"/>
      <c r="EV74" s="15"/>
      <c r="EW74" s="15"/>
      <c r="EX74" s="15"/>
      <c r="EY74" s="15"/>
      <c r="EZ74" s="15"/>
      <c r="FA74" s="15"/>
      <c r="FB74" s="15"/>
      <c r="FC74" s="15"/>
      <c r="FD74" s="15"/>
      <c r="FE74" s="15"/>
      <c r="FF74" s="15"/>
      <c r="FG74" s="15"/>
      <c r="FH74" s="15"/>
      <c r="FI74" s="15"/>
      <c r="FJ74" s="15"/>
      <c r="FK74" s="15"/>
      <c r="FL74" s="15"/>
      <c r="FM74" s="15"/>
      <c r="FN74" s="15"/>
      <c r="FO74" s="15"/>
      <c r="FP74" s="15"/>
      <c r="FQ74" s="15"/>
      <c r="FR74" s="15"/>
      <c r="FS74" s="15"/>
      <c r="FT74" s="15"/>
      <c r="FU74" s="15"/>
      <c r="FV74" s="15"/>
      <c r="FW74" s="15"/>
      <c r="FX74" s="15"/>
      <c r="FY74" s="15"/>
      <c r="FZ74" s="15"/>
      <c r="GA74" s="15"/>
      <c r="GB74" s="15"/>
      <c r="GC74" s="15"/>
      <c r="GD74" s="15"/>
      <c r="GE74" s="15"/>
      <c r="GF74" s="15"/>
      <c r="GG74" s="15"/>
      <c r="GH74" s="15"/>
      <c r="GI74" s="15"/>
      <c r="GJ74" s="15"/>
      <c r="GK74" s="15"/>
      <c r="GL74" s="15"/>
      <c r="GM74" s="15"/>
      <c r="GN74" s="15"/>
      <c r="GO74" s="15"/>
      <c r="GP74" s="15"/>
      <c r="GQ74" s="15"/>
      <c r="GR74" s="15"/>
      <c r="GS74" s="15"/>
      <c r="GT74" s="15"/>
      <c r="GU74" s="15"/>
      <c r="GV74" s="15"/>
      <c r="GW74" s="15"/>
      <c r="GX74" s="15"/>
      <c r="GY74" s="15"/>
      <c r="GZ74" s="15"/>
      <c r="HA74" s="15"/>
      <c r="HB74" s="15"/>
      <c r="HC74" s="15"/>
      <c r="HD74" s="15"/>
      <c r="HE74" s="15"/>
      <c r="HF74" s="15"/>
      <c r="HG74" s="15"/>
      <c r="HH74" s="15"/>
      <c r="HI74" s="15"/>
      <c r="HJ74" s="15"/>
      <c r="HK74" s="15"/>
      <c r="HL74" s="15"/>
      <c r="HM74" s="15"/>
      <c r="HN74" s="15"/>
      <c r="HO74" s="15"/>
      <c r="HP74" s="15"/>
      <c r="HQ74" s="15"/>
      <c r="HR74" s="15"/>
      <c r="HS74" s="15"/>
      <c r="HT74" s="15"/>
      <c r="HU74" s="15"/>
      <c r="HV74" s="15"/>
      <c r="HW74" s="15"/>
      <c r="HX74" s="15"/>
      <c r="HY74" s="15"/>
      <c r="HZ74" s="15"/>
      <c r="IA74" s="15"/>
      <c r="IB74" s="15"/>
      <c r="IC74" s="15"/>
      <c r="ID74" s="15"/>
      <c r="IE74" s="15"/>
      <c r="IF74" s="15"/>
      <c r="IG74" s="15"/>
      <c r="IH74" s="15"/>
      <c r="II74" s="15"/>
      <c r="IJ74" s="15"/>
      <c r="IK74" s="15"/>
      <c r="IL74" s="15"/>
      <c r="IM74" s="15"/>
      <c r="IN74" s="15"/>
      <c r="IO74" s="15"/>
      <c r="IP74" s="15"/>
      <c r="IQ74" s="15"/>
      <c r="IR74" s="15"/>
      <c r="IS74" s="15"/>
      <c r="IT74" s="15"/>
      <c r="IU74" s="15"/>
      <c r="IV74" s="15"/>
    </row>
    <row r="75" spans="1:256" ht="12" customHeight="1" x14ac:dyDescent="0.2">
      <c r="A75" s="129" t="s">
        <v>216</v>
      </c>
      <c r="B75" s="258">
        <f>IF('Averages etc'!$D$10&gt;=35674,IF('Averages etc'!$D$10&lt;36982,B152,IF(36982&lt;='Averages etc'!$D$10,B113,0)),0)</f>
        <v>0</v>
      </c>
      <c r="C75" s="258">
        <f>IF('Averages etc'!$D$10&gt;=35674,IF('Averages etc'!$D$10&lt;36982,C152,IF(36982&lt;='Averages etc'!$D$10,C113,0)),0)</f>
        <v>0</v>
      </c>
      <c r="D75" s="258">
        <f>IF('Averages etc'!$D$10&gt;=35674,IF('Averages etc'!$D$10&lt;36982,D152,IF(36982&lt;='Averages etc'!$D$10,D113,0)),0)</f>
        <v>0</v>
      </c>
      <c r="E75" s="258">
        <f>IF('Averages etc'!$D$10&gt;=35674,IF('Averages etc'!$D$10&lt;36982,E152,IF(36982&lt;='Averages etc'!$D$10,E113,0)),0)</f>
        <v>0</v>
      </c>
      <c r="F75" s="258">
        <f>IF('Averages etc'!$D$10&gt;=35674,IF('Averages etc'!$D$10&lt;36982,F152,IF(36982&lt;='Averages etc'!$D$10,F113,0)),0)</f>
        <v>0</v>
      </c>
      <c r="G75" s="258">
        <f>IF('Averages etc'!$D$10&gt;=35674,IF('Averages etc'!$D$10&lt;36982,G152,IF(36982&lt;='Averages etc'!$D$10,G113,0)),0)</f>
        <v>0</v>
      </c>
      <c r="H75" s="258">
        <f>IF('Averages etc'!$D$10&gt;=35674,IF('Averages etc'!$D$10&lt;36982,H152,IF(36982&lt;='Averages etc'!$D$10,H113,0)),0)</f>
        <v>0</v>
      </c>
      <c r="I75" s="258">
        <f>IF('Averages etc'!$D$10&gt;=35674,IF('Averages etc'!$D$10&lt;36982,I152,IF(36982&lt;='Averages etc'!$D$10,I113,0)),0)</f>
        <v>0</v>
      </c>
      <c r="J75" s="259">
        <f>IF('Averages etc'!$D$10&gt;=35674,IF('Averages etc'!$D$10&lt;36982,J152,IF(36982&lt;='Averages etc'!$D$10,J113,0)),0)</f>
        <v>0</v>
      </c>
      <c r="L75" s="139" t="s">
        <v>102</v>
      </c>
      <c r="M75" s="124" t="e">
        <f>VLOOKUP($F4,'Level model'!$A$59:$AA$337,M$71)</f>
        <v>#N/A</v>
      </c>
      <c r="N75" s="124" t="e">
        <f>VLOOKUP($F4,'Level model'!$A$59:$AA$337,N$71)</f>
        <v>#N/A</v>
      </c>
      <c r="O75" s="124" t="e">
        <f>VLOOKUP($F4,'Level model'!$A$59:$AA$337,O$71)</f>
        <v>#N/A</v>
      </c>
      <c r="P75" s="124" t="e">
        <f>VLOOKUP($F4,'Level model'!$A$59:$AA$337,P$71)</f>
        <v>#N/A</v>
      </c>
      <c r="Q75" s="124" t="e">
        <f>VLOOKUP($F4,'Level model'!$A$59:$AA$337,Q$71)</f>
        <v>#N/A</v>
      </c>
      <c r="R75" s="124" t="e">
        <f>VLOOKUP($F4,'Level model'!$A$59:$AA$337,R$71)</f>
        <v>#N/A</v>
      </c>
      <c r="S75" s="124" t="e">
        <f>VLOOKUP($F4,'Level model'!$A$59:$AA$337,S$71)</f>
        <v>#N/A</v>
      </c>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c r="BM75" s="15"/>
      <c r="BN75" s="15"/>
      <c r="BO75" s="15"/>
      <c r="BP75" s="15"/>
      <c r="BQ75" s="15"/>
      <c r="BR75" s="15"/>
      <c r="BS75" s="15"/>
      <c r="BT75" s="15"/>
      <c r="BU75" s="15"/>
      <c r="BV75" s="15"/>
      <c r="BW75" s="15"/>
      <c r="BX75" s="15"/>
      <c r="BY75" s="15"/>
      <c r="BZ75" s="15"/>
      <c r="CA75" s="15"/>
      <c r="CB75" s="15"/>
      <c r="CC75" s="15"/>
      <c r="CD75" s="15"/>
      <c r="CE75" s="15"/>
      <c r="CF75" s="15"/>
      <c r="CG75" s="15"/>
      <c r="CH75" s="15"/>
      <c r="CI75" s="15"/>
      <c r="CJ75" s="15"/>
      <c r="CK75" s="15"/>
      <c r="CL75" s="15"/>
      <c r="CM75" s="15"/>
      <c r="CN75" s="15"/>
      <c r="CO75" s="15"/>
      <c r="CP75" s="15"/>
      <c r="CQ75" s="15"/>
      <c r="CR75" s="15"/>
      <c r="CS75" s="15"/>
      <c r="CT75" s="15"/>
      <c r="CU75" s="15"/>
      <c r="CV75" s="15"/>
      <c r="CW75" s="15"/>
      <c r="CX75" s="15"/>
      <c r="CY75" s="15"/>
      <c r="CZ75" s="15"/>
      <c r="DA75" s="15"/>
      <c r="DB75" s="15"/>
      <c r="DC75" s="15"/>
      <c r="DD75" s="15"/>
      <c r="DE75" s="15"/>
      <c r="DF75" s="15"/>
      <c r="DG75" s="15"/>
      <c r="DH75" s="15"/>
      <c r="DI75" s="15"/>
      <c r="DJ75" s="15"/>
      <c r="DK75" s="15"/>
      <c r="DL75" s="15"/>
      <c r="DM75" s="15"/>
      <c r="DN75" s="15"/>
      <c r="DO75" s="15"/>
      <c r="DP75" s="15"/>
      <c r="DQ75" s="15"/>
      <c r="DR75" s="15"/>
      <c r="DS75" s="15"/>
      <c r="DT75" s="15"/>
      <c r="DU75" s="15"/>
      <c r="DV75" s="15"/>
      <c r="DW75" s="15"/>
      <c r="DX75" s="15"/>
      <c r="DY75" s="15"/>
      <c r="DZ75" s="15"/>
      <c r="EA75" s="15"/>
      <c r="EB75" s="15"/>
      <c r="EC75" s="15"/>
      <c r="ED75" s="15"/>
      <c r="EE75" s="15"/>
      <c r="EF75" s="15"/>
      <c r="EG75" s="15"/>
      <c r="EH75" s="15"/>
      <c r="EI75" s="15"/>
      <c r="EJ75" s="15"/>
      <c r="EK75" s="15"/>
      <c r="EL75" s="15"/>
      <c r="EM75" s="15"/>
      <c r="EN75" s="15"/>
      <c r="EO75" s="15"/>
      <c r="EP75" s="15"/>
      <c r="EQ75" s="15"/>
      <c r="ER75" s="15"/>
      <c r="ES75" s="15"/>
      <c r="ET75" s="15"/>
      <c r="EU75" s="15"/>
      <c r="EV75" s="15"/>
      <c r="EW75" s="15"/>
      <c r="EX75" s="15"/>
      <c r="EY75" s="15"/>
      <c r="EZ75" s="15"/>
      <c r="FA75" s="15"/>
      <c r="FB75" s="15"/>
      <c r="FC75" s="15"/>
      <c r="FD75" s="15"/>
      <c r="FE75" s="15"/>
      <c r="FF75" s="15"/>
      <c r="FG75" s="15"/>
      <c r="FH75" s="15"/>
      <c r="FI75" s="15"/>
      <c r="FJ75" s="15"/>
      <c r="FK75" s="15"/>
      <c r="FL75" s="15"/>
      <c r="FM75" s="15"/>
      <c r="FN75" s="15"/>
      <c r="FO75" s="15"/>
      <c r="FP75" s="15"/>
      <c r="FQ75" s="15"/>
      <c r="FR75" s="15"/>
      <c r="FS75" s="15"/>
      <c r="FT75" s="15"/>
      <c r="FU75" s="15"/>
      <c r="FV75" s="15"/>
      <c r="FW75" s="15"/>
      <c r="FX75" s="15"/>
      <c r="FY75" s="15"/>
      <c r="FZ75" s="15"/>
      <c r="GA75" s="15"/>
      <c r="GB75" s="15"/>
      <c r="GC75" s="15"/>
      <c r="GD75" s="15"/>
      <c r="GE75" s="15"/>
      <c r="GF75" s="15"/>
      <c r="GG75" s="15"/>
      <c r="GH75" s="15"/>
      <c r="GI75" s="15"/>
      <c r="GJ75" s="15"/>
      <c r="GK75" s="15"/>
      <c r="GL75" s="15"/>
      <c r="GM75" s="15"/>
      <c r="GN75" s="15"/>
      <c r="GO75" s="15"/>
      <c r="GP75" s="15"/>
      <c r="GQ75" s="15"/>
      <c r="GR75" s="15"/>
      <c r="GS75" s="15"/>
      <c r="GT75" s="15"/>
      <c r="GU75" s="15"/>
      <c r="GV75" s="15"/>
      <c r="GW75" s="15"/>
      <c r="GX75" s="15"/>
      <c r="GY75" s="15"/>
      <c r="GZ75" s="15"/>
      <c r="HA75" s="15"/>
      <c r="HB75" s="15"/>
      <c r="HC75" s="15"/>
      <c r="HD75" s="15"/>
      <c r="HE75" s="15"/>
      <c r="HF75" s="15"/>
      <c r="HG75" s="15"/>
      <c r="HH75" s="15"/>
      <c r="HI75" s="15"/>
      <c r="HJ75" s="15"/>
      <c r="HK75" s="15"/>
      <c r="HL75" s="15"/>
      <c r="HM75" s="15"/>
      <c r="HN75" s="15"/>
      <c r="HO75" s="15"/>
      <c r="HP75" s="15"/>
      <c r="HQ75" s="15"/>
      <c r="HR75" s="15"/>
      <c r="HS75" s="15"/>
      <c r="HT75" s="15"/>
      <c r="HU75" s="15"/>
      <c r="HV75" s="15"/>
      <c r="HW75" s="15"/>
      <c r="HX75" s="15"/>
      <c r="HY75" s="15"/>
      <c r="HZ75" s="15"/>
      <c r="IA75" s="15"/>
      <c r="IB75" s="15"/>
      <c r="IC75" s="15"/>
      <c r="ID75" s="15"/>
      <c r="IE75" s="15"/>
      <c r="IF75" s="15"/>
      <c r="IG75" s="15"/>
      <c r="IH75" s="15"/>
      <c r="II75" s="15"/>
      <c r="IJ75" s="15"/>
      <c r="IK75" s="15"/>
      <c r="IL75" s="15"/>
      <c r="IM75" s="15"/>
      <c r="IN75" s="15"/>
      <c r="IO75" s="15"/>
      <c r="IP75" s="15"/>
      <c r="IQ75" s="15"/>
      <c r="IR75" s="15"/>
      <c r="IS75" s="15"/>
      <c r="IT75" s="15"/>
      <c r="IU75" s="15"/>
      <c r="IV75" s="15"/>
    </row>
    <row r="76" spans="1:256" ht="12" customHeight="1" x14ac:dyDescent="0.2">
      <c r="A76" s="129" t="s">
        <v>217</v>
      </c>
      <c r="B76" s="258">
        <f>IF('Averages etc'!$D$10&gt;=35674,IF('Averages etc'!$D$10&lt;36982,B153,IF(36982&lt;='Averages etc'!$D$10,B114,0)),0)</f>
        <v>0</v>
      </c>
      <c r="C76" s="258">
        <f>IF('Averages etc'!$D$10&gt;=35674,IF('Averages etc'!$D$10&lt;36982,C153,IF(36982&lt;='Averages etc'!$D$10,C114,0)),0)</f>
        <v>0</v>
      </c>
      <c r="D76" s="258">
        <f>IF('Averages etc'!$D$10&gt;=35674,IF('Averages etc'!$D$10&lt;36982,D153,IF(36982&lt;='Averages etc'!$D$10,D114,0)),0)</f>
        <v>0</v>
      </c>
      <c r="E76" s="258">
        <f>IF('Averages etc'!$D$10&gt;=35674,IF('Averages etc'!$D$10&lt;36982,E153,IF(36982&lt;='Averages etc'!$D$10,E114,0)),0)</f>
        <v>0</v>
      </c>
      <c r="F76" s="258">
        <f>IF('Averages etc'!$D$10&gt;=35674,IF('Averages etc'!$D$10&lt;36982,F153,IF(36982&lt;='Averages etc'!$D$10,F114,0)),0)</f>
        <v>0</v>
      </c>
      <c r="G76" s="258">
        <f>IF('Averages etc'!$D$10&gt;=35674,IF('Averages etc'!$D$10&lt;36982,G153,IF(36982&lt;='Averages etc'!$D$10,G114,0)),0)</f>
        <v>0</v>
      </c>
      <c r="H76" s="258">
        <f>IF('Averages etc'!$D$10&gt;=35674,IF('Averages etc'!$D$10&lt;36982,H153,IF(36982&lt;='Averages etc'!$D$10,H114,0)),0)</f>
        <v>0</v>
      </c>
      <c r="I76" s="258">
        <f>IF('Averages etc'!$D$10&gt;=35674,IF('Averages etc'!$D$10&lt;36982,I153,IF(36982&lt;='Averages etc'!$D$10,I114,0)),0)</f>
        <v>0</v>
      </c>
      <c r="J76" s="259">
        <f>IF('Averages etc'!$D$10&gt;=35674,IF('Averages etc'!$D$10&lt;36982,J153,IF(36982&lt;='Averages etc'!$D$10,J114,0)),0)</f>
        <v>0</v>
      </c>
      <c r="L76" s="139" t="s">
        <v>103</v>
      </c>
      <c r="M76" s="124" t="e">
        <f>VLOOKUP($F5,'Level model'!$A$59:$AA$337,M$71)</f>
        <v>#N/A</v>
      </c>
      <c r="N76" s="124" t="e">
        <f>VLOOKUP($F5,'Level model'!$A$59:$AA$337,N$71)</f>
        <v>#N/A</v>
      </c>
      <c r="O76" s="124" t="e">
        <f>VLOOKUP($F5,'Level model'!$A$59:$AA$337,O$71)</f>
        <v>#N/A</v>
      </c>
      <c r="P76" s="124" t="e">
        <f>VLOOKUP($F5,'Level model'!$A$59:$AA$337,P$71)</f>
        <v>#N/A</v>
      </c>
      <c r="Q76" s="124" t="e">
        <f>VLOOKUP($F5,'Level model'!$A$59:$AA$337,Q$71)</f>
        <v>#N/A</v>
      </c>
      <c r="R76" s="124" t="e">
        <f>VLOOKUP($F5,'Level model'!$A$59:$AA$337,R$71)</f>
        <v>#N/A</v>
      </c>
      <c r="S76" s="124" t="e">
        <f>VLOOKUP($F5,'Level model'!$A$59:$AA$337,S$71)</f>
        <v>#N/A</v>
      </c>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c r="CX76" s="15"/>
      <c r="CY76" s="15"/>
      <c r="CZ76" s="15"/>
      <c r="DA76" s="15"/>
      <c r="DB76" s="15"/>
      <c r="DC76" s="15"/>
      <c r="DD76" s="15"/>
      <c r="DE76" s="15"/>
      <c r="DF76" s="15"/>
      <c r="DG76" s="15"/>
      <c r="DH76" s="15"/>
      <c r="DI76" s="15"/>
      <c r="DJ76" s="15"/>
      <c r="DK76" s="15"/>
      <c r="DL76" s="15"/>
      <c r="DM76" s="15"/>
      <c r="DN76" s="15"/>
      <c r="DO76" s="15"/>
      <c r="DP76" s="15"/>
      <c r="DQ76" s="15"/>
      <c r="DR76" s="15"/>
      <c r="DS76" s="15"/>
      <c r="DT76" s="15"/>
      <c r="DU76" s="15"/>
      <c r="DV76" s="15"/>
      <c r="DW76" s="15"/>
      <c r="DX76" s="15"/>
      <c r="DY76" s="15"/>
      <c r="DZ76" s="15"/>
      <c r="EA76" s="15"/>
      <c r="EB76" s="15"/>
      <c r="EC76" s="15"/>
      <c r="ED76" s="15"/>
      <c r="EE76" s="15"/>
      <c r="EF76" s="15"/>
      <c r="EG76" s="15"/>
      <c r="EH76" s="15"/>
      <c r="EI76" s="15"/>
      <c r="EJ76" s="15"/>
      <c r="EK76" s="15"/>
      <c r="EL76" s="15"/>
      <c r="EM76" s="15"/>
      <c r="EN76" s="15"/>
      <c r="EO76" s="15"/>
      <c r="EP76" s="15"/>
      <c r="EQ76" s="15"/>
      <c r="ER76" s="15"/>
      <c r="ES76" s="15"/>
      <c r="ET76" s="15"/>
      <c r="EU76" s="15"/>
      <c r="EV76" s="15"/>
      <c r="EW76" s="15"/>
      <c r="EX76" s="15"/>
      <c r="EY76" s="15"/>
      <c r="EZ76" s="15"/>
      <c r="FA76" s="15"/>
      <c r="FB76" s="15"/>
      <c r="FC76" s="15"/>
      <c r="FD76" s="15"/>
      <c r="FE76" s="15"/>
      <c r="FF76" s="15"/>
      <c r="FG76" s="15"/>
      <c r="FH76" s="15"/>
      <c r="FI76" s="15"/>
      <c r="FJ76" s="15"/>
      <c r="FK76" s="15"/>
      <c r="FL76" s="15"/>
      <c r="FM76" s="15"/>
      <c r="FN76" s="15"/>
      <c r="FO76" s="15"/>
      <c r="FP76" s="15"/>
      <c r="FQ76" s="15"/>
      <c r="FR76" s="15"/>
      <c r="FS76" s="15"/>
      <c r="FT76" s="15"/>
      <c r="FU76" s="15"/>
      <c r="FV76" s="15"/>
      <c r="FW76" s="15"/>
      <c r="FX76" s="15"/>
      <c r="FY76" s="15"/>
      <c r="FZ76" s="15"/>
      <c r="GA76" s="15"/>
      <c r="GB76" s="15"/>
      <c r="GC76" s="15"/>
      <c r="GD76" s="15"/>
      <c r="GE76" s="15"/>
      <c r="GF76" s="15"/>
      <c r="GG76" s="15"/>
      <c r="GH76" s="15"/>
      <c r="GI76" s="15"/>
      <c r="GJ76" s="15"/>
      <c r="GK76" s="15"/>
      <c r="GL76" s="15"/>
      <c r="GM76" s="15"/>
      <c r="GN76" s="15"/>
      <c r="GO76" s="15"/>
      <c r="GP76" s="15"/>
      <c r="GQ76" s="15"/>
      <c r="GR76" s="15"/>
      <c r="GS76" s="15"/>
      <c r="GT76" s="15"/>
      <c r="GU76" s="15"/>
      <c r="GV76" s="15"/>
      <c r="GW76" s="15"/>
      <c r="GX76" s="15"/>
      <c r="GY76" s="15"/>
      <c r="GZ76" s="15"/>
      <c r="HA76" s="15"/>
      <c r="HB76" s="15"/>
      <c r="HC76" s="15"/>
      <c r="HD76" s="15"/>
      <c r="HE76" s="15"/>
      <c r="HF76" s="15"/>
      <c r="HG76" s="15"/>
      <c r="HH76" s="15"/>
      <c r="HI76" s="15"/>
      <c r="HJ76" s="15"/>
      <c r="HK76" s="15"/>
      <c r="HL76" s="15"/>
      <c r="HM76" s="15"/>
      <c r="HN76" s="15"/>
      <c r="HO76" s="15"/>
      <c r="HP76" s="15"/>
      <c r="HQ76" s="15"/>
      <c r="HR76" s="15"/>
      <c r="HS76" s="15"/>
      <c r="HT76" s="15"/>
      <c r="HU76" s="15"/>
      <c r="HV76" s="15"/>
      <c r="HW76" s="15"/>
      <c r="HX76" s="15"/>
      <c r="HY76" s="15"/>
      <c r="HZ76" s="15"/>
      <c r="IA76" s="15"/>
      <c r="IB76" s="15"/>
      <c r="IC76" s="15"/>
      <c r="ID76" s="15"/>
      <c r="IE76" s="15"/>
      <c r="IF76" s="15"/>
      <c r="IG76" s="15"/>
      <c r="IH76" s="15"/>
      <c r="II76" s="15"/>
      <c r="IJ76" s="15"/>
      <c r="IK76" s="15"/>
      <c r="IL76" s="15"/>
      <c r="IM76" s="15"/>
      <c r="IN76" s="15"/>
      <c r="IO76" s="15"/>
      <c r="IP76" s="15"/>
      <c r="IQ76" s="15"/>
      <c r="IR76" s="15"/>
      <c r="IS76" s="15"/>
      <c r="IT76" s="15"/>
      <c r="IU76" s="15"/>
      <c r="IV76" s="15"/>
    </row>
    <row r="77" spans="1:256" ht="12" customHeight="1" x14ac:dyDescent="0.2">
      <c r="A77" s="133"/>
      <c r="B77" s="48"/>
      <c r="C77" s="48"/>
      <c r="D77" s="48"/>
      <c r="E77" s="48"/>
      <c r="F77" s="48"/>
      <c r="G77" s="48"/>
      <c r="H77" s="48"/>
      <c r="I77" s="48"/>
      <c r="J77" s="217"/>
      <c r="L77" s="139" t="s">
        <v>104</v>
      </c>
      <c r="M77" s="124" t="e">
        <f>VLOOKUP($F6,'Level model'!$A$59:$AA$337,M$71)</f>
        <v>#N/A</v>
      </c>
      <c r="N77" s="124" t="e">
        <f>VLOOKUP($F6,'Level model'!$A$59:$AA$337,N$71)</f>
        <v>#N/A</v>
      </c>
      <c r="O77" s="124" t="e">
        <f>VLOOKUP($F6,'Level model'!$A$59:$AA$337,O$71)</f>
        <v>#N/A</v>
      </c>
      <c r="P77" s="124" t="e">
        <f>VLOOKUP($F6,'Level model'!$A$59:$AA$337,P$71)</f>
        <v>#N/A</v>
      </c>
      <c r="Q77" s="124" t="e">
        <f>VLOOKUP($F6,'Level model'!$A$59:$AA$337,Q$71)</f>
        <v>#N/A</v>
      </c>
      <c r="R77" s="124" t="e">
        <f>VLOOKUP($F6,'Level model'!$A$59:$AA$337,R$71)</f>
        <v>#N/A</v>
      </c>
      <c r="S77" s="124" t="e">
        <f>VLOOKUP($F6,'Level model'!$A$59:$AA$337,S$71)</f>
        <v>#N/A</v>
      </c>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15"/>
      <c r="BK77" s="15"/>
      <c r="BL77" s="15"/>
      <c r="BM77" s="15"/>
      <c r="BN77" s="15"/>
      <c r="BO77" s="15"/>
      <c r="BP77" s="15"/>
      <c r="BQ77" s="15"/>
      <c r="BR77" s="15"/>
      <c r="BS77" s="15"/>
      <c r="BT77" s="15"/>
      <c r="BU77" s="15"/>
      <c r="BV77" s="15"/>
      <c r="BW77" s="15"/>
      <c r="BX77" s="15"/>
      <c r="BY77" s="15"/>
      <c r="BZ77" s="15"/>
      <c r="CA77" s="15"/>
      <c r="CB77" s="15"/>
      <c r="CC77" s="15"/>
      <c r="CD77" s="15"/>
      <c r="CE77" s="15"/>
      <c r="CF77" s="15"/>
      <c r="CG77" s="15"/>
      <c r="CH77" s="15"/>
      <c r="CI77" s="15"/>
      <c r="CJ77" s="15"/>
      <c r="CK77" s="15"/>
      <c r="CL77" s="15"/>
      <c r="CM77" s="15"/>
      <c r="CN77" s="15"/>
      <c r="CO77" s="15"/>
      <c r="CP77" s="15"/>
      <c r="CQ77" s="15"/>
      <c r="CR77" s="15"/>
      <c r="CS77" s="15"/>
      <c r="CT77" s="15"/>
      <c r="CU77" s="15"/>
      <c r="CV77" s="15"/>
      <c r="CW77" s="15"/>
      <c r="CX77" s="15"/>
      <c r="CY77" s="15"/>
      <c r="CZ77" s="15"/>
      <c r="DA77" s="15"/>
      <c r="DB77" s="15"/>
      <c r="DC77" s="15"/>
      <c r="DD77" s="15"/>
      <c r="DE77" s="15"/>
      <c r="DF77" s="15"/>
      <c r="DG77" s="15"/>
      <c r="DH77" s="15"/>
      <c r="DI77" s="15"/>
      <c r="DJ77" s="15"/>
      <c r="DK77" s="15"/>
      <c r="DL77" s="15"/>
      <c r="DM77" s="15"/>
      <c r="DN77" s="15"/>
      <c r="DO77" s="15"/>
      <c r="DP77" s="15"/>
      <c r="DQ77" s="15"/>
      <c r="DR77" s="15"/>
      <c r="DS77" s="15"/>
      <c r="DT77" s="15"/>
      <c r="DU77" s="15"/>
      <c r="DV77" s="15"/>
      <c r="DW77" s="15"/>
      <c r="DX77" s="15"/>
      <c r="DY77" s="15"/>
      <c r="DZ77" s="15"/>
      <c r="EA77" s="15"/>
      <c r="EB77" s="15"/>
      <c r="EC77" s="15"/>
      <c r="ED77" s="15"/>
      <c r="EE77" s="15"/>
      <c r="EF77" s="15"/>
      <c r="EG77" s="15"/>
      <c r="EH77" s="15"/>
      <c r="EI77" s="15"/>
      <c r="EJ77" s="15"/>
      <c r="EK77" s="15"/>
      <c r="EL77" s="15"/>
      <c r="EM77" s="15"/>
      <c r="EN77" s="15"/>
      <c r="EO77" s="15"/>
      <c r="EP77" s="15"/>
      <c r="EQ77" s="15"/>
      <c r="ER77" s="15"/>
      <c r="ES77" s="15"/>
      <c r="ET77" s="15"/>
      <c r="EU77" s="15"/>
      <c r="EV77" s="15"/>
      <c r="EW77" s="15"/>
      <c r="EX77" s="15"/>
      <c r="EY77" s="15"/>
      <c r="EZ77" s="15"/>
      <c r="FA77" s="15"/>
      <c r="FB77" s="15"/>
      <c r="FC77" s="15"/>
      <c r="FD77" s="15"/>
      <c r="FE77" s="15"/>
      <c r="FF77" s="15"/>
      <c r="FG77" s="15"/>
      <c r="FH77" s="15"/>
      <c r="FI77" s="15"/>
      <c r="FJ77" s="15"/>
      <c r="FK77" s="15"/>
      <c r="FL77" s="15"/>
      <c r="FM77" s="15"/>
      <c r="FN77" s="15"/>
      <c r="FO77" s="15"/>
      <c r="FP77" s="15"/>
      <c r="FQ77" s="15"/>
      <c r="FR77" s="15"/>
      <c r="FS77" s="15"/>
      <c r="FT77" s="15"/>
      <c r="FU77" s="15"/>
      <c r="FV77" s="15"/>
      <c r="FW77" s="15"/>
      <c r="FX77" s="15"/>
      <c r="FY77" s="15"/>
      <c r="FZ77" s="15"/>
      <c r="GA77" s="15"/>
      <c r="GB77" s="15"/>
      <c r="GC77" s="15"/>
      <c r="GD77" s="15"/>
      <c r="GE77" s="15"/>
      <c r="GF77" s="15"/>
      <c r="GG77" s="15"/>
      <c r="GH77" s="15"/>
      <c r="GI77" s="15"/>
      <c r="GJ77" s="15"/>
      <c r="GK77" s="15"/>
      <c r="GL77" s="15"/>
      <c r="GM77" s="15"/>
      <c r="GN77" s="15"/>
      <c r="GO77" s="15"/>
      <c r="GP77" s="15"/>
      <c r="GQ77" s="15"/>
      <c r="GR77" s="15"/>
      <c r="GS77" s="15"/>
      <c r="GT77" s="15"/>
      <c r="GU77" s="15"/>
      <c r="GV77" s="15"/>
      <c r="GW77" s="15"/>
      <c r="GX77" s="15"/>
      <c r="GY77" s="15"/>
      <c r="GZ77" s="15"/>
      <c r="HA77" s="15"/>
      <c r="HB77" s="15"/>
      <c r="HC77" s="15"/>
      <c r="HD77" s="15"/>
      <c r="HE77" s="15"/>
      <c r="HF77" s="15"/>
      <c r="HG77" s="15"/>
      <c r="HH77" s="15"/>
      <c r="HI77" s="15"/>
      <c r="HJ77" s="15"/>
      <c r="HK77" s="15"/>
      <c r="HL77" s="15"/>
      <c r="HM77" s="15"/>
      <c r="HN77" s="15"/>
      <c r="HO77" s="15"/>
      <c r="HP77" s="15"/>
      <c r="HQ77" s="15"/>
      <c r="HR77" s="15"/>
      <c r="HS77" s="15"/>
      <c r="HT77" s="15"/>
      <c r="HU77" s="15"/>
      <c r="HV77" s="15"/>
      <c r="HW77" s="15"/>
      <c r="HX77" s="15"/>
      <c r="HY77" s="15"/>
      <c r="HZ77" s="15"/>
      <c r="IA77" s="15"/>
      <c r="IB77" s="15"/>
      <c r="IC77" s="15"/>
      <c r="ID77" s="15"/>
      <c r="IE77" s="15"/>
      <c r="IF77" s="15"/>
      <c r="IG77" s="15"/>
      <c r="IH77" s="15"/>
      <c r="II77" s="15"/>
      <c r="IJ77" s="15"/>
      <c r="IK77" s="15"/>
      <c r="IL77" s="15"/>
      <c r="IM77" s="15"/>
      <c r="IN77" s="15"/>
      <c r="IO77" s="15"/>
      <c r="IP77" s="15"/>
      <c r="IQ77" s="15"/>
      <c r="IR77" s="15"/>
      <c r="IS77" s="15"/>
      <c r="IT77" s="15"/>
      <c r="IU77" s="15"/>
      <c r="IV77" s="15"/>
    </row>
    <row r="78" spans="1:256" ht="12" customHeight="1" x14ac:dyDescent="0.2">
      <c r="A78" s="332" t="s">
        <v>267</v>
      </c>
      <c r="B78" s="76"/>
      <c r="C78" s="218"/>
      <c r="D78" s="218"/>
      <c r="E78" s="218"/>
      <c r="F78" s="218"/>
      <c r="G78" s="218"/>
      <c r="H78" s="218"/>
      <c r="I78" s="218"/>
      <c r="J78" s="219"/>
      <c r="L78" s="139" t="s">
        <v>105</v>
      </c>
      <c r="M78" s="124" t="e">
        <f>VLOOKUP($F7,'Level model'!$A$59:$AA$337,M$71)</f>
        <v>#N/A</v>
      </c>
      <c r="N78" s="124" t="e">
        <f>VLOOKUP($F7,'Level model'!$A$59:$AA$337,N$71)</f>
        <v>#N/A</v>
      </c>
      <c r="O78" s="124" t="e">
        <f>VLOOKUP($F7,'Level model'!$A$59:$AA$337,O$71)</f>
        <v>#N/A</v>
      </c>
      <c r="P78" s="124" t="e">
        <f>VLOOKUP($F7,'Level model'!$A$59:$AA$337,P$71)</f>
        <v>#N/A</v>
      </c>
      <c r="Q78" s="124" t="e">
        <f>VLOOKUP($F7,'Level model'!$A$59:$AA$337,Q$71)</f>
        <v>#N/A</v>
      </c>
      <c r="R78" s="124" t="e">
        <f>VLOOKUP($F7,'Level model'!$A$59:$AA$337,R$71)</f>
        <v>#N/A</v>
      </c>
      <c r="S78" s="124" t="e">
        <f>VLOOKUP($F7,'Level model'!$A$59:$AA$337,S$71)</f>
        <v>#N/A</v>
      </c>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15"/>
      <c r="BK78" s="15"/>
      <c r="BL78" s="15"/>
      <c r="BM78" s="15"/>
      <c r="BN78" s="15"/>
      <c r="BO78" s="15"/>
      <c r="BP78" s="15"/>
      <c r="BQ78" s="15"/>
      <c r="BR78" s="15"/>
      <c r="BS78" s="15"/>
      <c r="BT78" s="15"/>
      <c r="BU78" s="15"/>
      <c r="BV78" s="15"/>
      <c r="BW78" s="15"/>
      <c r="BX78" s="15"/>
      <c r="BY78" s="15"/>
      <c r="BZ78" s="15"/>
      <c r="CA78" s="15"/>
      <c r="CB78" s="15"/>
      <c r="CC78" s="15"/>
      <c r="CD78" s="15"/>
      <c r="CE78" s="15"/>
      <c r="CF78" s="15"/>
      <c r="CG78" s="15"/>
      <c r="CH78" s="15"/>
      <c r="CI78" s="15"/>
      <c r="CJ78" s="15"/>
      <c r="CK78" s="15"/>
      <c r="CL78" s="15"/>
      <c r="CM78" s="15"/>
      <c r="CN78" s="15"/>
      <c r="CO78" s="15"/>
      <c r="CP78" s="15"/>
      <c r="CQ78" s="15"/>
      <c r="CR78" s="15"/>
      <c r="CS78" s="15"/>
      <c r="CT78" s="15"/>
      <c r="CU78" s="15"/>
      <c r="CV78" s="15"/>
      <c r="CW78" s="15"/>
      <c r="CX78" s="15"/>
      <c r="CY78" s="15"/>
      <c r="CZ78" s="15"/>
      <c r="DA78" s="15"/>
      <c r="DB78" s="15"/>
      <c r="DC78" s="15"/>
      <c r="DD78" s="15"/>
      <c r="DE78" s="15"/>
      <c r="DF78" s="15"/>
      <c r="DG78" s="15"/>
      <c r="DH78" s="15"/>
      <c r="DI78" s="15"/>
      <c r="DJ78" s="15"/>
      <c r="DK78" s="15"/>
      <c r="DL78" s="15"/>
      <c r="DM78" s="15"/>
      <c r="DN78" s="15"/>
      <c r="DO78" s="15"/>
      <c r="DP78" s="15"/>
      <c r="DQ78" s="15"/>
      <c r="DR78" s="15"/>
      <c r="DS78" s="15"/>
      <c r="DT78" s="15"/>
      <c r="DU78" s="15"/>
      <c r="DV78" s="15"/>
      <c r="DW78" s="15"/>
      <c r="DX78" s="15"/>
      <c r="DY78" s="15"/>
      <c r="DZ78" s="15"/>
      <c r="EA78" s="15"/>
      <c r="EB78" s="15"/>
      <c r="EC78" s="15"/>
      <c r="ED78" s="15"/>
      <c r="EE78" s="15"/>
      <c r="EF78" s="15"/>
      <c r="EG78" s="15"/>
      <c r="EH78" s="15"/>
      <c r="EI78" s="15"/>
      <c r="EJ78" s="15"/>
      <c r="EK78" s="15"/>
      <c r="EL78" s="15"/>
      <c r="EM78" s="15"/>
      <c r="EN78" s="15"/>
      <c r="EO78" s="15"/>
      <c r="EP78" s="15"/>
      <c r="EQ78" s="15"/>
      <c r="ER78" s="15"/>
      <c r="ES78" s="15"/>
      <c r="ET78" s="15"/>
      <c r="EU78" s="15"/>
      <c r="EV78" s="15"/>
      <c r="EW78" s="15"/>
      <c r="EX78" s="15"/>
      <c r="EY78" s="15"/>
      <c r="EZ78" s="15"/>
      <c r="FA78" s="15"/>
      <c r="FB78" s="15"/>
      <c r="FC78" s="15"/>
      <c r="FD78" s="15"/>
      <c r="FE78" s="15"/>
      <c r="FF78" s="15"/>
      <c r="FG78" s="15"/>
      <c r="FH78" s="15"/>
      <c r="FI78" s="15"/>
      <c r="FJ78" s="15"/>
      <c r="FK78" s="15"/>
      <c r="FL78" s="15"/>
      <c r="FM78" s="15"/>
      <c r="FN78" s="15"/>
      <c r="FO78" s="15"/>
      <c r="FP78" s="15"/>
      <c r="FQ78" s="15"/>
      <c r="FR78" s="15"/>
      <c r="FS78" s="15"/>
      <c r="FT78" s="15"/>
      <c r="FU78" s="15"/>
      <c r="FV78" s="15"/>
      <c r="FW78" s="15"/>
      <c r="FX78" s="15"/>
      <c r="FY78" s="15"/>
      <c r="FZ78" s="15"/>
      <c r="GA78" s="15"/>
      <c r="GB78" s="15"/>
      <c r="GC78" s="15"/>
      <c r="GD78" s="15"/>
      <c r="GE78" s="15"/>
      <c r="GF78" s="15"/>
      <c r="GG78" s="15"/>
      <c r="GH78" s="15"/>
      <c r="GI78" s="15"/>
      <c r="GJ78" s="15"/>
      <c r="GK78" s="15"/>
      <c r="GL78" s="15"/>
      <c r="GM78" s="15"/>
      <c r="GN78" s="15"/>
      <c r="GO78" s="15"/>
      <c r="GP78" s="15"/>
      <c r="GQ78" s="15"/>
      <c r="GR78" s="15"/>
      <c r="GS78" s="15"/>
      <c r="GT78" s="15"/>
      <c r="GU78" s="15"/>
      <c r="GV78" s="15"/>
      <c r="GW78" s="15"/>
      <c r="GX78" s="15"/>
      <c r="GY78" s="15"/>
      <c r="GZ78" s="15"/>
      <c r="HA78" s="15"/>
      <c r="HB78" s="15"/>
      <c r="HC78" s="15"/>
      <c r="HD78" s="15"/>
      <c r="HE78" s="15"/>
      <c r="HF78" s="15"/>
      <c r="HG78" s="15"/>
      <c r="HH78" s="15"/>
      <c r="HI78" s="15"/>
      <c r="HJ78" s="15"/>
      <c r="HK78" s="15"/>
      <c r="HL78" s="15"/>
      <c r="HM78" s="15"/>
      <c r="HN78" s="15"/>
      <c r="HO78" s="15"/>
      <c r="HP78" s="15"/>
      <c r="HQ78" s="15"/>
      <c r="HR78" s="15"/>
      <c r="HS78" s="15"/>
      <c r="HT78" s="15"/>
      <c r="HU78" s="15"/>
      <c r="HV78" s="15"/>
      <c r="HW78" s="15"/>
      <c r="HX78" s="15"/>
      <c r="HY78" s="15"/>
      <c r="HZ78" s="15"/>
      <c r="IA78" s="15"/>
      <c r="IB78" s="15"/>
      <c r="IC78" s="15"/>
      <c r="ID78" s="15"/>
      <c r="IE78" s="15"/>
      <c r="IF78" s="15"/>
      <c r="IG78" s="15"/>
      <c r="IH78" s="15"/>
      <c r="II78" s="15"/>
      <c r="IJ78" s="15"/>
      <c r="IK78" s="15"/>
      <c r="IL78" s="15"/>
      <c r="IM78" s="15"/>
      <c r="IN78" s="15"/>
      <c r="IO78" s="15"/>
      <c r="IP78" s="15"/>
      <c r="IQ78" s="15"/>
      <c r="IR78" s="15"/>
      <c r="IS78" s="15"/>
      <c r="IT78" s="15"/>
      <c r="IU78" s="15"/>
      <c r="IV78" s="15"/>
    </row>
    <row r="79" spans="1:256" ht="12" customHeight="1" x14ac:dyDescent="0.2">
      <c r="A79" s="133"/>
      <c r="B79" s="214"/>
      <c r="C79" s="48"/>
      <c r="D79" s="48"/>
      <c r="E79" s="48"/>
      <c r="F79" s="48"/>
      <c r="G79" s="48"/>
      <c r="H79" s="48"/>
      <c r="I79" s="48"/>
      <c r="J79" s="138"/>
      <c r="L79" s="139" t="s">
        <v>106</v>
      </c>
      <c r="M79" s="124" t="e">
        <f>VLOOKUP($F8,'Level model'!$A$59:$AA$337,M$71)</f>
        <v>#N/A</v>
      </c>
      <c r="N79" s="124" t="e">
        <f>VLOOKUP($F8,'Level model'!$A$59:$AA$337,N$71)</f>
        <v>#N/A</v>
      </c>
      <c r="O79" s="124" t="e">
        <f>VLOOKUP($F8,'Level model'!$A$59:$AA$337,O$71)</f>
        <v>#N/A</v>
      </c>
      <c r="P79" s="124" t="e">
        <f>VLOOKUP($F8,'Level model'!$A$59:$AA$337,P$71)</f>
        <v>#N/A</v>
      </c>
      <c r="Q79" s="124" t="e">
        <f>VLOOKUP($F8,'Level model'!$A$59:$AA$337,Q$71)</f>
        <v>#N/A</v>
      </c>
      <c r="R79" s="124" t="e">
        <f>VLOOKUP($F8,'Level model'!$A$59:$AA$337,R$71)</f>
        <v>#N/A</v>
      </c>
      <c r="S79" s="124" t="e">
        <f>VLOOKUP($F8,'Level model'!$A$59:$AA$337,S$71)</f>
        <v>#N/A</v>
      </c>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c r="BD79" s="15"/>
      <c r="BE79" s="15"/>
      <c r="BF79" s="15"/>
      <c r="BG79" s="15"/>
      <c r="BH79" s="15"/>
      <c r="BI79" s="15"/>
      <c r="BJ79" s="15"/>
      <c r="BK79" s="15"/>
      <c r="BL79" s="15"/>
      <c r="BM79" s="15"/>
      <c r="BN79" s="15"/>
      <c r="BO79" s="15"/>
      <c r="BP79" s="15"/>
      <c r="BQ79" s="15"/>
      <c r="BR79" s="15"/>
      <c r="BS79" s="15"/>
      <c r="BT79" s="15"/>
      <c r="BU79" s="15"/>
      <c r="BV79" s="15"/>
      <c r="BW79" s="15"/>
      <c r="BX79" s="15"/>
      <c r="BY79" s="15"/>
      <c r="BZ79" s="15"/>
      <c r="CA79" s="15"/>
      <c r="CB79" s="15"/>
      <c r="CC79" s="15"/>
      <c r="CD79" s="15"/>
      <c r="CE79" s="15"/>
      <c r="CF79" s="15"/>
      <c r="CG79" s="15"/>
      <c r="CH79" s="15"/>
      <c r="CI79" s="15"/>
      <c r="CJ79" s="15"/>
      <c r="CK79" s="15"/>
      <c r="CL79" s="15"/>
      <c r="CM79" s="15"/>
      <c r="CN79" s="15"/>
      <c r="CO79" s="15"/>
      <c r="CP79" s="15"/>
      <c r="CQ79" s="15"/>
      <c r="CR79" s="15"/>
      <c r="CS79" s="15"/>
      <c r="CT79" s="15"/>
      <c r="CU79" s="15"/>
      <c r="CV79" s="15"/>
      <c r="CW79" s="15"/>
      <c r="CX79" s="15"/>
      <c r="CY79" s="15"/>
      <c r="CZ79" s="15"/>
      <c r="DA79" s="15"/>
      <c r="DB79" s="15"/>
      <c r="DC79" s="15"/>
      <c r="DD79" s="15"/>
      <c r="DE79" s="15"/>
      <c r="DF79" s="15"/>
      <c r="DG79" s="15"/>
      <c r="DH79" s="15"/>
      <c r="DI79" s="15"/>
      <c r="DJ79" s="15"/>
      <c r="DK79" s="15"/>
      <c r="DL79" s="15"/>
      <c r="DM79" s="15"/>
      <c r="DN79" s="15"/>
      <c r="DO79" s="15"/>
      <c r="DP79" s="15"/>
      <c r="DQ79" s="15"/>
      <c r="DR79" s="15"/>
      <c r="DS79" s="15"/>
      <c r="DT79" s="15"/>
      <c r="DU79" s="15"/>
      <c r="DV79" s="15"/>
      <c r="DW79" s="15"/>
      <c r="DX79" s="15"/>
      <c r="DY79" s="15"/>
      <c r="DZ79" s="15"/>
      <c r="EA79" s="15"/>
      <c r="EB79" s="15"/>
      <c r="EC79" s="15"/>
      <c r="ED79" s="15"/>
      <c r="EE79" s="15"/>
      <c r="EF79" s="15"/>
      <c r="EG79" s="15"/>
      <c r="EH79" s="15"/>
      <c r="EI79" s="15"/>
      <c r="EJ79" s="15"/>
      <c r="EK79" s="15"/>
      <c r="EL79" s="15"/>
      <c r="EM79" s="15"/>
      <c r="EN79" s="15"/>
      <c r="EO79" s="15"/>
      <c r="EP79" s="15"/>
      <c r="EQ79" s="15"/>
      <c r="ER79" s="15"/>
      <c r="ES79" s="15"/>
      <c r="ET79" s="15"/>
      <c r="EU79" s="15"/>
      <c r="EV79" s="15"/>
      <c r="EW79" s="15"/>
      <c r="EX79" s="15"/>
      <c r="EY79" s="15"/>
      <c r="EZ79" s="15"/>
      <c r="FA79" s="15"/>
      <c r="FB79" s="15"/>
      <c r="FC79" s="15"/>
      <c r="FD79" s="15"/>
      <c r="FE79" s="15"/>
      <c r="FF79" s="15"/>
      <c r="FG79" s="15"/>
      <c r="FH79" s="15"/>
      <c r="FI79" s="15"/>
      <c r="FJ79" s="15"/>
      <c r="FK79" s="15"/>
      <c r="FL79" s="15"/>
      <c r="FM79" s="15"/>
      <c r="FN79" s="15"/>
      <c r="FO79" s="15"/>
      <c r="FP79" s="15"/>
      <c r="FQ79" s="15"/>
      <c r="FR79" s="15"/>
      <c r="FS79" s="15"/>
      <c r="FT79" s="15"/>
      <c r="FU79" s="15"/>
      <c r="FV79" s="15"/>
      <c r="FW79" s="15"/>
      <c r="FX79" s="15"/>
      <c r="FY79" s="15"/>
      <c r="FZ79" s="15"/>
      <c r="GA79" s="15"/>
      <c r="GB79" s="15"/>
      <c r="GC79" s="15"/>
      <c r="GD79" s="15"/>
      <c r="GE79" s="15"/>
      <c r="GF79" s="15"/>
      <c r="GG79" s="15"/>
      <c r="GH79" s="15"/>
      <c r="GI79" s="15"/>
      <c r="GJ79" s="15"/>
      <c r="GK79" s="15"/>
      <c r="GL79" s="15"/>
      <c r="GM79" s="15"/>
      <c r="GN79" s="15"/>
      <c r="GO79" s="15"/>
      <c r="GP79" s="15"/>
      <c r="GQ79" s="15"/>
      <c r="GR79" s="15"/>
      <c r="GS79" s="15"/>
      <c r="GT79" s="15"/>
      <c r="GU79" s="15"/>
      <c r="GV79" s="15"/>
      <c r="GW79" s="15"/>
      <c r="GX79" s="15"/>
      <c r="GY79" s="15"/>
      <c r="GZ79" s="15"/>
      <c r="HA79" s="15"/>
      <c r="HB79" s="15"/>
      <c r="HC79" s="15"/>
      <c r="HD79" s="15"/>
      <c r="HE79" s="15"/>
      <c r="HF79" s="15"/>
      <c r="HG79" s="15"/>
      <c r="HH79" s="15"/>
      <c r="HI79" s="15"/>
      <c r="HJ79" s="15"/>
      <c r="HK79" s="15"/>
      <c r="HL79" s="15"/>
      <c r="HM79" s="15"/>
      <c r="HN79" s="15"/>
      <c r="HO79" s="15"/>
      <c r="HP79" s="15"/>
      <c r="HQ79" s="15"/>
      <c r="HR79" s="15"/>
      <c r="HS79" s="15"/>
      <c r="HT79" s="15"/>
      <c r="HU79" s="15"/>
      <c r="HV79" s="15"/>
      <c r="HW79" s="15"/>
      <c r="HX79" s="15"/>
      <c r="HY79" s="15"/>
      <c r="HZ79" s="15"/>
      <c r="IA79" s="15"/>
      <c r="IB79" s="15"/>
      <c r="IC79" s="15"/>
      <c r="ID79" s="15"/>
      <c r="IE79" s="15"/>
      <c r="IF79" s="15"/>
      <c r="IG79" s="15"/>
      <c r="IH79" s="15"/>
      <c r="II79" s="15"/>
      <c r="IJ79" s="15"/>
      <c r="IK79" s="15"/>
      <c r="IL79" s="15"/>
      <c r="IM79" s="15"/>
      <c r="IN79" s="15"/>
      <c r="IO79" s="15"/>
      <c r="IP79" s="15"/>
      <c r="IQ79" s="15"/>
      <c r="IR79" s="15"/>
      <c r="IS79" s="15"/>
      <c r="IT79" s="15"/>
      <c r="IU79" s="15"/>
      <c r="IV79" s="15"/>
    </row>
    <row r="80" spans="1:256" ht="12" customHeight="1" x14ac:dyDescent="0.2">
      <c r="A80" s="133" t="s">
        <v>132</v>
      </c>
      <c r="B80" s="215" t="s">
        <v>148</v>
      </c>
      <c r="C80" s="215" t="s">
        <v>150</v>
      </c>
      <c r="D80" s="215" t="s">
        <v>151</v>
      </c>
      <c r="E80" s="215" t="s">
        <v>152</v>
      </c>
      <c r="F80" s="215" t="s">
        <v>153</v>
      </c>
      <c r="G80" s="215" t="s">
        <v>154</v>
      </c>
      <c r="H80" s="215" t="s">
        <v>155</v>
      </c>
      <c r="I80" s="215" t="s">
        <v>156</v>
      </c>
      <c r="J80" s="216" t="s">
        <v>181</v>
      </c>
      <c r="L80" s="131" t="s">
        <v>107</v>
      </c>
      <c r="M80" s="124" t="e">
        <f>VLOOKUP($F9,'Level model'!$A$59:$AA$337,M$71)</f>
        <v>#N/A</v>
      </c>
      <c r="N80" s="124" t="e">
        <f>VLOOKUP($F9,'Level model'!$A$59:$AA$337,N$71)</f>
        <v>#N/A</v>
      </c>
      <c r="O80" s="124" t="e">
        <f>VLOOKUP($F9,'Level model'!$A$59:$AA$337,O$71)</f>
        <v>#N/A</v>
      </c>
      <c r="P80" s="124" t="e">
        <f>VLOOKUP($F9,'Level model'!$A$59:$AA$337,P$71)</f>
        <v>#N/A</v>
      </c>
      <c r="Q80" s="124" t="e">
        <f>VLOOKUP($F9,'Level model'!$A$59:$AA$337,Q$71)</f>
        <v>#N/A</v>
      </c>
      <c r="R80" s="124" t="e">
        <f>VLOOKUP($F9,'Level model'!$A$59:$AA$337,R$71)</f>
        <v>#N/A</v>
      </c>
      <c r="S80" s="124" t="e">
        <f>VLOOKUP($F9,'Level model'!$A$59:$AA$337,S$71)</f>
        <v>#N/A</v>
      </c>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c r="BB80" s="15"/>
      <c r="BC80" s="15"/>
      <c r="BD80" s="15"/>
      <c r="BE80" s="15"/>
      <c r="BF80" s="15"/>
      <c r="BG80" s="15"/>
      <c r="BH80" s="15"/>
      <c r="BI80" s="15"/>
      <c r="BJ80" s="15"/>
      <c r="BK80" s="15"/>
      <c r="BL80" s="15"/>
      <c r="BM80" s="15"/>
      <c r="BN80" s="15"/>
      <c r="BO80" s="15"/>
      <c r="BP80" s="15"/>
      <c r="BQ80" s="15"/>
      <c r="BR80" s="15"/>
      <c r="BS80" s="15"/>
      <c r="BT80" s="15"/>
      <c r="BU80" s="15"/>
      <c r="BV80" s="15"/>
      <c r="BW80" s="15"/>
      <c r="BX80" s="15"/>
      <c r="BY80" s="15"/>
      <c r="BZ80" s="15"/>
      <c r="CA80" s="15"/>
      <c r="CB80" s="15"/>
      <c r="CC80" s="15"/>
      <c r="CD80" s="15"/>
      <c r="CE80" s="15"/>
      <c r="CF80" s="15"/>
      <c r="CG80" s="15"/>
      <c r="CH80" s="15"/>
      <c r="CI80" s="15"/>
      <c r="CJ80" s="15"/>
      <c r="CK80" s="15"/>
      <c r="CL80" s="15"/>
      <c r="CM80" s="15"/>
      <c r="CN80" s="15"/>
      <c r="CO80" s="15"/>
      <c r="CP80" s="15"/>
      <c r="CQ80" s="15"/>
      <c r="CR80" s="15"/>
      <c r="CS80" s="15"/>
      <c r="CT80" s="15"/>
      <c r="CU80" s="15"/>
      <c r="CV80" s="15"/>
      <c r="CW80" s="15"/>
      <c r="CX80" s="15"/>
      <c r="CY80" s="15"/>
      <c r="CZ80" s="15"/>
      <c r="DA80" s="15"/>
      <c r="DB80" s="15"/>
      <c r="DC80" s="15"/>
      <c r="DD80" s="15"/>
      <c r="DE80" s="15"/>
      <c r="DF80" s="15"/>
      <c r="DG80" s="15"/>
      <c r="DH80" s="15"/>
      <c r="DI80" s="15"/>
      <c r="DJ80" s="15"/>
      <c r="DK80" s="15"/>
      <c r="DL80" s="15"/>
      <c r="DM80" s="15"/>
      <c r="DN80" s="15"/>
      <c r="DO80" s="15"/>
      <c r="DP80" s="15"/>
      <c r="DQ80" s="15"/>
      <c r="DR80" s="15"/>
      <c r="DS80" s="15"/>
      <c r="DT80" s="15"/>
      <c r="DU80" s="15"/>
      <c r="DV80" s="15"/>
      <c r="DW80" s="15"/>
      <c r="DX80" s="15"/>
      <c r="DY80" s="15"/>
      <c r="DZ80" s="15"/>
      <c r="EA80" s="15"/>
      <c r="EB80" s="15"/>
      <c r="EC80" s="15"/>
      <c r="ED80" s="15"/>
      <c r="EE80" s="15"/>
      <c r="EF80" s="15"/>
      <c r="EG80" s="15"/>
      <c r="EH80" s="15"/>
      <c r="EI80" s="15"/>
      <c r="EJ80" s="15"/>
      <c r="EK80" s="15"/>
      <c r="EL80" s="15"/>
      <c r="EM80" s="15"/>
      <c r="EN80" s="15"/>
      <c r="EO80" s="15"/>
      <c r="EP80" s="15"/>
      <c r="EQ80" s="15"/>
      <c r="ER80" s="15"/>
      <c r="ES80" s="15"/>
      <c r="ET80" s="15"/>
      <c r="EU80" s="15"/>
      <c r="EV80" s="15"/>
      <c r="EW80" s="15"/>
      <c r="EX80" s="15"/>
      <c r="EY80" s="15"/>
      <c r="EZ80" s="15"/>
      <c r="FA80" s="15"/>
      <c r="FB80" s="15"/>
      <c r="FC80" s="15"/>
      <c r="FD80" s="15"/>
      <c r="FE80" s="15"/>
      <c r="FF80" s="15"/>
      <c r="FG80" s="15"/>
      <c r="FH80" s="15"/>
      <c r="FI80" s="15"/>
      <c r="FJ80" s="15"/>
      <c r="FK80" s="15"/>
      <c r="FL80" s="15"/>
      <c r="FM80" s="15"/>
      <c r="FN80" s="15"/>
      <c r="FO80" s="15"/>
      <c r="FP80" s="15"/>
      <c r="FQ80" s="15"/>
      <c r="FR80" s="15"/>
      <c r="FS80" s="15"/>
      <c r="FT80" s="15"/>
      <c r="FU80" s="15"/>
      <c r="FV80" s="15"/>
      <c r="FW80" s="15"/>
      <c r="FX80" s="15"/>
      <c r="FY80" s="15"/>
      <c r="FZ80" s="15"/>
      <c r="GA80" s="15"/>
      <c r="GB80" s="15"/>
      <c r="GC80" s="15"/>
      <c r="GD80" s="15"/>
      <c r="GE80" s="15"/>
      <c r="GF80" s="15"/>
      <c r="GG80" s="15"/>
      <c r="GH80" s="15"/>
      <c r="GI80" s="15"/>
      <c r="GJ80" s="15"/>
      <c r="GK80" s="15"/>
      <c r="GL80" s="15"/>
      <c r="GM80" s="15"/>
      <c r="GN80" s="15"/>
      <c r="GO80" s="15"/>
      <c r="GP80" s="15"/>
      <c r="GQ80" s="15"/>
      <c r="GR80" s="15"/>
      <c r="GS80" s="15"/>
      <c r="GT80" s="15"/>
      <c r="GU80" s="15"/>
      <c r="GV80" s="15"/>
      <c r="GW80" s="15"/>
      <c r="GX80" s="15"/>
      <c r="GY80" s="15"/>
      <c r="GZ80" s="15"/>
      <c r="HA80" s="15"/>
      <c r="HB80" s="15"/>
      <c r="HC80" s="15"/>
      <c r="HD80" s="15"/>
      <c r="HE80" s="15"/>
      <c r="HF80" s="15"/>
      <c r="HG80" s="15"/>
      <c r="HH80" s="15"/>
      <c r="HI80" s="15"/>
      <c r="HJ80" s="15"/>
      <c r="HK80" s="15"/>
      <c r="HL80" s="15"/>
      <c r="HM80" s="15"/>
      <c r="HN80" s="15"/>
      <c r="HO80" s="15"/>
      <c r="HP80" s="15"/>
      <c r="HQ80" s="15"/>
      <c r="HR80" s="15"/>
      <c r="HS80" s="15"/>
      <c r="HT80" s="15"/>
      <c r="HU80" s="15"/>
      <c r="HV80" s="15"/>
      <c r="HW80" s="15"/>
      <c r="HX80" s="15"/>
      <c r="HY80" s="15"/>
      <c r="HZ80" s="15"/>
      <c r="IA80" s="15"/>
      <c r="IB80" s="15"/>
      <c r="IC80" s="15"/>
      <c r="ID80" s="15"/>
      <c r="IE80" s="15"/>
      <c r="IF80" s="15"/>
      <c r="IG80" s="15"/>
      <c r="IH80" s="15"/>
      <c r="II80" s="15"/>
      <c r="IJ80" s="15"/>
      <c r="IK80" s="15"/>
      <c r="IL80" s="15"/>
      <c r="IM80" s="15"/>
      <c r="IN80" s="15"/>
      <c r="IO80" s="15"/>
      <c r="IP80" s="15"/>
      <c r="IQ80" s="15"/>
      <c r="IR80" s="15"/>
      <c r="IS80" s="15"/>
      <c r="IT80" s="15"/>
      <c r="IU80" s="15"/>
      <c r="IV80" s="15"/>
    </row>
    <row r="81" spans="1:256" ht="14.1" customHeight="1" x14ac:dyDescent="0.2">
      <c r="A81" s="129" t="s">
        <v>218</v>
      </c>
      <c r="B81" s="220">
        <v>1.4380937838000001</v>
      </c>
      <c r="C81" s="260">
        <v>1.4243919657999999</v>
      </c>
      <c r="D81" s="260">
        <v>1.4154189639000001</v>
      </c>
      <c r="E81" s="260">
        <v>1.3988390684000001</v>
      </c>
      <c r="F81" s="260">
        <v>1.434370943</v>
      </c>
      <c r="G81" s="260">
        <v>1.3846898619000001</v>
      </c>
      <c r="H81" s="260">
        <v>1.2494343752999999</v>
      </c>
      <c r="I81" s="260">
        <v>1.4816251624000001</v>
      </c>
      <c r="J81" s="221">
        <v>1.5897083724000001</v>
      </c>
      <c r="L81" s="134" t="s">
        <v>108</v>
      </c>
      <c r="M81" s="124" t="e">
        <f>VLOOKUP($F10,'Level model'!$A$59:$AA$337,M$71)</f>
        <v>#N/A</v>
      </c>
      <c r="N81" s="124" t="e">
        <f>VLOOKUP($F10,'Level model'!$A$59:$AA$337,N$71)</f>
        <v>#N/A</v>
      </c>
      <c r="O81" s="124" t="e">
        <f>VLOOKUP($F10,'Level model'!$A$59:$AA$337,O$71)</f>
        <v>#N/A</v>
      </c>
      <c r="P81" s="124" t="e">
        <f>VLOOKUP($F10,'Level model'!$A$59:$AA$337,P$71)</f>
        <v>#N/A</v>
      </c>
      <c r="Q81" s="124" t="e">
        <f>VLOOKUP($F10,'Level model'!$A$59:$AA$337,Q$71)</f>
        <v>#N/A</v>
      </c>
      <c r="R81" s="124" t="e">
        <f>VLOOKUP($F10,'Level model'!$A$59:$AA$337,R$71)</f>
        <v>#N/A</v>
      </c>
      <c r="S81" s="124" t="e">
        <f>VLOOKUP($F10,'Level model'!$A$59:$AA$337,S$71)</f>
        <v>#N/A</v>
      </c>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c r="BB81" s="15"/>
      <c r="BC81" s="15"/>
      <c r="BD81" s="15"/>
      <c r="BE81" s="15"/>
      <c r="BF81" s="15"/>
      <c r="BG81" s="15"/>
      <c r="BH81" s="15"/>
      <c r="BI81" s="15"/>
      <c r="BJ81" s="15"/>
      <c r="BK81" s="15"/>
      <c r="BL81" s="15"/>
      <c r="BM81" s="15"/>
      <c r="BN81" s="15"/>
      <c r="BO81" s="15"/>
      <c r="BP81" s="15"/>
      <c r="BQ81" s="15"/>
      <c r="BR81" s="15"/>
      <c r="BS81" s="15"/>
      <c r="BT81" s="15"/>
      <c r="BU81" s="15"/>
      <c r="BV81" s="15"/>
      <c r="BW81" s="15"/>
      <c r="BX81" s="15"/>
      <c r="BY81" s="15"/>
      <c r="BZ81" s="15"/>
      <c r="CA81" s="15"/>
      <c r="CB81" s="15"/>
      <c r="CC81" s="15"/>
      <c r="CD81" s="15"/>
      <c r="CE81" s="15"/>
      <c r="CF81" s="15"/>
      <c r="CG81" s="15"/>
      <c r="CH81" s="15"/>
      <c r="CI81" s="15"/>
      <c r="CJ81" s="15"/>
      <c r="CK81" s="15"/>
      <c r="CL81" s="15"/>
      <c r="CM81" s="15"/>
      <c r="CN81" s="15"/>
      <c r="CO81" s="15"/>
      <c r="CP81" s="15"/>
      <c r="CQ81" s="15"/>
      <c r="CR81" s="15"/>
      <c r="CS81" s="15"/>
      <c r="CT81" s="15"/>
      <c r="CU81" s="15"/>
      <c r="CV81" s="15"/>
      <c r="CW81" s="15"/>
      <c r="CX81" s="15"/>
      <c r="CY81" s="15"/>
      <c r="CZ81" s="15"/>
      <c r="DA81" s="15"/>
      <c r="DB81" s="15"/>
      <c r="DC81" s="15"/>
      <c r="DD81" s="15"/>
      <c r="DE81" s="15"/>
      <c r="DF81" s="15"/>
      <c r="DG81" s="15"/>
      <c r="DH81" s="15"/>
      <c r="DI81" s="15"/>
      <c r="DJ81" s="15"/>
      <c r="DK81" s="15"/>
      <c r="DL81" s="15"/>
      <c r="DM81" s="15"/>
      <c r="DN81" s="15"/>
      <c r="DO81" s="15"/>
      <c r="DP81" s="15"/>
      <c r="DQ81" s="15"/>
      <c r="DR81" s="15"/>
      <c r="DS81" s="15"/>
      <c r="DT81" s="15"/>
      <c r="DU81" s="15"/>
      <c r="DV81" s="15"/>
      <c r="DW81" s="15"/>
      <c r="DX81" s="15"/>
      <c r="DY81" s="15"/>
      <c r="DZ81" s="15"/>
      <c r="EA81" s="15"/>
      <c r="EB81" s="15"/>
      <c r="EC81" s="15"/>
      <c r="ED81" s="15"/>
      <c r="EE81" s="15"/>
      <c r="EF81" s="15"/>
      <c r="EG81" s="15"/>
      <c r="EH81" s="15"/>
      <c r="EI81" s="15"/>
      <c r="EJ81" s="15"/>
      <c r="EK81" s="15"/>
      <c r="EL81" s="15"/>
      <c r="EM81" s="15"/>
      <c r="EN81" s="15"/>
      <c r="EO81" s="15"/>
      <c r="EP81" s="15"/>
      <c r="EQ81" s="15"/>
      <c r="ER81" s="15"/>
      <c r="ES81" s="15"/>
      <c r="ET81" s="15"/>
      <c r="EU81" s="15"/>
      <c r="EV81" s="15"/>
      <c r="EW81" s="15"/>
      <c r="EX81" s="15"/>
      <c r="EY81" s="15"/>
      <c r="EZ81" s="15"/>
      <c r="FA81" s="15"/>
      <c r="FB81" s="15"/>
      <c r="FC81" s="15"/>
      <c r="FD81" s="15"/>
      <c r="FE81" s="15"/>
      <c r="FF81" s="15"/>
      <c r="FG81" s="15"/>
      <c r="FH81" s="15"/>
      <c r="FI81" s="15"/>
      <c r="FJ81" s="15"/>
      <c r="FK81" s="15"/>
      <c r="FL81" s="15"/>
      <c r="FM81" s="15"/>
      <c r="FN81" s="15"/>
      <c r="FO81" s="15"/>
      <c r="FP81" s="15"/>
      <c r="FQ81" s="15"/>
      <c r="FR81" s="15"/>
      <c r="FS81" s="15"/>
      <c r="FT81" s="15"/>
      <c r="FU81" s="15"/>
      <c r="FV81" s="15"/>
      <c r="FW81" s="15"/>
      <c r="FX81" s="15"/>
      <c r="FY81" s="15"/>
      <c r="FZ81" s="15"/>
      <c r="GA81" s="15"/>
      <c r="GB81" s="15"/>
      <c r="GC81" s="15"/>
      <c r="GD81" s="15"/>
      <c r="GE81" s="15"/>
      <c r="GF81" s="15"/>
      <c r="GG81" s="15"/>
      <c r="GH81" s="15"/>
      <c r="GI81" s="15"/>
      <c r="GJ81" s="15"/>
      <c r="GK81" s="15"/>
      <c r="GL81" s="15"/>
      <c r="GM81" s="15"/>
      <c r="GN81" s="15"/>
      <c r="GO81" s="15"/>
      <c r="GP81" s="15"/>
      <c r="GQ81" s="15"/>
      <c r="GR81" s="15"/>
      <c r="GS81" s="15"/>
      <c r="GT81" s="15"/>
      <c r="GU81" s="15"/>
      <c r="GV81" s="15"/>
      <c r="GW81" s="15"/>
      <c r="GX81" s="15"/>
      <c r="GY81" s="15"/>
      <c r="GZ81" s="15"/>
      <c r="HA81" s="15"/>
      <c r="HB81" s="15"/>
      <c r="HC81" s="15"/>
      <c r="HD81" s="15"/>
      <c r="HE81" s="15"/>
      <c r="HF81" s="15"/>
      <c r="HG81" s="15"/>
      <c r="HH81" s="15"/>
      <c r="HI81" s="15"/>
      <c r="HJ81" s="15"/>
      <c r="HK81" s="15"/>
      <c r="HL81" s="15"/>
      <c r="HM81" s="15"/>
      <c r="HN81" s="15"/>
      <c r="HO81" s="15"/>
      <c r="HP81" s="15"/>
      <c r="HQ81" s="15"/>
      <c r="HR81" s="15"/>
      <c r="HS81" s="15"/>
      <c r="HT81" s="15"/>
      <c r="HU81" s="15"/>
      <c r="HV81" s="15"/>
      <c r="HW81" s="15"/>
      <c r="HX81" s="15"/>
      <c r="HY81" s="15"/>
      <c r="HZ81" s="15"/>
      <c r="IA81" s="15"/>
      <c r="IB81" s="15"/>
      <c r="IC81" s="15"/>
      <c r="ID81" s="15"/>
      <c r="IE81" s="15"/>
      <c r="IF81" s="15"/>
      <c r="IG81" s="15"/>
      <c r="IH81" s="15"/>
      <c r="II81" s="15"/>
      <c r="IJ81" s="15"/>
      <c r="IK81" s="15"/>
      <c r="IL81" s="15"/>
      <c r="IM81" s="15"/>
      <c r="IN81" s="15"/>
      <c r="IO81" s="15"/>
      <c r="IP81" s="15"/>
      <c r="IQ81" s="15"/>
      <c r="IR81" s="15"/>
      <c r="IS81" s="15"/>
      <c r="IT81" s="15"/>
      <c r="IU81" s="15"/>
      <c r="IV81" s="15"/>
    </row>
    <row r="82" spans="1:256" ht="14.1" customHeight="1" x14ac:dyDescent="0.2">
      <c r="A82" s="129" t="s">
        <v>219</v>
      </c>
      <c r="B82" s="220">
        <v>2.6718012905999999</v>
      </c>
      <c r="C82" s="222">
        <v>2.6824526889000002</v>
      </c>
      <c r="D82" s="222">
        <v>2.7666487600999998</v>
      </c>
      <c r="E82" s="222">
        <v>2.7059719255000001</v>
      </c>
      <c r="F82" s="222">
        <v>2.8415688495000002</v>
      </c>
      <c r="G82" s="222">
        <v>3.2064083212000001</v>
      </c>
      <c r="H82" s="222">
        <v>2.6335767510000001</v>
      </c>
      <c r="I82" s="222">
        <v>2.9113554391999998</v>
      </c>
      <c r="J82" s="223">
        <v>2.5135895661999998</v>
      </c>
      <c r="N82" s="15"/>
      <c r="O82" s="15"/>
      <c r="P82" s="15"/>
      <c r="Q82" s="15"/>
      <c r="R82" s="15"/>
      <c r="S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5"/>
      <c r="BG82" s="15"/>
      <c r="BH82" s="15"/>
      <c r="BI82" s="15"/>
      <c r="BJ82" s="15"/>
      <c r="BK82" s="15"/>
      <c r="BL82" s="15"/>
      <c r="BM82" s="15"/>
      <c r="BN82" s="15"/>
      <c r="BO82" s="15"/>
      <c r="BP82" s="15"/>
      <c r="BQ82" s="15"/>
      <c r="BR82" s="15"/>
      <c r="BS82" s="15"/>
      <c r="BT82" s="15"/>
      <c r="BU82" s="15"/>
      <c r="BV82" s="15"/>
      <c r="BW82" s="15"/>
      <c r="BX82" s="15"/>
      <c r="BY82" s="15"/>
      <c r="BZ82" s="15"/>
      <c r="CA82" s="15"/>
      <c r="CB82" s="15"/>
      <c r="CC82" s="15"/>
      <c r="CD82" s="15"/>
      <c r="CE82" s="15"/>
      <c r="CF82" s="15"/>
      <c r="CG82" s="15"/>
      <c r="CH82" s="15"/>
      <c r="CI82" s="15"/>
      <c r="CJ82" s="15"/>
      <c r="CK82" s="15"/>
      <c r="CL82" s="15"/>
      <c r="CM82" s="15"/>
      <c r="CN82" s="15"/>
      <c r="CO82" s="15"/>
      <c r="CP82" s="15"/>
      <c r="CQ82" s="15"/>
      <c r="CR82" s="15"/>
      <c r="CS82" s="15"/>
      <c r="CT82" s="15"/>
      <c r="CU82" s="15"/>
      <c r="CV82" s="15"/>
      <c r="CW82" s="15"/>
      <c r="CX82" s="15"/>
      <c r="CY82" s="15"/>
      <c r="CZ82" s="15"/>
      <c r="DA82" s="15"/>
      <c r="DB82" s="15"/>
      <c r="DC82" s="15"/>
      <c r="DD82" s="15"/>
      <c r="DE82" s="15"/>
      <c r="DF82" s="15"/>
      <c r="DG82" s="15"/>
      <c r="DH82" s="15"/>
      <c r="DI82" s="15"/>
      <c r="DJ82" s="15"/>
      <c r="DK82" s="15"/>
      <c r="DL82" s="15"/>
      <c r="DM82" s="15"/>
      <c r="DN82" s="15"/>
      <c r="DO82" s="15"/>
      <c r="DP82" s="15"/>
      <c r="DQ82" s="15"/>
      <c r="DR82" s="15"/>
      <c r="DS82" s="15"/>
      <c r="DT82" s="15"/>
      <c r="DU82" s="15"/>
      <c r="DV82" s="15"/>
      <c r="DW82" s="15"/>
      <c r="DX82" s="15"/>
      <c r="DY82" s="15"/>
      <c r="DZ82" s="15"/>
      <c r="EA82" s="15"/>
      <c r="EB82" s="15"/>
      <c r="EC82" s="15"/>
      <c r="ED82" s="15"/>
      <c r="EE82" s="15"/>
      <c r="EF82" s="15"/>
      <c r="EG82" s="15"/>
      <c r="EH82" s="15"/>
      <c r="EI82" s="15"/>
      <c r="EJ82" s="15"/>
      <c r="EK82" s="15"/>
      <c r="EL82" s="15"/>
      <c r="EM82" s="15"/>
      <c r="EN82" s="15"/>
      <c r="EO82" s="15"/>
      <c r="EP82" s="15"/>
      <c r="EQ82" s="15"/>
      <c r="ER82" s="15"/>
      <c r="ES82" s="15"/>
      <c r="ET82" s="15"/>
      <c r="EU82" s="15"/>
      <c r="EV82" s="15"/>
      <c r="EW82" s="15"/>
      <c r="EX82" s="15"/>
      <c r="EY82" s="15"/>
      <c r="EZ82" s="15"/>
      <c r="FA82" s="15"/>
      <c r="FB82" s="15"/>
      <c r="FC82" s="15"/>
      <c r="FD82" s="15"/>
      <c r="FE82" s="15"/>
      <c r="FF82" s="15"/>
      <c r="FG82" s="15"/>
      <c r="FH82" s="15"/>
      <c r="FI82" s="15"/>
      <c r="FJ82" s="15"/>
      <c r="FK82" s="15"/>
      <c r="FL82" s="15"/>
      <c r="FM82" s="15"/>
      <c r="FN82" s="15"/>
      <c r="FO82" s="15"/>
      <c r="FP82" s="15"/>
      <c r="FQ82" s="15"/>
      <c r="FR82" s="15"/>
      <c r="FS82" s="15"/>
      <c r="FT82" s="15"/>
      <c r="FU82" s="15"/>
      <c r="FV82" s="15"/>
      <c r="FW82" s="15"/>
      <c r="FX82" s="15"/>
      <c r="FY82" s="15"/>
      <c r="FZ82" s="15"/>
      <c r="GA82" s="15"/>
      <c r="GB82" s="15"/>
      <c r="GC82" s="15"/>
      <c r="GD82" s="15"/>
      <c r="GE82" s="15"/>
      <c r="GF82" s="15"/>
      <c r="GG82" s="15"/>
      <c r="GH82" s="15"/>
      <c r="GI82" s="15"/>
      <c r="GJ82" s="15"/>
      <c r="GK82" s="15"/>
      <c r="GL82" s="15"/>
      <c r="GM82" s="15"/>
      <c r="GN82" s="15"/>
      <c r="GO82" s="15"/>
      <c r="GP82" s="15"/>
      <c r="GQ82" s="15"/>
      <c r="GR82" s="15"/>
      <c r="GS82" s="15"/>
      <c r="GT82" s="15"/>
      <c r="GU82" s="15"/>
      <c r="GV82" s="15"/>
      <c r="GW82" s="15"/>
      <c r="GX82" s="15"/>
      <c r="GY82" s="15"/>
      <c r="GZ82" s="15"/>
      <c r="HA82" s="15"/>
      <c r="HB82" s="15"/>
      <c r="HC82" s="15"/>
      <c r="HD82" s="15"/>
      <c r="HE82" s="15"/>
      <c r="HF82" s="15"/>
      <c r="HG82" s="15"/>
      <c r="HH82" s="15"/>
      <c r="HI82" s="15"/>
      <c r="HJ82" s="15"/>
      <c r="HK82" s="15"/>
      <c r="HL82" s="15"/>
      <c r="HM82" s="15"/>
      <c r="HN82" s="15"/>
      <c r="HO82" s="15"/>
      <c r="HP82" s="15"/>
      <c r="HQ82" s="15"/>
      <c r="HR82" s="15"/>
      <c r="HS82" s="15"/>
      <c r="HT82" s="15"/>
      <c r="HU82" s="15"/>
      <c r="HV82" s="15"/>
      <c r="HW82" s="15"/>
      <c r="HX82" s="15"/>
      <c r="HY82" s="15"/>
      <c r="HZ82" s="15"/>
      <c r="IA82" s="15"/>
      <c r="IB82" s="15"/>
      <c r="IC82" s="15"/>
      <c r="ID82" s="15"/>
      <c r="IE82" s="15"/>
      <c r="IF82" s="15"/>
      <c r="IG82" s="15"/>
      <c r="IH82" s="15"/>
      <c r="II82" s="15"/>
      <c r="IJ82" s="15"/>
      <c r="IK82" s="15"/>
      <c r="IL82" s="15"/>
      <c r="IM82" s="15"/>
      <c r="IN82" s="15"/>
      <c r="IO82" s="15"/>
      <c r="IP82" s="15"/>
      <c r="IQ82" s="15"/>
      <c r="IR82" s="15"/>
      <c r="IS82" s="15"/>
      <c r="IT82" s="15"/>
      <c r="IU82" s="15"/>
      <c r="IV82" s="15"/>
    </row>
    <row r="83" spans="1:256" ht="14.1" customHeight="1" x14ac:dyDescent="0.2">
      <c r="A83" s="120" t="s">
        <v>220</v>
      </c>
      <c r="B83" s="220">
        <v>0.76146189819999999</v>
      </c>
      <c r="C83" s="260">
        <v>0.75394247729999997</v>
      </c>
      <c r="D83" s="260">
        <v>0.73603646060000005</v>
      </c>
      <c r="E83" s="260">
        <v>0.76717931800000005</v>
      </c>
      <c r="F83" s="260">
        <v>0.78140740949999998</v>
      </c>
      <c r="G83" s="260">
        <v>0.75462474420000003</v>
      </c>
      <c r="H83" s="260">
        <v>0.60223410779999997</v>
      </c>
      <c r="I83" s="260">
        <v>0.79179418239999999</v>
      </c>
      <c r="J83" s="221">
        <v>0.76523013939999995</v>
      </c>
      <c r="N83" s="15"/>
      <c r="O83" s="15"/>
      <c r="P83" s="15"/>
      <c r="Q83" s="15"/>
      <c r="R83" s="15"/>
      <c r="S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15"/>
      <c r="BH83" s="15"/>
      <c r="BI83" s="15"/>
      <c r="BJ83" s="15"/>
      <c r="BK83" s="15"/>
      <c r="BL83" s="15"/>
      <c r="BM83" s="15"/>
      <c r="BN83" s="15"/>
      <c r="BO83" s="15"/>
      <c r="BP83" s="15"/>
      <c r="BQ83" s="15"/>
      <c r="BR83" s="15"/>
      <c r="BS83" s="15"/>
      <c r="BT83" s="15"/>
      <c r="BU83" s="15"/>
      <c r="BV83" s="15"/>
      <c r="BW83" s="15"/>
      <c r="BX83" s="15"/>
      <c r="BY83" s="15"/>
      <c r="BZ83" s="15"/>
      <c r="CA83" s="15"/>
      <c r="CB83" s="15"/>
      <c r="CC83" s="15"/>
      <c r="CD83" s="15"/>
      <c r="CE83" s="15"/>
      <c r="CF83" s="15"/>
      <c r="CG83" s="15"/>
      <c r="CH83" s="15"/>
      <c r="CI83" s="15"/>
      <c r="CJ83" s="15"/>
      <c r="CK83" s="15"/>
      <c r="CL83" s="15"/>
      <c r="CM83" s="15"/>
      <c r="CN83" s="15"/>
      <c r="CO83" s="15"/>
      <c r="CP83" s="15"/>
      <c r="CQ83" s="15"/>
      <c r="CR83" s="15"/>
      <c r="CS83" s="15"/>
      <c r="CT83" s="15"/>
      <c r="CU83" s="15"/>
      <c r="CV83" s="15"/>
      <c r="CW83" s="15"/>
      <c r="CX83" s="15"/>
      <c r="CY83" s="15"/>
      <c r="CZ83" s="15"/>
      <c r="DA83" s="15"/>
      <c r="DB83" s="15"/>
      <c r="DC83" s="15"/>
      <c r="DD83" s="15"/>
      <c r="DE83" s="15"/>
      <c r="DF83" s="15"/>
      <c r="DG83" s="15"/>
      <c r="DH83" s="15"/>
      <c r="DI83" s="15"/>
      <c r="DJ83" s="15"/>
      <c r="DK83" s="15"/>
      <c r="DL83" s="15"/>
      <c r="DM83" s="15"/>
      <c r="DN83" s="15"/>
      <c r="DO83" s="15"/>
      <c r="DP83" s="15"/>
      <c r="DQ83" s="15"/>
      <c r="DR83" s="15"/>
      <c r="DS83" s="15"/>
      <c r="DT83" s="15"/>
      <c r="DU83" s="15"/>
      <c r="DV83" s="15"/>
      <c r="DW83" s="15"/>
      <c r="DX83" s="15"/>
      <c r="DY83" s="15"/>
      <c r="DZ83" s="15"/>
      <c r="EA83" s="15"/>
      <c r="EB83" s="15"/>
      <c r="EC83" s="15"/>
      <c r="ED83" s="15"/>
      <c r="EE83" s="15"/>
      <c r="EF83" s="15"/>
      <c r="EG83" s="15"/>
      <c r="EH83" s="15"/>
      <c r="EI83" s="15"/>
      <c r="EJ83" s="15"/>
      <c r="EK83" s="15"/>
      <c r="EL83" s="15"/>
      <c r="EM83" s="15"/>
      <c r="EN83" s="15"/>
      <c r="EO83" s="15"/>
      <c r="EP83" s="15"/>
      <c r="EQ83" s="15"/>
      <c r="ER83" s="15"/>
      <c r="ES83" s="15"/>
      <c r="ET83" s="15"/>
      <c r="EU83" s="15"/>
      <c r="EV83" s="15"/>
      <c r="EW83" s="15"/>
      <c r="EX83" s="15"/>
      <c r="EY83" s="15"/>
      <c r="EZ83" s="15"/>
      <c r="FA83" s="15"/>
      <c r="FB83" s="15"/>
      <c r="FC83" s="15"/>
      <c r="FD83" s="15"/>
      <c r="FE83" s="15"/>
      <c r="FF83" s="15"/>
      <c r="FG83" s="15"/>
      <c r="FH83" s="15"/>
      <c r="FI83" s="15"/>
      <c r="FJ83" s="15"/>
      <c r="FK83" s="15"/>
      <c r="FL83" s="15"/>
      <c r="FM83" s="15"/>
      <c r="FN83" s="15"/>
      <c r="FO83" s="15"/>
      <c r="FP83" s="15"/>
      <c r="FQ83" s="15"/>
      <c r="FR83" s="15"/>
      <c r="FS83" s="15"/>
      <c r="FT83" s="15"/>
      <c r="FU83" s="15"/>
      <c r="FV83" s="15"/>
      <c r="FW83" s="15"/>
      <c r="FX83" s="15"/>
      <c r="FY83" s="15"/>
      <c r="FZ83" s="15"/>
      <c r="GA83" s="15"/>
      <c r="GB83" s="15"/>
      <c r="GC83" s="15"/>
      <c r="GD83" s="15"/>
      <c r="GE83" s="15"/>
      <c r="GF83" s="15"/>
      <c r="GG83" s="15"/>
      <c r="GH83" s="15"/>
      <c r="GI83" s="15"/>
      <c r="GJ83" s="15"/>
      <c r="GK83" s="15"/>
      <c r="GL83" s="15"/>
      <c r="GM83" s="15"/>
      <c r="GN83" s="15"/>
      <c r="GO83" s="15"/>
      <c r="GP83" s="15"/>
      <c r="GQ83" s="15"/>
      <c r="GR83" s="15"/>
      <c r="GS83" s="15"/>
      <c r="GT83" s="15"/>
      <c r="GU83" s="15"/>
      <c r="GV83" s="15"/>
      <c r="GW83" s="15"/>
      <c r="GX83" s="15"/>
      <c r="GY83" s="15"/>
      <c r="GZ83" s="15"/>
      <c r="HA83" s="15"/>
      <c r="HB83" s="15"/>
      <c r="HC83" s="15"/>
      <c r="HD83" s="15"/>
      <c r="HE83" s="15"/>
      <c r="HF83" s="15"/>
      <c r="HG83" s="15"/>
      <c r="HH83" s="15"/>
      <c r="HI83" s="15"/>
      <c r="HJ83" s="15"/>
      <c r="HK83" s="15"/>
      <c r="HL83" s="15"/>
      <c r="HM83" s="15"/>
      <c r="HN83" s="15"/>
      <c r="HO83" s="15"/>
      <c r="HP83" s="15"/>
      <c r="HQ83" s="15"/>
      <c r="HR83" s="15"/>
      <c r="HS83" s="15"/>
      <c r="HT83" s="15"/>
      <c r="HU83" s="15"/>
      <c r="HV83" s="15"/>
      <c r="HW83" s="15"/>
      <c r="HX83" s="15"/>
      <c r="HY83" s="15"/>
      <c r="HZ83" s="15"/>
      <c r="IA83" s="15"/>
      <c r="IB83" s="15"/>
      <c r="IC83" s="15"/>
      <c r="ID83" s="15"/>
      <c r="IE83" s="15"/>
      <c r="IF83" s="15"/>
      <c r="IG83" s="15"/>
      <c r="IH83" s="15"/>
      <c r="II83" s="15"/>
      <c r="IJ83" s="15"/>
      <c r="IK83" s="15"/>
      <c r="IL83" s="15"/>
      <c r="IM83" s="15"/>
      <c r="IN83" s="15"/>
      <c r="IO83" s="15"/>
      <c r="IP83" s="15"/>
      <c r="IQ83" s="15"/>
      <c r="IR83" s="15"/>
      <c r="IS83" s="15"/>
      <c r="IT83" s="15"/>
      <c r="IU83" s="15"/>
      <c r="IV83" s="15"/>
    </row>
    <row r="84" spans="1:256" ht="15" customHeight="1" x14ac:dyDescent="0.2">
      <c r="A84" s="120" t="s">
        <v>240</v>
      </c>
      <c r="B84" s="220">
        <v>0.85349067469999995</v>
      </c>
      <c r="C84" s="261">
        <v>0.86113595139999999</v>
      </c>
      <c r="D84" s="261">
        <v>0.85679223810000005</v>
      </c>
      <c r="E84" s="261">
        <v>0.85964905110000001</v>
      </c>
      <c r="F84" s="261">
        <v>0.85523942919999996</v>
      </c>
      <c r="G84" s="261">
        <v>0.85094266819999997</v>
      </c>
      <c r="H84" s="261">
        <v>0.85289366040000003</v>
      </c>
      <c r="I84" s="261">
        <v>0.85562273109999998</v>
      </c>
      <c r="J84" s="262">
        <v>0.85838679750000002</v>
      </c>
      <c r="L84" s="102"/>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c r="BM84" s="15"/>
      <c r="BN84" s="15"/>
      <c r="BO84" s="15"/>
      <c r="BP84" s="15"/>
      <c r="BQ84" s="15"/>
      <c r="BR84" s="15"/>
      <c r="BS84" s="15"/>
      <c r="BT84" s="15"/>
      <c r="BU84" s="15"/>
      <c r="BV84" s="15"/>
      <c r="BW84" s="15"/>
      <c r="BX84" s="15"/>
      <c r="BY84" s="15"/>
      <c r="BZ84" s="15"/>
      <c r="CA84" s="15"/>
      <c r="CB84" s="15"/>
      <c r="CC84" s="15"/>
      <c r="CD84" s="15"/>
      <c r="CE84" s="15"/>
      <c r="CF84" s="15"/>
      <c r="CG84" s="15"/>
      <c r="CH84" s="15"/>
      <c r="CI84" s="15"/>
      <c r="CJ84" s="15"/>
      <c r="CK84" s="15"/>
      <c r="CL84" s="15"/>
      <c r="CM84" s="15"/>
      <c r="CN84" s="15"/>
      <c r="CO84" s="15"/>
      <c r="CP84" s="15"/>
      <c r="CQ84" s="15"/>
      <c r="CR84" s="15"/>
      <c r="CS84" s="15"/>
      <c r="CT84" s="15"/>
      <c r="CU84" s="15"/>
      <c r="CV84" s="15"/>
      <c r="CW84" s="15"/>
      <c r="CX84" s="15"/>
      <c r="CY84" s="15"/>
      <c r="CZ84" s="15"/>
      <c r="DA84" s="15"/>
      <c r="DB84" s="15"/>
      <c r="DC84" s="15"/>
      <c r="DD84" s="15"/>
      <c r="DE84" s="15"/>
      <c r="DF84" s="15"/>
      <c r="DG84" s="15"/>
      <c r="DH84" s="15"/>
      <c r="DI84" s="15"/>
      <c r="DJ84" s="15"/>
      <c r="DK84" s="15"/>
      <c r="DL84" s="15"/>
      <c r="DM84" s="15"/>
      <c r="DN84" s="15"/>
      <c r="DO84" s="15"/>
      <c r="DP84" s="15"/>
      <c r="DQ84" s="15"/>
      <c r="DR84" s="15"/>
      <c r="DS84" s="15"/>
      <c r="DT84" s="15"/>
      <c r="DU84" s="15"/>
      <c r="DV84" s="15"/>
      <c r="DW84" s="15"/>
      <c r="DX84" s="15"/>
      <c r="DY84" s="15"/>
      <c r="DZ84" s="15"/>
      <c r="EA84" s="15"/>
      <c r="EB84" s="15"/>
      <c r="EC84" s="15"/>
      <c r="ED84" s="15"/>
      <c r="EE84" s="15"/>
      <c r="EF84" s="15"/>
      <c r="EG84" s="15"/>
      <c r="EH84" s="15"/>
      <c r="EI84" s="15"/>
      <c r="EJ84" s="15"/>
      <c r="EK84" s="15"/>
      <c r="EL84" s="15"/>
      <c r="EM84" s="15"/>
      <c r="EN84" s="15"/>
      <c r="EO84" s="15"/>
      <c r="EP84" s="15"/>
      <c r="EQ84" s="15"/>
      <c r="ER84" s="15"/>
      <c r="ES84" s="15"/>
      <c r="ET84" s="15"/>
      <c r="EU84" s="15"/>
      <c r="EV84" s="15"/>
      <c r="EW84" s="15"/>
      <c r="EX84" s="15"/>
      <c r="EY84" s="15"/>
      <c r="EZ84" s="15"/>
      <c r="FA84" s="15"/>
      <c r="FB84" s="15"/>
      <c r="FC84" s="15"/>
      <c r="FD84" s="15"/>
      <c r="FE84" s="15"/>
      <c r="FF84" s="15"/>
      <c r="FG84" s="15"/>
      <c r="FH84" s="15"/>
      <c r="FI84" s="15"/>
      <c r="FJ84" s="15"/>
      <c r="FK84" s="15"/>
      <c r="FL84" s="15"/>
      <c r="FM84" s="15"/>
      <c r="FN84" s="15"/>
      <c r="FO84" s="15"/>
      <c r="FP84" s="15"/>
      <c r="FQ84" s="15"/>
      <c r="FR84" s="15"/>
      <c r="FS84" s="15"/>
      <c r="FT84" s="15"/>
      <c r="FU84" s="15"/>
      <c r="FV84" s="15"/>
      <c r="FW84" s="15"/>
      <c r="FX84" s="15"/>
      <c r="FY84" s="15"/>
      <c r="FZ84" s="15"/>
      <c r="GA84" s="15"/>
      <c r="GB84" s="15"/>
      <c r="GC84" s="15"/>
      <c r="GD84" s="15"/>
      <c r="GE84" s="15"/>
      <c r="GF84" s="15"/>
      <c r="GG84" s="15"/>
      <c r="GH84" s="15"/>
      <c r="GI84" s="15"/>
      <c r="GJ84" s="15"/>
      <c r="GK84" s="15"/>
      <c r="GL84" s="15"/>
      <c r="GM84" s="15"/>
      <c r="GN84" s="15"/>
      <c r="GO84" s="15"/>
      <c r="GP84" s="15"/>
      <c r="GQ84" s="15"/>
      <c r="GR84" s="15"/>
      <c r="GS84" s="15"/>
      <c r="GT84" s="15"/>
      <c r="GU84" s="15"/>
      <c r="GV84" s="15"/>
      <c r="GW84" s="15"/>
      <c r="GX84" s="15"/>
      <c r="GY84" s="15"/>
      <c r="GZ84" s="15"/>
      <c r="HA84" s="15"/>
      <c r="HB84" s="15"/>
      <c r="HC84" s="15"/>
      <c r="HD84" s="15"/>
      <c r="HE84" s="15"/>
      <c r="HF84" s="15"/>
      <c r="HG84" s="15"/>
      <c r="HH84" s="15"/>
      <c r="HI84" s="15"/>
      <c r="HJ84" s="15"/>
      <c r="HK84" s="15"/>
      <c r="HL84" s="15"/>
      <c r="HM84" s="15"/>
      <c r="HN84" s="15"/>
      <c r="HO84" s="15"/>
      <c r="HP84" s="15"/>
      <c r="HQ84" s="15"/>
      <c r="HR84" s="15"/>
      <c r="HS84" s="15"/>
      <c r="HT84" s="15"/>
      <c r="HU84" s="15"/>
      <c r="HV84" s="15"/>
      <c r="HW84" s="15"/>
      <c r="HX84" s="15"/>
      <c r="HY84" s="15"/>
      <c r="HZ84" s="15"/>
      <c r="IA84" s="15"/>
      <c r="IB84" s="15"/>
      <c r="IC84" s="15"/>
      <c r="ID84" s="15"/>
      <c r="IE84" s="15"/>
      <c r="IF84" s="15"/>
      <c r="IG84" s="15"/>
      <c r="IH84" s="15"/>
      <c r="II84" s="15"/>
      <c r="IJ84" s="15"/>
      <c r="IK84" s="15"/>
      <c r="IL84" s="15"/>
      <c r="IM84" s="15"/>
      <c r="IN84" s="15"/>
      <c r="IO84" s="15"/>
      <c r="IP84" s="15"/>
      <c r="IQ84" s="15"/>
      <c r="IR84" s="15"/>
      <c r="IS84" s="15"/>
      <c r="IT84" s="15"/>
      <c r="IU84" s="15"/>
      <c r="IV84" s="15"/>
    </row>
    <row r="85" spans="1:256" ht="12" customHeight="1" x14ac:dyDescent="0.2">
      <c r="A85" s="120" t="s">
        <v>201</v>
      </c>
      <c r="B85" s="220">
        <v>0.69312292330000003</v>
      </c>
      <c r="C85" s="261">
        <v>0.70083223809999995</v>
      </c>
      <c r="D85" s="261">
        <v>0.67578554759999998</v>
      </c>
      <c r="E85" s="261">
        <v>0.70213030590000003</v>
      </c>
      <c r="F85" s="261">
        <v>0.66832422459999996</v>
      </c>
      <c r="G85" s="261">
        <v>0.70220514450000004</v>
      </c>
      <c r="H85" s="261">
        <v>0.73393890880000001</v>
      </c>
      <c r="I85" s="261">
        <v>0.66325737610000002</v>
      </c>
      <c r="J85" s="262">
        <v>0.70897365749999997</v>
      </c>
      <c r="K85" s="103"/>
      <c r="L85" s="102"/>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c r="AY85" s="15"/>
      <c r="AZ85" s="15"/>
      <c r="BA85" s="15"/>
      <c r="BB85" s="15"/>
      <c r="BC85" s="15"/>
      <c r="BD85" s="15"/>
      <c r="BE85" s="15"/>
      <c r="BF85" s="15"/>
      <c r="BG85" s="15"/>
      <c r="BH85" s="15"/>
      <c r="BI85" s="15"/>
      <c r="BJ85" s="15"/>
      <c r="BK85" s="15"/>
      <c r="BL85" s="15"/>
      <c r="BM85" s="15"/>
      <c r="BN85" s="15"/>
      <c r="BO85" s="15"/>
      <c r="BP85" s="15"/>
      <c r="BQ85" s="15"/>
      <c r="BR85" s="15"/>
      <c r="BS85" s="15"/>
      <c r="BT85" s="15"/>
      <c r="BU85" s="15"/>
      <c r="BV85" s="15"/>
      <c r="BW85" s="15"/>
      <c r="BX85" s="15"/>
      <c r="BY85" s="15"/>
      <c r="BZ85" s="15"/>
      <c r="CA85" s="15"/>
      <c r="CB85" s="15"/>
      <c r="CC85" s="15"/>
      <c r="CD85" s="15"/>
      <c r="CE85" s="15"/>
      <c r="CF85" s="15"/>
      <c r="CG85" s="15"/>
      <c r="CH85" s="15"/>
      <c r="CI85" s="15"/>
      <c r="CJ85" s="15"/>
      <c r="CK85" s="15"/>
      <c r="CL85" s="15"/>
      <c r="CM85" s="15"/>
      <c r="CN85" s="15"/>
      <c r="CO85" s="15"/>
      <c r="CP85" s="15"/>
      <c r="CQ85" s="15"/>
      <c r="CR85" s="15"/>
      <c r="CS85" s="15"/>
      <c r="CT85" s="15"/>
      <c r="CU85" s="15"/>
      <c r="CV85" s="15"/>
      <c r="CW85" s="15"/>
      <c r="CX85" s="15"/>
      <c r="CY85" s="15"/>
      <c r="CZ85" s="15"/>
      <c r="DA85" s="15"/>
      <c r="DB85" s="15"/>
      <c r="DC85" s="15"/>
      <c r="DD85" s="15"/>
      <c r="DE85" s="15"/>
      <c r="DF85" s="15"/>
      <c r="DG85" s="15"/>
      <c r="DH85" s="15"/>
      <c r="DI85" s="15"/>
      <c r="DJ85" s="15"/>
      <c r="DK85" s="15"/>
      <c r="DL85" s="15"/>
      <c r="DM85" s="15"/>
      <c r="DN85" s="15"/>
      <c r="DO85" s="15"/>
      <c r="DP85" s="15"/>
      <c r="DQ85" s="15"/>
      <c r="DR85" s="15"/>
      <c r="DS85" s="15"/>
      <c r="DT85" s="15"/>
      <c r="DU85" s="15"/>
      <c r="DV85" s="15"/>
      <c r="DW85" s="15"/>
      <c r="DX85" s="15"/>
      <c r="DY85" s="15"/>
      <c r="DZ85" s="15"/>
      <c r="EA85" s="15"/>
      <c r="EB85" s="15"/>
      <c r="EC85" s="15"/>
      <c r="ED85" s="15"/>
      <c r="EE85" s="15"/>
      <c r="EF85" s="15"/>
      <c r="EG85" s="15"/>
      <c r="EH85" s="15"/>
      <c r="EI85" s="15"/>
      <c r="EJ85" s="15"/>
      <c r="EK85" s="15"/>
      <c r="EL85" s="15"/>
      <c r="EM85" s="15"/>
      <c r="EN85" s="15"/>
      <c r="EO85" s="15"/>
      <c r="EP85" s="15"/>
      <c r="EQ85" s="15"/>
      <c r="ER85" s="15"/>
      <c r="ES85" s="15"/>
      <c r="ET85" s="15"/>
      <c r="EU85" s="15"/>
      <c r="EV85" s="15"/>
      <c r="EW85" s="15"/>
      <c r="EX85" s="15"/>
      <c r="EY85" s="15"/>
      <c r="EZ85" s="15"/>
      <c r="FA85" s="15"/>
      <c r="FB85" s="15"/>
      <c r="FC85" s="15"/>
      <c r="FD85" s="15"/>
      <c r="FE85" s="15"/>
      <c r="FF85" s="15"/>
      <c r="FG85" s="15"/>
      <c r="FH85" s="15"/>
      <c r="FI85" s="15"/>
      <c r="FJ85" s="15"/>
      <c r="FK85" s="15"/>
      <c r="FL85" s="15"/>
      <c r="FM85" s="15"/>
      <c r="FN85" s="15"/>
      <c r="FO85" s="15"/>
      <c r="FP85" s="15"/>
      <c r="FQ85" s="15"/>
      <c r="FR85" s="15"/>
      <c r="FS85" s="15"/>
      <c r="FT85" s="15"/>
      <c r="FU85" s="15"/>
      <c r="FV85" s="15"/>
      <c r="FW85" s="15"/>
      <c r="FX85" s="15"/>
      <c r="FY85" s="15"/>
      <c r="FZ85" s="15"/>
      <c r="GA85" s="15"/>
      <c r="GB85" s="15"/>
      <c r="GC85" s="15"/>
      <c r="GD85" s="15"/>
      <c r="GE85" s="15"/>
      <c r="GF85" s="15"/>
      <c r="GG85" s="15"/>
      <c r="GH85" s="15"/>
      <c r="GI85" s="15"/>
      <c r="GJ85" s="15"/>
      <c r="GK85" s="15"/>
      <c r="GL85" s="15"/>
      <c r="GM85" s="15"/>
      <c r="GN85" s="15"/>
      <c r="GO85" s="15"/>
      <c r="GP85" s="15"/>
      <c r="GQ85" s="15"/>
      <c r="GR85" s="15"/>
      <c r="GS85" s="15"/>
      <c r="GT85" s="15"/>
      <c r="GU85" s="15"/>
      <c r="GV85" s="15"/>
      <c r="GW85" s="15"/>
      <c r="GX85" s="15"/>
      <c r="GY85" s="15"/>
      <c r="GZ85" s="15"/>
      <c r="HA85" s="15"/>
      <c r="HB85" s="15"/>
      <c r="HC85" s="15"/>
      <c r="HD85" s="15"/>
      <c r="HE85" s="15"/>
      <c r="HF85" s="15"/>
      <c r="HG85" s="15"/>
      <c r="HH85" s="15"/>
      <c r="HI85" s="15"/>
      <c r="HJ85" s="15"/>
      <c r="HK85" s="15"/>
      <c r="HL85" s="15"/>
      <c r="HM85" s="15"/>
      <c r="HN85" s="15"/>
      <c r="HO85" s="15"/>
      <c r="HP85" s="15"/>
      <c r="HQ85" s="15"/>
      <c r="HR85" s="15"/>
      <c r="HS85" s="15"/>
      <c r="HT85" s="15"/>
      <c r="HU85" s="15"/>
      <c r="HV85" s="15"/>
      <c r="HW85" s="15"/>
      <c r="HX85" s="15"/>
      <c r="HY85" s="15"/>
      <c r="HZ85" s="15"/>
      <c r="IA85" s="15"/>
      <c r="IB85" s="15"/>
      <c r="IC85" s="15"/>
      <c r="ID85" s="15"/>
      <c r="IE85" s="15"/>
      <c r="IF85" s="15"/>
      <c r="IG85" s="15"/>
      <c r="IH85" s="15"/>
      <c r="II85" s="15"/>
      <c r="IJ85" s="15"/>
      <c r="IK85" s="15"/>
      <c r="IL85" s="15"/>
      <c r="IM85" s="15"/>
      <c r="IN85" s="15"/>
      <c r="IO85" s="15"/>
      <c r="IP85" s="15"/>
      <c r="IQ85" s="15"/>
      <c r="IR85" s="15"/>
      <c r="IS85" s="15"/>
      <c r="IT85" s="15"/>
      <c r="IU85" s="15"/>
      <c r="IV85" s="15"/>
    </row>
    <row r="86" spans="1:256" ht="12" customHeight="1" x14ac:dyDescent="0.2">
      <c r="A86" s="120" t="s">
        <v>202</v>
      </c>
      <c r="B86" s="220">
        <v>0.83275235160000005</v>
      </c>
      <c r="C86" s="261">
        <v>0.83717863100000001</v>
      </c>
      <c r="D86" s="261">
        <v>0.82299135369999998</v>
      </c>
      <c r="E86" s="261">
        <v>0.83844729220000003</v>
      </c>
      <c r="F86" s="261">
        <v>0.81883731530000003</v>
      </c>
      <c r="G86" s="261">
        <v>0.83181705709999998</v>
      </c>
      <c r="H86" s="261">
        <v>0.83601121710000004</v>
      </c>
      <c r="I86" s="261">
        <v>0.81408658020000002</v>
      </c>
      <c r="J86" s="262">
        <v>0.8330177701</v>
      </c>
      <c r="K86" s="103"/>
      <c r="L86" s="102"/>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c r="CH86" s="15"/>
      <c r="CI86" s="15"/>
      <c r="CJ86" s="15"/>
      <c r="CK86" s="15"/>
      <c r="CL86" s="15"/>
      <c r="CM86" s="15"/>
      <c r="CN86" s="15"/>
      <c r="CO86" s="15"/>
      <c r="CP86" s="15"/>
      <c r="CQ86" s="15"/>
      <c r="CR86" s="15"/>
      <c r="CS86" s="15"/>
      <c r="CT86" s="15"/>
      <c r="CU86" s="15"/>
      <c r="CV86" s="15"/>
      <c r="CW86" s="15"/>
      <c r="CX86" s="15"/>
      <c r="CY86" s="15"/>
      <c r="CZ86" s="15"/>
      <c r="DA86" s="15"/>
      <c r="DB86" s="15"/>
      <c r="DC86" s="15"/>
      <c r="DD86" s="15"/>
      <c r="DE86" s="15"/>
      <c r="DF86" s="15"/>
      <c r="DG86" s="15"/>
      <c r="DH86" s="15"/>
      <c r="DI86" s="15"/>
      <c r="DJ86" s="15"/>
      <c r="DK86" s="15"/>
      <c r="DL86" s="15"/>
      <c r="DM86" s="15"/>
      <c r="DN86" s="15"/>
      <c r="DO86" s="15"/>
      <c r="DP86" s="15"/>
      <c r="DQ86" s="15"/>
      <c r="DR86" s="15"/>
      <c r="DS86" s="15"/>
      <c r="DT86" s="15"/>
      <c r="DU86" s="15"/>
      <c r="DV86" s="15"/>
      <c r="DW86" s="15"/>
      <c r="DX86" s="15"/>
      <c r="DY86" s="15"/>
      <c r="DZ86" s="15"/>
      <c r="EA86" s="15"/>
      <c r="EB86" s="15"/>
      <c r="EC86" s="15"/>
      <c r="ED86" s="15"/>
      <c r="EE86" s="15"/>
      <c r="EF86" s="15"/>
      <c r="EG86" s="15"/>
      <c r="EH86" s="15"/>
      <c r="EI86" s="15"/>
      <c r="EJ86" s="15"/>
      <c r="EK86" s="15"/>
      <c r="EL86" s="15"/>
      <c r="EM86" s="15"/>
      <c r="EN86" s="15"/>
      <c r="EO86" s="15"/>
      <c r="EP86" s="15"/>
      <c r="EQ86" s="15"/>
      <c r="ER86" s="15"/>
      <c r="ES86" s="15"/>
      <c r="ET86" s="15"/>
      <c r="EU86" s="15"/>
      <c r="EV86" s="15"/>
      <c r="EW86" s="15"/>
      <c r="EX86" s="15"/>
      <c r="EY86" s="15"/>
      <c r="EZ86" s="15"/>
      <c r="FA86" s="15"/>
      <c r="FB86" s="15"/>
      <c r="FC86" s="15"/>
      <c r="FD86" s="15"/>
      <c r="FE86" s="15"/>
      <c r="FF86" s="15"/>
      <c r="FG86" s="15"/>
      <c r="FH86" s="15"/>
      <c r="FI86" s="15"/>
      <c r="FJ86" s="15"/>
      <c r="FK86" s="15"/>
      <c r="FL86" s="15"/>
      <c r="FM86" s="15"/>
      <c r="FN86" s="15"/>
      <c r="FO86" s="15"/>
      <c r="FP86" s="15"/>
      <c r="FQ86" s="15"/>
      <c r="FR86" s="15"/>
      <c r="FS86" s="15"/>
      <c r="FT86" s="15"/>
      <c r="FU86" s="15"/>
      <c r="FV86" s="15"/>
      <c r="FW86" s="15"/>
      <c r="FX86" s="15"/>
      <c r="FY86" s="15"/>
      <c r="FZ86" s="15"/>
      <c r="GA86" s="15"/>
      <c r="GB86" s="15"/>
      <c r="GC86" s="15"/>
      <c r="GD86" s="15"/>
      <c r="GE86" s="15"/>
      <c r="GF86" s="15"/>
      <c r="GG86" s="15"/>
      <c r="GH86" s="15"/>
      <c r="GI86" s="15"/>
      <c r="GJ86" s="15"/>
      <c r="GK86" s="15"/>
      <c r="GL86" s="15"/>
      <c r="GM86" s="15"/>
      <c r="GN86" s="15"/>
      <c r="GO86" s="15"/>
      <c r="GP86" s="15"/>
      <c r="GQ86" s="15"/>
      <c r="GR86" s="15"/>
      <c r="GS86" s="15"/>
      <c r="GT86" s="15"/>
      <c r="GU86" s="15"/>
      <c r="GV86" s="15"/>
      <c r="GW86" s="15"/>
      <c r="GX86" s="15"/>
      <c r="GY86" s="15"/>
      <c r="GZ86" s="15"/>
      <c r="HA86" s="15"/>
      <c r="HB86" s="15"/>
      <c r="HC86" s="15"/>
      <c r="HD86" s="15"/>
      <c r="HE86" s="15"/>
      <c r="HF86" s="15"/>
      <c r="HG86" s="15"/>
      <c r="HH86" s="15"/>
      <c r="HI86" s="15"/>
      <c r="HJ86" s="15"/>
      <c r="HK86" s="15"/>
      <c r="HL86" s="15"/>
      <c r="HM86" s="15"/>
      <c r="HN86" s="15"/>
      <c r="HO86" s="15"/>
      <c r="HP86" s="15"/>
      <c r="HQ86" s="15"/>
      <c r="HR86" s="15"/>
      <c r="HS86" s="15"/>
      <c r="HT86" s="15"/>
      <c r="HU86" s="15"/>
      <c r="HV86" s="15"/>
      <c r="HW86" s="15"/>
      <c r="HX86" s="15"/>
      <c r="HY86" s="15"/>
      <c r="HZ86" s="15"/>
      <c r="IA86" s="15"/>
      <c r="IB86" s="15"/>
      <c r="IC86" s="15"/>
      <c r="ID86" s="15"/>
      <c r="IE86" s="15"/>
      <c r="IF86" s="15"/>
      <c r="IG86" s="15"/>
      <c r="IH86" s="15"/>
      <c r="II86" s="15"/>
      <c r="IJ86" s="15"/>
      <c r="IK86" s="15"/>
      <c r="IL86" s="15"/>
      <c r="IM86" s="15"/>
      <c r="IN86" s="15"/>
      <c r="IO86" s="15"/>
      <c r="IP86" s="15"/>
      <c r="IQ86" s="15"/>
      <c r="IR86" s="15"/>
      <c r="IS86" s="15"/>
      <c r="IT86" s="15"/>
      <c r="IU86" s="15"/>
      <c r="IV86" s="15"/>
    </row>
    <row r="87" spans="1:256" ht="12" customHeight="1" x14ac:dyDescent="0.2">
      <c r="A87" s="120" t="s">
        <v>241</v>
      </c>
      <c r="B87" s="222">
        <v>0.74764956709999997</v>
      </c>
      <c r="C87" s="222">
        <v>0.75804340660000002</v>
      </c>
      <c r="D87" s="222">
        <v>0.75261802519999998</v>
      </c>
      <c r="E87" s="222">
        <v>0.75720692150000002</v>
      </c>
      <c r="F87" s="222">
        <v>0.74853500309999998</v>
      </c>
      <c r="G87" s="222">
        <v>0.74481779950000004</v>
      </c>
      <c r="H87" s="222">
        <v>0.75811903089999999</v>
      </c>
      <c r="I87" s="222">
        <v>0.7521201139</v>
      </c>
      <c r="J87" s="263">
        <v>0.75438628060000001</v>
      </c>
      <c r="K87" s="103"/>
      <c r="L87" s="14"/>
      <c r="M87" s="14"/>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c r="AZ87" s="15"/>
      <c r="BA87" s="15"/>
      <c r="BB87" s="15"/>
      <c r="BC87" s="15"/>
      <c r="BD87" s="15"/>
      <c r="BE87" s="15"/>
      <c r="BF87" s="15"/>
      <c r="BG87" s="15"/>
      <c r="BH87" s="15"/>
      <c r="BI87" s="15"/>
      <c r="BJ87" s="15"/>
      <c r="BK87" s="15"/>
      <c r="BL87" s="15"/>
      <c r="BM87" s="15"/>
      <c r="BN87" s="15"/>
      <c r="BO87" s="15"/>
      <c r="BP87" s="15"/>
      <c r="BQ87" s="15"/>
      <c r="BR87" s="15"/>
      <c r="BS87" s="15"/>
      <c r="BT87" s="15"/>
      <c r="BU87" s="15"/>
      <c r="BV87" s="15"/>
      <c r="BW87" s="15"/>
      <c r="BX87" s="15"/>
      <c r="BY87" s="15"/>
      <c r="BZ87" s="15"/>
      <c r="CA87" s="15"/>
      <c r="CB87" s="15"/>
      <c r="CC87" s="15"/>
      <c r="CD87" s="15"/>
      <c r="CE87" s="15"/>
      <c r="CF87" s="15"/>
      <c r="CG87" s="15"/>
      <c r="CH87" s="15"/>
      <c r="CI87" s="15"/>
      <c r="CJ87" s="15"/>
      <c r="CK87" s="15"/>
      <c r="CL87" s="15"/>
      <c r="CM87" s="15"/>
      <c r="CN87" s="15"/>
      <c r="CO87" s="15"/>
      <c r="CP87" s="15"/>
      <c r="CQ87" s="15"/>
      <c r="CR87" s="15"/>
      <c r="CS87" s="15"/>
      <c r="CT87" s="15"/>
      <c r="CU87" s="15"/>
      <c r="CV87" s="15"/>
      <c r="CW87" s="15"/>
      <c r="CX87" s="15"/>
      <c r="CY87" s="15"/>
      <c r="CZ87" s="15"/>
      <c r="DA87" s="15"/>
      <c r="DB87" s="15"/>
      <c r="DC87" s="15"/>
      <c r="DD87" s="15"/>
      <c r="DE87" s="15"/>
      <c r="DF87" s="15"/>
      <c r="DG87" s="15"/>
      <c r="DH87" s="15"/>
      <c r="DI87" s="15"/>
      <c r="DJ87" s="15"/>
      <c r="DK87" s="15"/>
      <c r="DL87" s="15"/>
      <c r="DM87" s="15"/>
      <c r="DN87" s="15"/>
      <c r="DO87" s="15"/>
      <c r="DP87" s="15"/>
      <c r="DQ87" s="15"/>
      <c r="DR87" s="15"/>
      <c r="DS87" s="15"/>
      <c r="DT87" s="15"/>
      <c r="DU87" s="15"/>
      <c r="DV87" s="15"/>
      <c r="DW87" s="15"/>
      <c r="DX87" s="15"/>
      <c r="DY87" s="15"/>
      <c r="DZ87" s="15"/>
      <c r="EA87" s="15"/>
      <c r="EB87" s="15"/>
      <c r="EC87" s="15"/>
      <c r="ED87" s="15"/>
      <c r="EE87" s="15"/>
      <c r="EF87" s="15"/>
      <c r="EG87" s="15"/>
      <c r="EH87" s="15"/>
      <c r="EI87" s="15"/>
      <c r="EJ87" s="15"/>
      <c r="EK87" s="15"/>
      <c r="EL87" s="15"/>
      <c r="EM87" s="15"/>
      <c r="EN87" s="15"/>
      <c r="EO87" s="15"/>
      <c r="EP87" s="15"/>
      <c r="EQ87" s="15"/>
      <c r="ER87" s="15"/>
      <c r="ES87" s="15"/>
      <c r="ET87" s="15"/>
      <c r="EU87" s="15"/>
      <c r="EV87" s="15"/>
      <c r="EW87" s="15"/>
      <c r="EX87" s="15"/>
      <c r="EY87" s="15"/>
      <c r="EZ87" s="15"/>
      <c r="FA87" s="15"/>
      <c r="FB87" s="15"/>
      <c r="FC87" s="15"/>
      <c r="FD87" s="15"/>
      <c r="FE87" s="15"/>
      <c r="FF87" s="15"/>
      <c r="FG87" s="15"/>
      <c r="FH87" s="15"/>
      <c r="FI87" s="15"/>
      <c r="FJ87" s="15"/>
      <c r="FK87" s="15"/>
      <c r="FL87" s="15"/>
      <c r="FM87" s="15"/>
      <c r="FN87" s="15"/>
      <c r="FO87" s="15"/>
      <c r="FP87" s="15"/>
      <c r="FQ87" s="15"/>
      <c r="FR87" s="15"/>
      <c r="FS87" s="15"/>
      <c r="FT87" s="15"/>
      <c r="FU87" s="15"/>
      <c r="FV87" s="15"/>
      <c r="FW87" s="15"/>
      <c r="FX87" s="15"/>
      <c r="FY87" s="15"/>
      <c r="FZ87" s="15"/>
      <c r="GA87" s="15"/>
      <c r="GB87" s="15"/>
      <c r="GC87" s="15"/>
      <c r="GD87" s="15"/>
      <c r="GE87" s="15"/>
      <c r="GF87" s="15"/>
      <c r="GG87" s="15"/>
      <c r="GH87" s="15"/>
      <c r="GI87" s="15"/>
      <c r="GJ87" s="15"/>
      <c r="GK87" s="15"/>
      <c r="GL87" s="15"/>
      <c r="GM87" s="15"/>
      <c r="GN87" s="15"/>
      <c r="GO87" s="15"/>
      <c r="GP87" s="15"/>
      <c r="GQ87" s="15"/>
      <c r="GR87" s="15"/>
      <c r="GS87" s="15"/>
      <c r="GT87" s="15"/>
      <c r="GU87" s="15"/>
      <c r="GV87" s="15"/>
      <c r="GW87" s="15"/>
      <c r="GX87" s="15"/>
      <c r="GY87" s="15"/>
      <c r="GZ87" s="15"/>
      <c r="HA87" s="15"/>
      <c r="HB87" s="15"/>
      <c r="HC87" s="15"/>
      <c r="HD87" s="15"/>
      <c r="HE87" s="15"/>
      <c r="HF87" s="15"/>
      <c r="HG87" s="15"/>
      <c r="HH87" s="15"/>
      <c r="HI87" s="15"/>
      <c r="HJ87" s="15"/>
      <c r="HK87" s="15"/>
      <c r="HL87" s="15"/>
      <c r="HM87" s="15"/>
      <c r="HN87" s="15"/>
      <c r="HO87" s="15"/>
      <c r="HP87" s="15"/>
      <c r="HQ87" s="15"/>
      <c r="HR87" s="15"/>
      <c r="HS87" s="15"/>
      <c r="HT87" s="15"/>
      <c r="HU87" s="15"/>
      <c r="HV87" s="15"/>
      <c r="HW87" s="15"/>
      <c r="HX87" s="15"/>
      <c r="HY87" s="15"/>
      <c r="HZ87" s="15"/>
      <c r="IA87" s="15"/>
      <c r="IB87" s="15"/>
      <c r="IC87" s="15"/>
      <c r="ID87" s="15"/>
      <c r="IE87" s="15"/>
      <c r="IF87" s="15"/>
      <c r="IG87" s="15"/>
      <c r="IH87" s="15"/>
      <c r="II87" s="15"/>
      <c r="IJ87" s="15"/>
      <c r="IK87" s="15"/>
      <c r="IL87" s="15"/>
      <c r="IM87" s="15"/>
      <c r="IN87" s="15"/>
      <c r="IO87" s="15"/>
      <c r="IP87" s="15"/>
      <c r="IQ87" s="15"/>
      <c r="IR87" s="15"/>
      <c r="IS87" s="15"/>
      <c r="IT87" s="15"/>
      <c r="IU87" s="15"/>
      <c r="IV87" s="15"/>
    </row>
    <row r="88" spans="1:256" x14ac:dyDescent="0.2">
      <c r="A88" s="120" t="s">
        <v>203</v>
      </c>
      <c r="B88" s="222">
        <v>0.55039991099999996</v>
      </c>
      <c r="C88" s="222">
        <v>0.56042346099999996</v>
      </c>
      <c r="D88" s="222">
        <v>0.52181142899999999</v>
      </c>
      <c r="E88" s="222">
        <v>0.55682985360000004</v>
      </c>
      <c r="F88" s="222">
        <v>0.51562242039999995</v>
      </c>
      <c r="G88" s="222">
        <v>0.56475155880000005</v>
      </c>
      <c r="H88" s="222">
        <v>0.60142672789999996</v>
      </c>
      <c r="I88" s="222">
        <v>0.51907663059999998</v>
      </c>
      <c r="J88" s="263">
        <v>0.5659209919</v>
      </c>
      <c r="L88" s="103"/>
      <c r="M88" s="15"/>
      <c r="N88" s="15"/>
      <c r="O88" s="15"/>
      <c r="P88" s="15"/>
      <c r="Q88" s="15"/>
      <c r="R88" s="15"/>
      <c r="S88" s="15"/>
    </row>
    <row r="89" spans="1:256" x14ac:dyDescent="0.2">
      <c r="A89" s="120" t="s">
        <v>204</v>
      </c>
      <c r="B89" s="222">
        <v>0.72744618599999999</v>
      </c>
      <c r="C89" s="222">
        <v>0.73402813209999995</v>
      </c>
      <c r="D89" s="222">
        <v>0.71112582520000001</v>
      </c>
      <c r="E89" s="222">
        <v>0.73208385060000003</v>
      </c>
      <c r="F89" s="222">
        <v>0.70502438270000001</v>
      </c>
      <c r="G89" s="222">
        <v>0.7241235426</v>
      </c>
      <c r="H89" s="222">
        <v>0.73683641919999998</v>
      </c>
      <c r="I89" s="222">
        <v>0.70323165499999996</v>
      </c>
      <c r="J89" s="263">
        <v>0.72518824820000005</v>
      </c>
      <c r="L89" s="103"/>
      <c r="M89" s="15"/>
      <c r="N89" s="15"/>
      <c r="O89" s="15"/>
      <c r="P89" s="15"/>
      <c r="Q89" s="15"/>
      <c r="R89" s="15"/>
      <c r="S89" s="15"/>
    </row>
    <row r="90" spans="1:256" x14ac:dyDescent="0.2">
      <c r="A90" s="129" t="s">
        <v>242</v>
      </c>
      <c r="B90" s="220">
        <v>0.60897553979999997</v>
      </c>
      <c r="C90" s="222">
        <v>0.61993282019999996</v>
      </c>
      <c r="D90" s="222">
        <v>0.61385519229999996</v>
      </c>
      <c r="E90" s="222">
        <v>0.61630603449999999</v>
      </c>
      <c r="F90" s="222">
        <v>0.60695457419999999</v>
      </c>
      <c r="G90" s="222">
        <v>0.61033589659999998</v>
      </c>
      <c r="H90" s="222">
        <v>0.64917693970000001</v>
      </c>
      <c r="I90" s="222">
        <v>0.61242726120000002</v>
      </c>
      <c r="J90" s="223">
        <v>0.61709619540000005</v>
      </c>
      <c r="L90" s="103"/>
      <c r="M90" s="15"/>
      <c r="N90" s="15"/>
      <c r="O90" s="15"/>
      <c r="P90" s="15"/>
      <c r="Q90" s="15"/>
      <c r="R90" s="15"/>
      <c r="S90" s="15"/>
    </row>
    <row r="91" spans="1:256" ht="14.1" customHeight="1" x14ac:dyDescent="0.2">
      <c r="A91" s="129" t="s">
        <v>199</v>
      </c>
      <c r="B91" s="220">
        <v>0.41468215219999999</v>
      </c>
      <c r="C91" s="222">
        <v>0.43161048200000002</v>
      </c>
      <c r="D91" s="222">
        <v>0.38881254609999999</v>
      </c>
      <c r="E91" s="222">
        <v>0.4240272631</v>
      </c>
      <c r="F91" s="222">
        <v>0.38826473140000001</v>
      </c>
      <c r="G91" s="222">
        <v>0.43171242609999999</v>
      </c>
      <c r="H91" s="222">
        <v>0.45411611460000001</v>
      </c>
      <c r="I91" s="222">
        <v>0.40482292730000002</v>
      </c>
      <c r="J91" s="223">
        <v>0.43241675390000001</v>
      </c>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c r="BB91" s="15"/>
      <c r="BC91" s="15"/>
      <c r="BD91" s="15"/>
      <c r="BE91" s="15"/>
      <c r="BF91" s="15"/>
      <c r="BG91" s="15"/>
      <c r="BH91" s="15"/>
      <c r="BI91" s="15"/>
      <c r="BJ91" s="15"/>
      <c r="BK91" s="15"/>
      <c r="BL91" s="15"/>
      <c r="BM91" s="15"/>
      <c r="BN91" s="15"/>
      <c r="BO91" s="15"/>
      <c r="BP91" s="15"/>
      <c r="BQ91" s="15"/>
      <c r="BR91" s="15"/>
      <c r="BS91" s="15"/>
      <c r="BT91" s="15"/>
      <c r="BU91" s="15"/>
      <c r="BV91" s="15"/>
      <c r="BW91" s="15"/>
      <c r="BX91" s="15"/>
      <c r="BY91" s="15"/>
      <c r="BZ91" s="15"/>
      <c r="CA91" s="15"/>
      <c r="CB91" s="15"/>
      <c r="CC91" s="15"/>
      <c r="CD91" s="15"/>
      <c r="CE91" s="15"/>
      <c r="CF91" s="15"/>
      <c r="CG91" s="15"/>
      <c r="CH91" s="15"/>
      <c r="CI91" s="15"/>
      <c r="CJ91" s="15"/>
      <c r="CK91" s="15"/>
      <c r="CL91" s="15"/>
      <c r="CM91" s="15"/>
      <c r="CN91" s="15"/>
      <c r="CO91" s="15"/>
      <c r="CP91" s="15"/>
      <c r="CQ91" s="15"/>
      <c r="CR91" s="15"/>
      <c r="CS91" s="15"/>
      <c r="CT91" s="15"/>
      <c r="CU91" s="15"/>
      <c r="CV91" s="15"/>
      <c r="CW91" s="15"/>
      <c r="CX91" s="15"/>
      <c r="CY91" s="15"/>
      <c r="CZ91" s="15"/>
      <c r="DA91" s="15"/>
      <c r="DB91" s="15"/>
      <c r="DC91" s="15"/>
      <c r="DD91" s="15"/>
      <c r="DE91" s="15"/>
      <c r="DF91" s="15"/>
      <c r="DG91" s="15"/>
      <c r="DH91" s="15"/>
      <c r="DI91" s="15"/>
      <c r="DJ91" s="15"/>
      <c r="DK91" s="15"/>
      <c r="DL91" s="15"/>
      <c r="DM91" s="15"/>
      <c r="DN91" s="15"/>
      <c r="DO91" s="15"/>
      <c r="DP91" s="15"/>
      <c r="DQ91" s="15"/>
      <c r="DR91" s="15"/>
      <c r="DS91" s="15"/>
      <c r="DT91" s="15"/>
      <c r="DU91" s="15"/>
      <c r="DV91" s="15"/>
      <c r="DW91" s="15"/>
      <c r="DX91" s="15"/>
      <c r="DY91" s="15"/>
      <c r="DZ91" s="15"/>
      <c r="EA91" s="15"/>
      <c r="EB91" s="15"/>
      <c r="EC91" s="15"/>
      <c r="ED91" s="15"/>
      <c r="EE91" s="15"/>
      <c r="EF91" s="15"/>
      <c r="EG91" s="15"/>
      <c r="EH91" s="15"/>
      <c r="EI91" s="15"/>
      <c r="EJ91" s="15"/>
      <c r="EK91" s="15"/>
      <c r="EL91" s="15"/>
      <c r="EM91" s="15"/>
      <c r="EN91" s="15"/>
      <c r="EO91" s="15"/>
      <c r="EP91" s="15"/>
      <c r="EQ91" s="15"/>
      <c r="ER91" s="15"/>
      <c r="ES91" s="15"/>
      <c r="ET91" s="15"/>
      <c r="EU91" s="15"/>
      <c r="EV91" s="15"/>
      <c r="EW91" s="15"/>
      <c r="EX91" s="15"/>
      <c r="EY91" s="15"/>
      <c r="EZ91" s="15"/>
      <c r="FA91" s="15"/>
      <c r="FB91" s="15"/>
      <c r="FC91" s="15"/>
      <c r="FD91" s="15"/>
      <c r="FE91" s="15"/>
      <c r="FF91" s="15"/>
      <c r="FG91" s="15"/>
      <c r="FH91" s="15"/>
      <c r="FI91" s="15"/>
      <c r="FJ91" s="15"/>
      <c r="FK91" s="15"/>
      <c r="FL91" s="15"/>
      <c r="FM91" s="15"/>
      <c r="FN91" s="15"/>
      <c r="FO91" s="15"/>
      <c r="FP91" s="15"/>
      <c r="FQ91" s="15"/>
      <c r="FR91" s="15"/>
      <c r="FS91" s="15"/>
      <c r="FT91" s="15"/>
      <c r="FU91" s="15"/>
      <c r="FV91" s="15"/>
      <c r="FW91" s="15"/>
      <c r="FX91" s="15"/>
      <c r="FY91" s="15"/>
      <c r="FZ91" s="15"/>
      <c r="GA91" s="15"/>
      <c r="GB91" s="15"/>
      <c r="GC91" s="15"/>
      <c r="GD91" s="15"/>
      <c r="GE91" s="15"/>
      <c r="GF91" s="15"/>
      <c r="GG91" s="15"/>
      <c r="GH91" s="15"/>
      <c r="GI91" s="15"/>
      <c r="GJ91" s="15"/>
      <c r="GK91" s="15"/>
      <c r="GL91" s="15"/>
      <c r="GM91" s="15"/>
      <c r="GN91" s="15"/>
      <c r="GO91" s="15"/>
      <c r="GP91" s="15"/>
      <c r="GQ91" s="15"/>
      <c r="GR91" s="15"/>
      <c r="GS91" s="15"/>
      <c r="GT91" s="15"/>
      <c r="GU91" s="15"/>
      <c r="GV91" s="15"/>
      <c r="GW91" s="15"/>
      <c r="GX91" s="15"/>
      <c r="GY91" s="15"/>
      <c r="GZ91" s="15"/>
      <c r="HA91" s="15"/>
      <c r="HB91" s="15"/>
      <c r="HC91" s="15"/>
      <c r="HD91" s="15"/>
      <c r="HE91" s="15"/>
      <c r="HF91" s="15"/>
      <c r="HG91" s="15"/>
      <c r="HH91" s="15"/>
      <c r="HI91" s="15"/>
      <c r="HJ91" s="15"/>
      <c r="HK91" s="15"/>
      <c r="HL91" s="15"/>
      <c r="HM91" s="15"/>
      <c r="HN91" s="15"/>
      <c r="HO91" s="15"/>
      <c r="HP91" s="15"/>
      <c r="HQ91" s="15"/>
      <c r="HR91" s="15"/>
      <c r="HS91" s="15"/>
      <c r="HT91" s="15"/>
      <c r="HU91" s="15"/>
      <c r="HV91" s="15"/>
      <c r="HW91" s="15"/>
      <c r="HX91" s="15"/>
      <c r="HY91" s="15"/>
      <c r="HZ91" s="15"/>
      <c r="IA91" s="15"/>
      <c r="IB91" s="15"/>
      <c r="IC91" s="15"/>
      <c r="ID91" s="15"/>
      <c r="IE91" s="15"/>
      <c r="IF91" s="15"/>
      <c r="IG91" s="15"/>
      <c r="IH91" s="15"/>
      <c r="II91" s="15"/>
      <c r="IJ91" s="15"/>
      <c r="IK91" s="15"/>
      <c r="IL91" s="15"/>
      <c r="IM91" s="15"/>
      <c r="IN91" s="15"/>
      <c r="IO91" s="15"/>
      <c r="IP91" s="15"/>
      <c r="IQ91" s="15"/>
      <c r="IR91" s="15"/>
      <c r="IS91" s="15"/>
      <c r="IT91" s="15"/>
      <c r="IU91" s="15"/>
      <c r="IV91" s="15"/>
    </row>
    <row r="92" spans="1:256" ht="14.1" customHeight="1" x14ac:dyDescent="0.2">
      <c r="A92" s="129" t="s">
        <v>200</v>
      </c>
      <c r="B92" s="220">
        <v>0.59083796369999997</v>
      </c>
      <c r="C92" s="222">
        <v>0.60512752619999999</v>
      </c>
      <c r="D92" s="222">
        <v>0.57526328309999997</v>
      </c>
      <c r="E92" s="222">
        <v>0.58832023170000003</v>
      </c>
      <c r="F92" s="222">
        <v>0.5625501436</v>
      </c>
      <c r="G92" s="222">
        <v>0.58378244069999996</v>
      </c>
      <c r="H92" s="222">
        <v>0.62632227760000003</v>
      </c>
      <c r="I92" s="222">
        <v>0.57117154960000005</v>
      </c>
      <c r="J92" s="223">
        <v>0.59105391689999998</v>
      </c>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c r="BE92" s="15"/>
      <c r="BF92" s="15"/>
      <c r="BG92" s="15"/>
      <c r="BH92" s="15"/>
      <c r="BI92" s="15"/>
      <c r="BJ92" s="15"/>
      <c r="BK92" s="15"/>
      <c r="BL92" s="15"/>
      <c r="BM92" s="15"/>
      <c r="BN92" s="15"/>
      <c r="BO92" s="15"/>
      <c r="BP92" s="15"/>
      <c r="BQ92" s="15"/>
      <c r="BR92" s="15"/>
      <c r="BS92" s="15"/>
      <c r="BT92" s="15"/>
      <c r="BU92" s="15"/>
      <c r="BV92" s="15"/>
      <c r="BW92" s="15"/>
      <c r="BX92" s="15"/>
      <c r="BY92" s="15"/>
      <c r="BZ92" s="15"/>
      <c r="CA92" s="15"/>
      <c r="CB92" s="15"/>
      <c r="CC92" s="15"/>
      <c r="CD92" s="15"/>
      <c r="CE92" s="15"/>
      <c r="CF92" s="15"/>
      <c r="CG92" s="15"/>
      <c r="CH92" s="15"/>
      <c r="CI92" s="15"/>
      <c r="CJ92" s="15"/>
      <c r="CK92" s="15"/>
      <c r="CL92" s="15"/>
      <c r="CM92" s="15"/>
      <c r="CN92" s="15"/>
      <c r="CO92" s="15"/>
      <c r="CP92" s="15"/>
      <c r="CQ92" s="15"/>
      <c r="CR92" s="15"/>
      <c r="CS92" s="15"/>
      <c r="CT92" s="15"/>
      <c r="CU92" s="15"/>
      <c r="CV92" s="15"/>
      <c r="CW92" s="15"/>
      <c r="CX92" s="15"/>
      <c r="CY92" s="15"/>
      <c r="CZ92" s="15"/>
      <c r="DA92" s="15"/>
      <c r="DB92" s="15"/>
      <c r="DC92" s="15"/>
      <c r="DD92" s="15"/>
      <c r="DE92" s="15"/>
      <c r="DF92" s="15"/>
      <c r="DG92" s="15"/>
      <c r="DH92" s="15"/>
      <c r="DI92" s="15"/>
      <c r="DJ92" s="15"/>
      <c r="DK92" s="15"/>
      <c r="DL92" s="15"/>
      <c r="DM92" s="15"/>
      <c r="DN92" s="15"/>
      <c r="DO92" s="15"/>
      <c r="DP92" s="15"/>
      <c r="DQ92" s="15"/>
      <c r="DR92" s="15"/>
      <c r="DS92" s="15"/>
      <c r="DT92" s="15"/>
      <c r="DU92" s="15"/>
      <c r="DV92" s="15"/>
      <c r="DW92" s="15"/>
      <c r="DX92" s="15"/>
      <c r="DY92" s="15"/>
      <c r="DZ92" s="15"/>
      <c r="EA92" s="15"/>
      <c r="EB92" s="15"/>
      <c r="EC92" s="15"/>
      <c r="ED92" s="15"/>
      <c r="EE92" s="15"/>
      <c r="EF92" s="15"/>
      <c r="EG92" s="15"/>
      <c r="EH92" s="15"/>
      <c r="EI92" s="15"/>
      <c r="EJ92" s="15"/>
      <c r="EK92" s="15"/>
      <c r="EL92" s="15"/>
      <c r="EM92" s="15"/>
      <c r="EN92" s="15"/>
      <c r="EO92" s="15"/>
      <c r="EP92" s="15"/>
      <c r="EQ92" s="15"/>
      <c r="ER92" s="15"/>
      <c r="ES92" s="15"/>
      <c r="ET92" s="15"/>
      <c r="EU92" s="15"/>
      <c r="EV92" s="15"/>
      <c r="EW92" s="15"/>
      <c r="EX92" s="15"/>
      <c r="EY92" s="15"/>
      <c r="EZ92" s="15"/>
      <c r="FA92" s="15"/>
      <c r="FB92" s="15"/>
      <c r="FC92" s="15"/>
      <c r="FD92" s="15"/>
      <c r="FE92" s="15"/>
      <c r="FF92" s="15"/>
      <c r="FG92" s="15"/>
      <c r="FH92" s="15"/>
      <c r="FI92" s="15"/>
      <c r="FJ92" s="15"/>
      <c r="FK92" s="15"/>
      <c r="FL92" s="15"/>
      <c r="FM92" s="15"/>
      <c r="FN92" s="15"/>
      <c r="FO92" s="15"/>
      <c r="FP92" s="15"/>
      <c r="FQ92" s="15"/>
      <c r="FR92" s="15"/>
      <c r="FS92" s="15"/>
      <c r="FT92" s="15"/>
      <c r="FU92" s="15"/>
      <c r="FV92" s="15"/>
      <c r="FW92" s="15"/>
      <c r="FX92" s="15"/>
      <c r="FY92" s="15"/>
      <c r="FZ92" s="15"/>
      <c r="GA92" s="15"/>
      <c r="GB92" s="15"/>
      <c r="GC92" s="15"/>
      <c r="GD92" s="15"/>
      <c r="GE92" s="15"/>
      <c r="GF92" s="15"/>
      <c r="GG92" s="15"/>
      <c r="GH92" s="15"/>
      <c r="GI92" s="15"/>
      <c r="GJ92" s="15"/>
      <c r="GK92" s="15"/>
      <c r="GL92" s="15"/>
      <c r="GM92" s="15"/>
      <c r="GN92" s="15"/>
      <c r="GO92" s="15"/>
      <c r="GP92" s="15"/>
      <c r="GQ92" s="15"/>
      <c r="GR92" s="15"/>
      <c r="GS92" s="15"/>
      <c r="GT92" s="15"/>
      <c r="GU92" s="15"/>
      <c r="GV92" s="15"/>
      <c r="GW92" s="15"/>
      <c r="GX92" s="15"/>
      <c r="GY92" s="15"/>
      <c r="GZ92" s="15"/>
      <c r="HA92" s="15"/>
      <c r="HB92" s="15"/>
      <c r="HC92" s="15"/>
      <c r="HD92" s="15"/>
      <c r="HE92" s="15"/>
      <c r="HF92" s="15"/>
      <c r="HG92" s="15"/>
      <c r="HH92" s="15"/>
      <c r="HI92" s="15"/>
      <c r="HJ92" s="15"/>
      <c r="HK92" s="15"/>
      <c r="HL92" s="15"/>
      <c r="HM92" s="15"/>
      <c r="HN92" s="15"/>
      <c r="HO92" s="15"/>
      <c r="HP92" s="15"/>
      <c r="HQ92" s="15"/>
      <c r="HR92" s="15"/>
      <c r="HS92" s="15"/>
      <c r="HT92" s="15"/>
      <c r="HU92" s="15"/>
      <c r="HV92" s="15"/>
      <c r="HW92" s="15"/>
      <c r="HX92" s="15"/>
      <c r="HY92" s="15"/>
      <c r="HZ92" s="15"/>
      <c r="IA92" s="15"/>
      <c r="IB92" s="15"/>
      <c r="IC92" s="15"/>
      <c r="ID92" s="15"/>
      <c r="IE92" s="15"/>
      <c r="IF92" s="15"/>
      <c r="IG92" s="15"/>
      <c r="IH92" s="15"/>
      <c r="II92" s="15"/>
      <c r="IJ92" s="15"/>
      <c r="IK92" s="15"/>
      <c r="IL92" s="15"/>
      <c r="IM92" s="15"/>
      <c r="IN92" s="15"/>
      <c r="IO92" s="15"/>
      <c r="IP92" s="15"/>
      <c r="IQ92" s="15"/>
      <c r="IR92" s="15"/>
      <c r="IS92" s="15"/>
      <c r="IT92" s="15"/>
      <c r="IU92" s="15"/>
      <c r="IV92" s="15"/>
    </row>
    <row r="93" spans="1:256" ht="14.1" customHeight="1" x14ac:dyDescent="0.2">
      <c r="A93" s="132" t="s">
        <v>137</v>
      </c>
      <c r="B93" s="224"/>
      <c r="C93" s="220"/>
      <c r="D93" s="220"/>
      <c r="E93" s="220"/>
      <c r="F93" s="220"/>
      <c r="G93" s="220"/>
      <c r="H93" s="220"/>
      <c r="I93" s="220"/>
      <c r="J93" s="221"/>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c r="BB93" s="15"/>
      <c r="BC93" s="15"/>
      <c r="BD93" s="15"/>
      <c r="BE93" s="15"/>
      <c r="BF93" s="15"/>
      <c r="BG93" s="15"/>
      <c r="BH93" s="15"/>
      <c r="BI93" s="15"/>
      <c r="BJ93" s="15"/>
      <c r="BK93" s="15"/>
      <c r="BL93" s="15"/>
      <c r="BM93" s="15"/>
      <c r="BN93" s="15"/>
      <c r="BO93" s="15"/>
      <c r="BP93" s="15"/>
      <c r="BQ93" s="15"/>
      <c r="BR93" s="15"/>
      <c r="BS93" s="15"/>
      <c r="BT93" s="15"/>
      <c r="BU93" s="15"/>
      <c r="BV93" s="15"/>
      <c r="BW93" s="15"/>
      <c r="BX93" s="15"/>
      <c r="BY93" s="15"/>
      <c r="BZ93" s="15"/>
      <c r="CA93" s="15"/>
      <c r="CB93" s="15"/>
      <c r="CC93" s="15"/>
      <c r="CD93" s="15"/>
      <c r="CE93" s="15"/>
      <c r="CF93" s="15"/>
      <c r="CG93" s="15"/>
      <c r="CH93" s="15"/>
      <c r="CI93" s="15"/>
      <c r="CJ93" s="15"/>
      <c r="CK93" s="15"/>
      <c r="CL93" s="15"/>
      <c r="CM93" s="15"/>
      <c r="CN93" s="15"/>
      <c r="CO93" s="15"/>
      <c r="CP93" s="15"/>
      <c r="CQ93" s="15"/>
      <c r="CR93" s="15"/>
      <c r="CS93" s="15"/>
      <c r="CT93" s="15"/>
      <c r="CU93" s="15"/>
      <c r="CV93" s="15"/>
      <c r="CW93" s="15"/>
      <c r="CX93" s="15"/>
      <c r="CY93" s="15"/>
      <c r="CZ93" s="15"/>
      <c r="DA93" s="15"/>
      <c r="DB93" s="15"/>
      <c r="DC93" s="15"/>
      <c r="DD93" s="15"/>
      <c r="DE93" s="15"/>
      <c r="DF93" s="15"/>
      <c r="DG93" s="15"/>
      <c r="DH93" s="15"/>
      <c r="DI93" s="15"/>
      <c r="DJ93" s="15"/>
      <c r="DK93" s="15"/>
      <c r="DL93" s="15"/>
      <c r="DM93" s="15"/>
      <c r="DN93" s="15"/>
      <c r="DO93" s="15"/>
      <c r="DP93" s="15"/>
      <c r="DQ93" s="15"/>
      <c r="DR93" s="15"/>
      <c r="DS93" s="15"/>
      <c r="DT93" s="15"/>
      <c r="DU93" s="15"/>
      <c r="DV93" s="15"/>
      <c r="DW93" s="15"/>
      <c r="DX93" s="15"/>
      <c r="DY93" s="15"/>
      <c r="DZ93" s="15"/>
      <c r="EA93" s="15"/>
      <c r="EB93" s="15"/>
      <c r="EC93" s="15"/>
      <c r="ED93" s="15"/>
      <c r="EE93" s="15"/>
      <c r="EF93" s="15"/>
      <c r="EG93" s="15"/>
      <c r="EH93" s="15"/>
      <c r="EI93" s="15"/>
      <c r="EJ93" s="15"/>
      <c r="EK93" s="15"/>
      <c r="EL93" s="15"/>
      <c r="EM93" s="15"/>
      <c r="EN93" s="15"/>
      <c r="EO93" s="15"/>
      <c r="EP93" s="15"/>
      <c r="EQ93" s="15"/>
      <c r="ER93" s="15"/>
      <c r="ES93" s="15"/>
      <c r="ET93" s="15"/>
      <c r="EU93" s="15"/>
      <c r="EV93" s="15"/>
      <c r="EW93" s="15"/>
      <c r="EX93" s="15"/>
      <c r="EY93" s="15"/>
      <c r="EZ93" s="15"/>
      <c r="FA93" s="15"/>
      <c r="FB93" s="15"/>
      <c r="FC93" s="15"/>
      <c r="FD93" s="15"/>
      <c r="FE93" s="15"/>
      <c r="FF93" s="15"/>
      <c r="FG93" s="15"/>
      <c r="FH93" s="15"/>
      <c r="FI93" s="15"/>
      <c r="FJ93" s="15"/>
      <c r="FK93" s="15"/>
      <c r="FL93" s="15"/>
      <c r="FM93" s="15"/>
      <c r="FN93" s="15"/>
      <c r="FO93" s="15"/>
      <c r="FP93" s="15"/>
      <c r="FQ93" s="15"/>
      <c r="FR93" s="15"/>
      <c r="FS93" s="15"/>
      <c r="FT93" s="15"/>
      <c r="FU93" s="15"/>
      <c r="FV93" s="15"/>
      <c r="FW93" s="15"/>
      <c r="FX93" s="15"/>
      <c r="FY93" s="15"/>
      <c r="FZ93" s="15"/>
      <c r="GA93" s="15"/>
      <c r="GB93" s="15"/>
      <c r="GC93" s="15"/>
      <c r="GD93" s="15"/>
      <c r="GE93" s="15"/>
      <c r="GF93" s="15"/>
      <c r="GG93" s="15"/>
      <c r="GH93" s="15"/>
      <c r="GI93" s="15"/>
      <c r="GJ93" s="15"/>
      <c r="GK93" s="15"/>
      <c r="GL93" s="15"/>
      <c r="GM93" s="15"/>
      <c r="GN93" s="15"/>
      <c r="GO93" s="15"/>
      <c r="GP93" s="15"/>
      <c r="GQ93" s="15"/>
      <c r="GR93" s="15"/>
      <c r="GS93" s="15"/>
      <c r="GT93" s="15"/>
      <c r="GU93" s="15"/>
      <c r="GV93" s="15"/>
      <c r="GW93" s="15"/>
      <c r="GX93" s="15"/>
      <c r="GY93" s="15"/>
      <c r="GZ93" s="15"/>
      <c r="HA93" s="15"/>
      <c r="HB93" s="15"/>
      <c r="HC93" s="15"/>
      <c r="HD93" s="15"/>
      <c r="HE93" s="15"/>
      <c r="HF93" s="15"/>
      <c r="HG93" s="15"/>
      <c r="HH93" s="15"/>
      <c r="HI93" s="15"/>
      <c r="HJ93" s="15"/>
      <c r="HK93" s="15"/>
      <c r="HL93" s="15"/>
      <c r="HM93" s="15"/>
      <c r="HN93" s="15"/>
      <c r="HO93" s="15"/>
      <c r="HP93" s="15"/>
      <c r="HQ93" s="15"/>
      <c r="HR93" s="15"/>
      <c r="HS93" s="15"/>
      <c r="HT93" s="15"/>
      <c r="HU93" s="15"/>
      <c r="HV93" s="15"/>
      <c r="HW93" s="15"/>
      <c r="HX93" s="15"/>
      <c r="HY93" s="15"/>
      <c r="HZ93" s="15"/>
      <c r="IA93" s="15"/>
      <c r="IB93" s="15"/>
      <c r="IC93" s="15"/>
      <c r="ID93" s="15"/>
      <c r="IE93" s="15"/>
      <c r="IF93" s="15"/>
      <c r="IG93" s="15"/>
      <c r="IH93" s="15"/>
      <c r="II93" s="15"/>
      <c r="IJ93" s="15"/>
      <c r="IK93" s="15"/>
      <c r="IL93" s="15"/>
      <c r="IM93" s="15"/>
      <c r="IN93" s="15"/>
      <c r="IO93" s="15"/>
      <c r="IP93" s="15"/>
      <c r="IQ93" s="15"/>
      <c r="IR93" s="15"/>
      <c r="IS93" s="15"/>
      <c r="IT93" s="15"/>
      <c r="IU93" s="15"/>
      <c r="IV93" s="15"/>
    </row>
    <row r="94" spans="1:256" x14ac:dyDescent="0.2">
      <c r="A94" s="129" t="s">
        <v>221</v>
      </c>
      <c r="B94" s="220">
        <v>1.2869280058000001</v>
      </c>
      <c r="C94" s="220">
        <v>1.2884927649</v>
      </c>
      <c r="D94" s="220">
        <v>1.2784308528999999</v>
      </c>
      <c r="E94" s="220">
        <v>1.2851923352000001</v>
      </c>
      <c r="F94" s="220">
        <v>1.3055168677</v>
      </c>
      <c r="G94" s="220">
        <v>1.275991093</v>
      </c>
      <c r="H94" s="220">
        <v>1.1942642684</v>
      </c>
      <c r="I94" s="220">
        <v>1.3191803461</v>
      </c>
      <c r="J94" s="221">
        <v>1.2909512787999999</v>
      </c>
      <c r="L94" s="14"/>
      <c r="M94" s="15"/>
      <c r="N94" s="15"/>
      <c r="O94" s="15"/>
      <c r="P94" s="15"/>
      <c r="Q94" s="15"/>
      <c r="R94" s="15"/>
      <c r="S94" s="15"/>
    </row>
    <row r="95" spans="1:256" x14ac:dyDescent="0.2">
      <c r="A95" s="129" t="s">
        <v>259</v>
      </c>
      <c r="B95" s="220">
        <v>1.6764168193</v>
      </c>
      <c r="C95" s="220">
        <v>1.6729399286</v>
      </c>
      <c r="D95" s="220">
        <v>1.6524050855000001</v>
      </c>
      <c r="E95" s="220">
        <v>1.6355759416</v>
      </c>
      <c r="F95" s="220">
        <v>1.6430134738</v>
      </c>
      <c r="G95" s="220">
        <v>1.5892803451999999</v>
      </c>
      <c r="H95" s="220">
        <v>1.4844876833</v>
      </c>
      <c r="I95" s="220">
        <v>1.6339455065999999</v>
      </c>
      <c r="J95" s="221">
        <v>1.8433308578000001</v>
      </c>
      <c r="L95" s="14"/>
      <c r="M95" s="15"/>
      <c r="N95" s="15"/>
      <c r="O95" s="15"/>
      <c r="P95" s="15"/>
      <c r="Q95" s="15"/>
      <c r="R95" s="15"/>
      <c r="S95" s="15"/>
    </row>
    <row r="96" spans="1:256" x14ac:dyDescent="0.2">
      <c r="A96" s="132" t="s">
        <v>139</v>
      </c>
      <c r="B96" s="220"/>
      <c r="C96" s="220"/>
      <c r="D96" s="220"/>
      <c r="E96" s="220"/>
      <c r="F96" s="220"/>
      <c r="G96" s="220"/>
      <c r="H96" s="220"/>
      <c r="I96" s="220"/>
      <c r="J96" s="221"/>
      <c r="L96" s="14"/>
      <c r="M96" s="15"/>
      <c r="N96" s="15"/>
      <c r="O96" s="15"/>
      <c r="P96" s="15"/>
      <c r="Q96" s="15"/>
      <c r="R96" s="15"/>
      <c r="S96" s="15"/>
    </row>
    <row r="97" spans="1:10" x14ac:dyDescent="0.2">
      <c r="A97" s="129" t="s">
        <v>243</v>
      </c>
      <c r="B97" s="220">
        <v>0.7749572991</v>
      </c>
      <c r="C97" s="222">
        <v>0.77386834780000002</v>
      </c>
      <c r="D97" s="222">
        <v>0.79369632879999996</v>
      </c>
      <c r="E97" s="222">
        <v>0.77599496590000006</v>
      </c>
      <c r="F97" s="222">
        <v>0.78844406879999995</v>
      </c>
      <c r="G97" s="222">
        <v>0.77504593180000003</v>
      </c>
      <c r="H97" s="222">
        <v>0.69096200350000003</v>
      </c>
      <c r="I97" s="222">
        <v>0.80144607300000004</v>
      </c>
      <c r="J97" s="223">
        <v>0.78444153100000003</v>
      </c>
    </row>
    <row r="98" spans="1:10" x14ac:dyDescent="0.2">
      <c r="A98" s="129" t="s">
        <v>205</v>
      </c>
      <c r="B98" s="220">
        <v>0.73348941919999999</v>
      </c>
      <c r="C98" s="222">
        <v>0.72856180559999995</v>
      </c>
      <c r="D98" s="222">
        <v>0.74186942349999996</v>
      </c>
      <c r="E98" s="222">
        <v>0.73547660739999998</v>
      </c>
      <c r="F98" s="222">
        <v>0.73875651200000003</v>
      </c>
      <c r="G98" s="222">
        <v>0.71832285910000004</v>
      </c>
      <c r="H98" s="222">
        <v>0.65610671799999998</v>
      </c>
      <c r="I98" s="222">
        <v>0.72764325600000002</v>
      </c>
      <c r="J98" s="223">
        <v>0.76260849649999995</v>
      </c>
    </row>
    <row r="99" spans="1:10" x14ac:dyDescent="0.2">
      <c r="A99" s="129" t="s">
        <v>206</v>
      </c>
      <c r="B99" s="220">
        <v>0.74538559680000005</v>
      </c>
      <c r="C99" s="222">
        <v>0.74595751450000003</v>
      </c>
      <c r="D99" s="222">
        <v>0.74989747269999996</v>
      </c>
      <c r="E99" s="222">
        <v>0.73815281929999998</v>
      </c>
      <c r="F99" s="222">
        <v>0.74386725529999997</v>
      </c>
      <c r="G99" s="222">
        <v>0.7447142699</v>
      </c>
      <c r="H99" s="222">
        <v>0.62994175289999998</v>
      </c>
      <c r="I99" s="222">
        <v>0.72792122120000002</v>
      </c>
      <c r="J99" s="223">
        <v>0.7629242718</v>
      </c>
    </row>
    <row r="100" spans="1:10" x14ac:dyDescent="0.2">
      <c r="A100" s="129" t="s">
        <v>244</v>
      </c>
      <c r="B100" s="220">
        <v>0.83803577110000005</v>
      </c>
      <c r="C100" s="222">
        <v>0.84754255690000002</v>
      </c>
      <c r="D100" s="222">
        <v>0.86202880169999996</v>
      </c>
      <c r="E100" s="222">
        <v>0.85819545829999999</v>
      </c>
      <c r="F100" s="222">
        <v>0.86312681989999995</v>
      </c>
      <c r="G100" s="222">
        <v>0.84605245949999996</v>
      </c>
      <c r="H100" s="222">
        <v>0.76216212620000001</v>
      </c>
      <c r="I100" s="222">
        <v>0.8789996954</v>
      </c>
      <c r="J100" s="223">
        <v>0.85012807379999999</v>
      </c>
    </row>
    <row r="101" spans="1:10" x14ac:dyDescent="0.2">
      <c r="A101" s="129" t="s">
        <v>207</v>
      </c>
      <c r="B101" s="220">
        <v>0.65166650989999997</v>
      </c>
      <c r="C101" s="222">
        <v>0.64132605970000001</v>
      </c>
      <c r="D101" s="222">
        <v>0.63075728580000001</v>
      </c>
      <c r="E101" s="222">
        <v>0.65454369879999996</v>
      </c>
      <c r="F101" s="222">
        <v>0.61653290640000002</v>
      </c>
      <c r="G101" s="222">
        <v>0.65967770560000005</v>
      </c>
      <c r="H101" s="222">
        <v>0.64968373260000001</v>
      </c>
      <c r="I101" s="222">
        <v>0.62496620849999995</v>
      </c>
      <c r="J101" s="223">
        <v>0.66929620629999997</v>
      </c>
    </row>
    <row r="102" spans="1:10" x14ac:dyDescent="0.2">
      <c r="A102" s="129" t="s">
        <v>208</v>
      </c>
      <c r="B102" s="220">
        <v>0.80374390839999998</v>
      </c>
      <c r="C102" s="222">
        <v>0.80128470039999999</v>
      </c>
      <c r="D102" s="222">
        <v>0.79268861410000002</v>
      </c>
      <c r="E102" s="222">
        <v>0.81498010470000004</v>
      </c>
      <c r="F102" s="222">
        <v>0.79630081909999995</v>
      </c>
      <c r="G102" s="222">
        <v>0.81587492829999997</v>
      </c>
      <c r="H102" s="222">
        <v>0.68046463150000003</v>
      </c>
      <c r="I102" s="222">
        <v>0.7972310454</v>
      </c>
      <c r="J102" s="223">
        <v>0.80446600680000002</v>
      </c>
    </row>
    <row r="103" spans="1:10" x14ac:dyDescent="0.2">
      <c r="A103" s="129" t="s">
        <v>245</v>
      </c>
      <c r="B103" s="220">
        <v>0.76667311250000003</v>
      </c>
      <c r="C103" s="222">
        <v>0.77677843390000001</v>
      </c>
      <c r="D103" s="222">
        <v>0.78923635169999995</v>
      </c>
      <c r="E103" s="222">
        <v>0.79850903849999999</v>
      </c>
      <c r="F103" s="222">
        <v>0.78440849999999995</v>
      </c>
      <c r="G103" s="222">
        <v>0.77122024810000001</v>
      </c>
      <c r="H103" s="222">
        <v>0.68621326680000005</v>
      </c>
      <c r="I103" s="222">
        <v>0.83574695720000003</v>
      </c>
      <c r="J103" s="223">
        <v>0.78917209040000003</v>
      </c>
    </row>
    <row r="104" spans="1:10" x14ac:dyDescent="0.2">
      <c r="A104" s="129" t="s">
        <v>209</v>
      </c>
      <c r="B104" s="220">
        <v>0.53840266699999995</v>
      </c>
      <c r="C104" s="222">
        <v>0.54026220599999997</v>
      </c>
      <c r="D104" s="222">
        <v>0.50179713309999996</v>
      </c>
      <c r="E104" s="222">
        <v>0.53926741970000003</v>
      </c>
      <c r="F104" s="222">
        <v>0.51745094020000004</v>
      </c>
      <c r="G104" s="222">
        <v>0.60518741300000001</v>
      </c>
      <c r="H104" s="222">
        <v>0.54852067540000005</v>
      </c>
      <c r="I104" s="222">
        <v>0.4999038509</v>
      </c>
      <c r="J104" s="223">
        <v>0.55050513710000004</v>
      </c>
    </row>
    <row r="105" spans="1:10" x14ac:dyDescent="0.2">
      <c r="A105" s="129" t="s">
        <v>210</v>
      </c>
      <c r="B105" s="220">
        <v>0.72906910280000004</v>
      </c>
      <c r="C105" s="222">
        <v>0.73321378979999996</v>
      </c>
      <c r="D105" s="222">
        <v>0.70864274140000005</v>
      </c>
      <c r="E105" s="222">
        <v>0.76506721050000004</v>
      </c>
      <c r="F105" s="222">
        <v>0.73455585550000002</v>
      </c>
      <c r="G105" s="222">
        <v>0.73389384099999999</v>
      </c>
      <c r="H105" s="222">
        <v>0.59315739980000004</v>
      </c>
      <c r="I105" s="222">
        <v>0.73839653719999998</v>
      </c>
      <c r="J105" s="223">
        <v>0.73811561270000003</v>
      </c>
    </row>
    <row r="106" spans="1:10" x14ac:dyDescent="0.2">
      <c r="A106" s="129" t="s">
        <v>246</v>
      </c>
      <c r="B106" s="220">
        <v>1.0484641395000001</v>
      </c>
      <c r="C106" s="222">
        <v>1.0354932860999999</v>
      </c>
      <c r="D106" s="222">
        <v>1.0627551550000001</v>
      </c>
      <c r="E106" s="222">
        <v>1.0386463963000001</v>
      </c>
      <c r="F106" s="222">
        <v>1.0621830222999999</v>
      </c>
      <c r="G106" s="222">
        <v>1.0423119478</v>
      </c>
      <c r="H106" s="222">
        <v>0.94465077939999997</v>
      </c>
      <c r="I106" s="222">
        <v>1.0761852163000001</v>
      </c>
      <c r="J106" s="223">
        <v>1.0566531275</v>
      </c>
    </row>
    <row r="107" spans="1:10" x14ac:dyDescent="0.2">
      <c r="A107" s="129" t="s">
        <v>211</v>
      </c>
      <c r="B107" s="220">
        <v>1.1709230356</v>
      </c>
      <c r="C107" s="222">
        <v>1.156014417</v>
      </c>
      <c r="D107" s="222">
        <v>1.1895634974</v>
      </c>
      <c r="E107" s="222">
        <v>1.1540839375</v>
      </c>
      <c r="F107" s="222">
        <v>1.1955735748</v>
      </c>
      <c r="G107" s="222">
        <v>1.1268958145000001</v>
      </c>
      <c r="H107" s="222">
        <v>1.0328010614000001</v>
      </c>
      <c r="I107" s="222">
        <v>1.189216354</v>
      </c>
      <c r="J107" s="223">
        <v>1.1986035205000001</v>
      </c>
    </row>
    <row r="108" spans="1:10" x14ac:dyDescent="0.2">
      <c r="A108" s="129" t="s">
        <v>212</v>
      </c>
      <c r="B108" s="220">
        <v>1.0371641111000001</v>
      </c>
      <c r="C108" s="222">
        <v>1.0306321619000001</v>
      </c>
      <c r="D108" s="222">
        <v>1.0452469565</v>
      </c>
      <c r="E108" s="222">
        <v>1.0167664540000001</v>
      </c>
      <c r="F108" s="222">
        <v>1.0403284925</v>
      </c>
      <c r="G108" s="222">
        <v>1.023658089</v>
      </c>
      <c r="H108" s="222">
        <v>0.89962757859999998</v>
      </c>
      <c r="I108" s="222">
        <v>1.0251009901999999</v>
      </c>
      <c r="J108" s="223">
        <v>1.0614660261</v>
      </c>
    </row>
    <row r="109" spans="1:10" x14ac:dyDescent="0.2">
      <c r="A109" s="129" t="s">
        <v>247</v>
      </c>
      <c r="B109" s="220">
        <v>1.2606309216</v>
      </c>
      <c r="C109" s="222">
        <v>1.2564037957</v>
      </c>
      <c r="D109" s="222">
        <v>1.2783314643000001</v>
      </c>
      <c r="E109" s="222">
        <v>1.2595324535000001</v>
      </c>
      <c r="F109" s="222">
        <v>1.2833953650000001</v>
      </c>
      <c r="G109" s="222">
        <v>1.2576943345</v>
      </c>
      <c r="H109" s="222">
        <v>1.1583573600999999</v>
      </c>
      <c r="I109" s="222">
        <v>1.2897564562999999</v>
      </c>
      <c r="J109" s="223">
        <v>1.2673149009</v>
      </c>
    </row>
    <row r="110" spans="1:10" x14ac:dyDescent="0.2">
      <c r="A110" s="129" t="s">
        <v>213</v>
      </c>
      <c r="B110" s="220">
        <v>1.2652513367</v>
      </c>
      <c r="C110" s="222">
        <v>1.2488062610999999</v>
      </c>
      <c r="D110" s="222">
        <v>1.2671461781</v>
      </c>
      <c r="E110" s="222">
        <v>1.2560375044000001</v>
      </c>
      <c r="F110" s="222">
        <v>1.2643982292</v>
      </c>
      <c r="G110" s="222">
        <v>1.2363540971</v>
      </c>
      <c r="H110" s="222">
        <v>1.1996566311000001</v>
      </c>
      <c r="I110" s="222">
        <v>1.2723766537000001</v>
      </c>
      <c r="J110" s="223">
        <v>1.2846637510000001</v>
      </c>
    </row>
    <row r="111" spans="1:10" x14ac:dyDescent="0.2">
      <c r="A111" s="129" t="s">
        <v>214</v>
      </c>
      <c r="B111" s="220">
        <v>1.2380818403</v>
      </c>
      <c r="C111" s="222">
        <v>1.2367386512</v>
      </c>
      <c r="D111" s="222">
        <v>1.2404110694999999</v>
      </c>
      <c r="E111" s="222">
        <v>1.2352002098999999</v>
      </c>
      <c r="F111" s="222">
        <v>1.2474361292</v>
      </c>
      <c r="G111" s="222">
        <v>1.2448506022000001</v>
      </c>
      <c r="H111" s="222">
        <v>1.1090522017</v>
      </c>
      <c r="I111" s="222">
        <v>1.2296587952</v>
      </c>
      <c r="J111" s="223">
        <v>1.2533307387999999</v>
      </c>
    </row>
    <row r="112" spans="1:10" x14ac:dyDescent="0.2">
      <c r="A112" s="129" t="s">
        <v>215</v>
      </c>
      <c r="B112" s="220">
        <v>1.3531657907000001</v>
      </c>
      <c r="C112" s="222">
        <v>1.3503302097000001</v>
      </c>
      <c r="D112" s="222">
        <v>1.3717825749999999</v>
      </c>
      <c r="E112" s="222">
        <v>1.3656823135</v>
      </c>
      <c r="F112" s="222">
        <v>1.3778344897999999</v>
      </c>
      <c r="G112" s="222">
        <v>1.3399017020999999</v>
      </c>
      <c r="H112" s="222">
        <v>1.2435387066000001</v>
      </c>
      <c r="I112" s="222">
        <v>1.3879321678000001</v>
      </c>
      <c r="J112" s="223">
        <v>1.3685368215</v>
      </c>
    </row>
    <row r="113" spans="1:10" ht="12" customHeight="1" x14ac:dyDescent="0.2">
      <c r="A113" s="129" t="s">
        <v>216</v>
      </c>
      <c r="B113" s="220">
        <v>1.3068556770999999</v>
      </c>
      <c r="C113" s="222">
        <v>1.2991876827</v>
      </c>
      <c r="D113" s="222">
        <v>1.305079227</v>
      </c>
      <c r="E113" s="222">
        <v>1.3081792306</v>
      </c>
      <c r="F113" s="222">
        <v>1.3094777599</v>
      </c>
      <c r="G113" s="222">
        <v>1.2903436456999999</v>
      </c>
      <c r="H113" s="222">
        <v>1.3167503424</v>
      </c>
      <c r="I113" s="222">
        <v>1.3105051159000001</v>
      </c>
      <c r="J113" s="223">
        <v>1.3353953445</v>
      </c>
    </row>
    <row r="114" spans="1:10" x14ac:dyDescent="0.2">
      <c r="A114" s="129" t="s">
        <v>217</v>
      </c>
      <c r="B114" s="220">
        <v>1.3373153002</v>
      </c>
      <c r="C114" s="222">
        <v>1.3335708019000001</v>
      </c>
      <c r="D114" s="222">
        <v>1.3305702431999999</v>
      </c>
      <c r="E114" s="222">
        <v>1.3385852992</v>
      </c>
      <c r="F114" s="222">
        <v>1.3385105454999999</v>
      </c>
      <c r="G114" s="222">
        <v>1.3343344061</v>
      </c>
      <c r="H114" s="222">
        <v>1.2047908597999999</v>
      </c>
      <c r="I114" s="222">
        <v>1.3495541805</v>
      </c>
      <c r="J114" s="223">
        <v>1.3515172076999999</v>
      </c>
    </row>
    <row r="115" spans="1:10" x14ac:dyDescent="0.2">
      <c r="A115" s="133"/>
      <c r="B115" s="48"/>
      <c r="C115" s="48"/>
      <c r="D115" s="48"/>
      <c r="E115" s="48"/>
      <c r="F115" s="48"/>
      <c r="G115" s="48"/>
      <c r="H115" s="48"/>
      <c r="I115" s="48"/>
      <c r="J115" s="217"/>
    </row>
    <row r="116" spans="1:10" ht="15" x14ac:dyDescent="0.2">
      <c r="A116" s="650"/>
      <c r="B116" s="651"/>
      <c r="C116" s="651"/>
      <c r="D116" s="651"/>
      <c r="E116" s="651"/>
      <c r="F116" s="651"/>
      <c r="G116" s="651"/>
      <c r="H116" s="651"/>
      <c r="I116" s="651"/>
      <c r="J116" s="652"/>
    </row>
    <row r="117" spans="1:10" x14ac:dyDescent="0.2">
      <c r="A117" s="332" t="s">
        <v>268</v>
      </c>
      <c r="B117" s="214"/>
      <c r="C117" s="48"/>
      <c r="D117" s="48"/>
      <c r="E117" s="48"/>
      <c r="F117" s="48"/>
      <c r="G117" s="48"/>
      <c r="H117" s="48"/>
      <c r="I117" s="48"/>
      <c r="J117" s="138"/>
    </row>
    <row r="118" spans="1:10" x14ac:dyDescent="0.2">
      <c r="A118" s="225"/>
      <c r="B118" s="214"/>
      <c r="C118" s="48"/>
      <c r="D118" s="48"/>
      <c r="E118" s="48"/>
      <c r="F118" s="48"/>
      <c r="G118" s="48"/>
      <c r="H118" s="48"/>
      <c r="I118" s="48"/>
      <c r="J118" s="138"/>
    </row>
    <row r="119" spans="1:10" x14ac:dyDescent="0.2">
      <c r="A119" s="133" t="s">
        <v>132</v>
      </c>
      <c r="B119" s="215" t="s">
        <v>148</v>
      </c>
      <c r="C119" s="215" t="s">
        <v>150</v>
      </c>
      <c r="D119" s="215" t="s">
        <v>151</v>
      </c>
      <c r="E119" s="215" t="s">
        <v>152</v>
      </c>
      <c r="F119" s="215" t="s">
        <v>153</v>
      </c>
      <c r="G119" s="215" t="s">
        <v>154</v>
      </c>
      <c r="H119" s="215" t="s">
        <v>155</v>
      </c>
      <c r="I119" s="215" t="s">
        <v>156</v>
      </c>
      <c r="J119" s="216" t="s">
        <v>181</v>
      </c>
    </row>
    <row r="120" spans="1:10" x14ac:dyDescent="0.2">
      <c r="A120" s="129" t="s">
        <v>218</v>
      </c>
      <c r="B120" s="220">
        <v>1.33</v>
      </c>
      <c r="C120" s="48">
        <v>1.48</v>
      </c>
      <c r="D120" s="48">
        <v>1.39</v>
      </c>
      <c r="E120" s="48">
        <v>1.39</v>
      </c>
      <c r="F120" s="48">
        <v>1.4</v>
      </c>
      <c r="G120" s="48">
        <v>1.32</v>
      </c>
      <c r="H120" s="48">
        <v>1.08</v>
      </c>
      <c r="I120" s="48">
        <v>1.43</v>
      </c>
      <c r="J120" s="119">
        <v>1.48</v>
      </c>
    </row>
    <row r="121" spans="1:10" x14ac:dyDescent="0.2">
      <c r="A121" s="129" t="s">
        <v>219</v>
      </c>
      <c r="B121" s="220">
        <v>1.73</v>
      </c>
      <c r="C121" s="86">
        <v>1.73</v>
      </c>
      <c r="D121" s="86">
        <v>1.73</v>
      </c>
      <c r="E121" s="86">
        <v>1.73</v>
      </c>
      <c r="F121" s="86">
        <v>1.73</v>
      </c>
      <c r="G121" s="86">
        <v>1.73</v>
      </c>
      <c r="H121" s="86">
        <v>1.73</v>
      </c>
      <c r="I121" s="86">
        <v>1.73</v>
      </c>
      <c r="J121" s="140">
        <v>1.73</v>
      </c>
    </row>
    <row r="122" spans="1:10" x14ac:dyDescent="0.2">
      <c r="A122" s="120" t="s">
        <v>220</v>
      </c>
      <c r="B122" s="220">
        <v>0.89</v>
      </c>
      <c r="C122" s="48">
        <v>0.92</v>
      </c>
      <c r="D122" s="48">
        <v>0.95</v>
      </c>
      <c r="E122" s="48">
        <v>0.92</v>
      </c>
      <c r="F122" s="48">
        <v>0.92</v>
      </c>
      <c r="G122" s="48">
        <v>0.84</v>
      </c>
      <c r="H122" s="48">
        <v>0.83</v>
      </c>
      <c r="I122" s="48">
        <v>0.96</v>
      </c>
      <c r="J122" s="119">
        <v>0.91</v>
      </c>
    </row>
    <row r="123" spans="1:10" x14ac:dyDescent="0.2">
      <c r="A123" s="120" t="s">
        <v>240</v>
      </c>
      <c r="B123" s="220">
        <v>0.88</v>
      </c>
      <c r="C123" s="226">
        <v>0.88</v>
      </c>
      <c r="D123" s="226">
        <v>0.88</v>
      </c>
      <c r="E123" s="226">
        <v>0.88</v>
      </c>
      <c r="F123" s="226">
        <v>0.88</v>
      </c>
      <c r="G123" s="226">
        <v>0.88</v>
      </c>
      <c r="H123" s="226">
        <v>0.88</v>
      </c>
      <c r="I123" s="226">
        <v>0.88</v>
      </c>
      <c r="J123" s="227">
        <v>0.88</v>
      </c>
    </row>
    <row r="124" spans="1:10" x14ac:dyDescent="0.2">
      <c r="A124" s="120" t="s">
        <v>201</v>
      </c>
      <c r="B124" s="220">
        <v>0.88</v>
      </c>
      <c r="C124" s="226">
        <v>0.88</v>
      </c>
      <c r="D124" s="226">
        <v>0.88</v>
      </c>
      <c r="E124" s="226">
        <v>0.88</v>
      </c>
      <c r="F124" s="226">
        <v>0.88</v>
      </c>
      <c r="G124" s="226">
        <v>0.88</v>
      </c>
      <c r="H124" s="226">
        <v>0.88</v>
      </c>
      <c r="I124" s="226">
        <v>0.88</v>
      </c>
      <c r="J124" s="227">
        <v>0.88</v>
      </c>
    </row>
    <row r="125" spans="1:10" x14ac:dyDescent="0.2">
      <c r="A125" s="120" t="s">
        <v>202</v>
      </c>
      <c r="B125" s="220">
        <v>0.88</v>
      </c>
      <c r="C125" s="226">
        <v>0.88</v>
      </c>
      <c r="D125" s="226">
        <v>0.88</v>
      </c>
      <c r="E125" s="226">
        <v>0.88</v>
      </c>
      <c r="F125" s="226">
        <v>0.88</v>
      </c>
      <c r="G125" s="226">
        <v>0.88</v>
      </c>
      <c r="H125" s="226">
        <v>0.88</v>
      </c>
      <c r="I125" s="226">
        <v>0.88</v>
      </c>
      <c r="J125" s="227">
        <v>0.88</v>
      </c>
    </row>
    <row r="126" spans="1:10" x14ac:dyDescent="0.2">
      <c r="A126" s="120" t="s">
        <v>241</v>
      </c>
      <c r="B126" s="220">
        <v>0.75</v>
      </c>
      <c r="C126" s="86">
        <v>0.75</v>
      </c>
      <c r="D126" s="220">
        <v>0.75</v>
      </c>
      <c r="E126" s="220">
        <v>0.75</v>
      </c>
      <c r="F126" s="220">
        <v>0.75</v>
      </c>
      <c r="G126" s="220">
        <v>0.75</v>
      </c>
      <c r="H126" s="220">
        <v>0.75</v>
      </c>
      <c r="I126" s="220">
        <v>0.75</v>
      </c>
      <c r="J126" s="221">
        <v>0.75</v>
      </c>
    </row>
    <row r="127" spans="1:10" x14ac:dyDescent="0.2">
      <c r="A127" s="120" t="s">
        <v>203</v>
      </c>
      <c r="B127" s="220">
        <v>0.75</v>
      </c>
      <c r="C127" s="86">
        <v>0.75</v>
      </c>
      <c r="D127" s="220">
        <v>0.75</v>
      </c>
      <c r="E127" s="220">
        <v>0.75</v>
      </c>
      <c r="F127" s="220">
        <v>0.75</v>
      </c>
      <c r="G127" s="220">
        <v>0.75</v>
      </c>
      <c r="H127" s="220">
        <v>0.75</v>
      </c>
      <c r="I127" s="220">
        <v>0.75</v>
      </c>
      <c r="J127" s="221">
        <v>0.75</v>
      </c>
    </row>
    <row r="128" spans="1:10" x14ac:dyDescent="0.2">
      <c r="A128" s="120" t="s">
        <v>204</v>
      </c>
      <c r="B128" s="220">
        <v>0.75</v>
      </c>
      <c r="C128" s="86">
        <v>0.75</v>
      </c>
      <c r="D128" s="220">
        <v>0.75</v>
      </c>
      <c r="E128" s="220">
        <v>0.75</v>
      </c>
      <c r="F128" s="220">
        <v>0.75</v>
      </c>
      <c r="G128" s="220">
        <v>0.75</v>
      </c>
      <c r="H128" s="220">
        <v>0.75</v>
      </c>
      <c r="I128" s="220">
        <v>0.75</v>
      </c>
      <c r="J128" s="221">
        <v>0.75</v>
      </c>
    </row>
    <row r="129" spans="1:10" x14ac:dyDescent="0.2">
      <c r="A129" s="129" t="s">
        <v>242</v>
      </c>
      <c r="B129" s="220">
        <v>0.60699999999999998</v>
      </c>
      <c r="C129" s="222">
        <v>0.60699999999999998</v>
      </c>
      <c r="D129" s="222">
        <v>0.60699999999999998</v>
      </c>
      <c r="E129" s="222">
        <v>0.60699999999999998</v>
      </c>
      <c r="F129" s="222">
        <v>0.60699999999999998</v>
      </c>
      <c r="G129" s="222">
        <v>0.60699999999999998</v>
      </c>
      <c r="H129" s="222">
        <v>0.60699999999999998</v>
      </c>
      <c r="I129" s="222">
        <v>0.60699999999999998</v>
      </c>
      <c r="J129" s="223">
        <v>0.60699999999999998</v>
      </c>
    </row>
    <row r="130" spans="1:10" x14ac:dyDescent="0.2">
      <c r="A130" s="129" t="s">
        <v>199</v>
      </c>
      <c r="B130" s="220">
        <v>0.60699999999999998</v>
      </c>
      <c r="C130" s="222">
        <v>0.60699999999999998</v>
      </c>
      <c r="D130" s="222">
        <v>0.60699999999999998</v>
      </c>
      <c r="E130" s="222">
        <v>0.60699999999999998</v>
      </c>
      <c r="F130" s="222">
        <v>0.60699999999999998</v>
      </c>
      <c r="G130" s="222">
        <v>0.60699999999999998</v>
      </c>
      <c r="H130" s="222">
        <v>0.60699999999999998</v>
      </c>
      <c r="I130" s="222">
        <v>0.60699999999999998</v>
      </c>
      <c r="J130" s="223">
        <v>0.60699999999999998</v>
      </c>
    </row>
    <row r="131" spans="1:10" x14ac:dyDescent="0.2">
      <c r="A131" s="129" t="s">
        <v>200</v>
      </c>
      <c r="B131" s="220">
        <v>0.60699999999999998</v>
      </c>
      <c r="C131" s="222">
        <v>0.60699999999999998</v>
      </c>
      <c r="D131" s="222">
        <v>0.60699999999999998</v>
      </c>
      <c r="E131" s="222">
        <v>0.60699999999999998</v>
      </c>
      <c r="F131" s="222">
        <v>0.60699999999999998</v>
      </c>
      <c r="G131" s="222">
        <v>0.60699999999999998</v>
      </c>
      <c r="H131" s="222">
        <v>0.60699999999999998</v>
      </c>
      <c r="I131" s="222">
        <v>0.60699999999999998</v>
      </c>
      <c r="J131" s="223">
        <v>0.60699999999999998</v>
      </c>
    </row>
    <row r="132" spans="1:10" x14ac:dyDescent="0.2">
      <c r="A132" s="132" t="s">
        <v>137</v>
      </c>
      <c r="B132" s="224"/>
      <c r="C132" s="76"/>
      <c r="D132" s="76"/>
      <c r="E132" s="76"/>
      <c r="F132" s="76"/>
      <c r="G132" s="76"/>
      <c r="H132" s="76"/>
      <c r="I132" s="76"/>
      <c r="J132" s="119"/>
    </row>
    <row r="133" spans="1:10" x14ac:dyDescent="0.2">
      <c r="A133" s="129" t="s">
        <v>221</v>
      </c>
      <c r="B133" s="220">
        <v>1.34</v>
      </c>
      <c r="C133" s="76">
        <v>1.36</v>
      </c>
      <c r="D133" s="76">
        <v>1.38</v>
      </c>
      <c r="E133" s="76">
        <v>1.36</v>
      </c>
      <c r="F133" s="76">
        <v>1.36</v>
      </c>
      <c r="G133" s="76">
        <v>1.3</v>
      </c>
      <c r="H133" s="76">
        <v>1.3</v>
      </c>
      <c r="I133" s="76">
        <v>1.39</v>
      </c>
      <c r="J133" s="119">
        <v>1.36</v>
      </c>
    </row>
    <row r="134" spans="1:10" x14ac:dyDescent="0.2">
      <c r="A134" s="129" t="s">
        <v>259</v>
      </c>
      <c r="B134" s="220">
        <v>1.67</v>
      </c>
      <c r="C134" s="76">
        <v>1.78</v>
      </c>
      <c r="D134" s="76">
        <v>1.71</v>
      </c>
      <c r="E134" s="76">
        <v>1.71</v>
      </c>
      <c r="F134" s="76">
        <v>1.72</v>
      </c>
      <c r="G134" s="76">
        <v>1.66</v>
      </c>
      <c r="H134" s="76">
        <v>1.47</v>
      </c>
      <c r="I134" s="76">
        <v>1.75</v>
      </c>
      <c r="J134" s="119">
        <v>1.79</v>
      </c>
    </row>
    <row r="135" spans="1:10" x14ac:dyDescent="0.2">
      <c r="A135" s="132" t="s">
        <v>139</v>
      </c>
      <c r="B135" s="220"/>
      <c r="C135" s="76"/>
      <c r="D135" s="76"/>
      <c r="E135" s="76"/>
      <c r="F135" s="76"/>
      <c r="G135" s="76"/>
      <c r="H135" s="76"/>
      <c r="I135" s="76"/>
      <c r="J135" s="119"/>
    </row>
    <row r="136" spans="1:10" x14ac:dyDescent="0.2">
      <c r="A136" s="129" t="s">
        <v>243</v>
      </c>
      <c r="B136" s="220">
        <v>0.76</v>
      </c>
      <c r="C136" s="220">
        <v>0.76</v>
      </c>
      <c r="D136" s="220">
        <v>0.76</v>
      </c>
      <c r="E136" s="220">
        <v>0.76</v>
      </c>
      <c r="F136" s="220">
        <v>0.76</v>
      </c>
      <c r="G136" s="220">
        <v>0.76</v>
      </c>
      <c r="H136" s="220">
        <v>0.76</v>
      </c>
      <c r="I136" s="220">
        <v>0.76</v>
      </c>
      <c r="J136" s="221">
        <v>0.76</v>
      </c>
    </row>
    <row r="137" spans="1:10" x14ac:dyDescent="0.2">
      <c r="A137" s="129" t="s">
        <v>205</v>
      </c>
      <c r="B137" s="220">
        <v>0.76</v>
      </c>
      <c r="C137" s="220">
        <v>0.76</v>
      </c>
      <c r="D137" s="220">
        <v>0.76</v>
      </c>
      <c r="E137" s="220">
        <v>0.76</v>
      </c>
      <c r="F137" s="220">
        <v>0.76</v>
      </c>
      <c r="G137" s="220">
        <v>0.76</v>
      </c>
      <c r="H137" s="220">
        <v>0.76</v>
      </c>
      <c r="I137" s="220">
        <v>0.76</v>
      </c>
      <c r="J137" s="221">
        <v>0.76</v>
      </c>
    </row>
    <row r="138" spans="1:10" x14ac:dyDescent="0.2">
      <c r="A138" s="129" t="s">
        <v>206</v>
      </c>
      <c r="B138" s="220">
        <v>0.76</v>
      </c>
      <c r="C138" s="220">
        <v>0.76</v>
      </c>
      <c r="D138" s="220">
        <v>0.76</v>
      </c>
      <c r="E138" s="220">
        <v>0.76</v>
      </c>
      <c r="F138" s="220">
        <v>0.76</v>
      </c>
      <c r="G138" s="220">
        <v>0.76</v>
      </c>
      <c r="H138" s="220">
        <v>0.76</v>
      </c>
      <c r="I138" s="220">
        <v>0.76</v>
      </c>
      <c r="J138" s="221">
        <v>0.76</v>
      </c>
    </row>
    <row r="139" spans="1:10" x14ac:dyDescent="0.2">
      <c r="A139" s="129" t="s">
        <v>244</v>
      </c>
      <c r="B139" s="220">
        <v>0.81</v>
      </c>
      <c r="C139" s="220">
        <v>0.81</v>
      </c>
      <c r="D139" s="220">
        <v>0.81</v>
      </c>
      <c r="E139" s="220">
        <v>0.81</v>
      </c>
      <c r="F139" s="220">
        <v>0.81</v>
      </c>
      <c r="G139" s="220">
        <v>0.81</v>
      </c>
      <c r="H139" s="220">
        <v>0.81</v>
      </c>
      <c r="I139" s="220">
        <v>0.81</v>
      </c>
      <c r="J139" s="221">
        <v>0.81</v>
      </c>
    </row>
    <row r="140" spans="1:10" x14ac:dyDescent="0.2">
      <c r="A140" s="129" t="s">
        <v>207</v>
      </c>
      <c r="B140" s="220">
        <v>0.81</v>
      </c>
      <c r="C140" s="220">
        <v>0.81</v>
      </c>
      <c r="D140" s="220">
        <v>0.81</v>
      </c>
      <c r="E140" s="220">
        <v>0.81</v>
      </c>
      <c r="F140" s="220">
        <v>0.81</v>
      </c>
      <c r="G140" s="220">
        <v>0.81</v>
      </c>
      <c r="H140" s="220">
        <v>0.81</v>
      </c>
      <c r="I140" s="220">
        <v>0.81</v>
      </c>
      <c r="J140" s="221">
        <v>0.81</v>
      </c>
    </row>
    <row r="141" spans="1:10" x14ac:dyDescent="0.2">
      <c r="A141" s="129" t="s">
        <v>208</v>
      </c>
      <c r="B141" s="220">
        <v>0.81</v>
      </c>
      <c r="C141" s="220">
        <v>0.81</v>
      </c>
      <c r="D141" s="220">
        <v>0.81</v>
      </c>
      <c r="E141" s="220">
        <v>0.81</v>
      </c>
      <c r="F141" s="220">
        <v>0.81</v>
      </c>
      <c r="G141" s="220">
        <v>0.81</v>
      </c>
      <c r="H141" s="220">
        <v>0.81</v>
      </c>
      <c r="I141" s="220">
        <v>0.81</v>
      </c>
      <c r="J141" s="221">
        <v>0.81</v>
      </c>
    </row>
    <row r="142" spans="1:10" x14ac:dyDescent="0.2">
      <c r="A142" s="129" t="s">
        <v>245</v>
      </c>
      <c r="B142" s="220">
        <v>0.72</v>
      </c>
      <c r="C142" s="220">
        <v>0.72</v>
      </c>
      <c r="D142" s="220">
        <v>0.72</v>
      </c>
      <c r="E142" s="220">
        <v>0.72</v>
      </c>
      <c r="F142" s="220">
        <v>0.72</v>
      </c>
      <c r="G142" s="220">
        <v>0.72</v>
      </c>
      <c r="H142" s="220">
        <v>0.72</v>
      </c>
      <c r="I142" s="220">
        <v>0.72</v>
      </c>
      <c r="J142" s="221">
        <v>0.72</v>
      </c>
    </row>
    <row r="143" spans="1:10" x14ac:dyDescent="0.2">
      <c r="A143" s="129" t="s">
        <v>209</v>
      </c>
      <c r="B143" s="220">
        <v>0.72</v>
      </c>
      <c r="C143" s="220">
        <v>0.72</v>
      </c>
      <c r="D143" s="220">
        <v>0.72</v>
      </c>
      <c r="E143" s="220">
        <v>0.72</v>
      </c>
      <c r="F143" s="220">
        <v>0.72</v>
      </c>
      <c r="G143" s="220">
        <v>0.72</v>
      </c>
      <c r="H143" s="220">
        <v>0.72</v>
      </c>
      <c r="I143" s="220">
        <v>0.72</v>
      </c>
      <c r="J143" s="221">
        <v>0.72</v>
      </c>
    </row>
    <row r="144" spans="1:10" x14ac:dyDescent="0.2">
      <c r="A144" s="129" t="s">
        <v>210</v>
      </c>
      <c r="B144" s="220">
        <v>0.72</v>
      </c>
      <c r="C144" s="220">
        <v>0.72</v>
      </c>
      <c r="D144" s="220">
        <v>0.72</v>
      </c>
      <c r="E144" s="220">
        <v>0.72</v>
      </c>
      <c r="F144" s="220">
        <v>0.72</v>
      </c>
      <c r="G144" s="220">
        <v>0.72</v>
      </c>
      <c r="H144" s="220">
        <v>0.72</v>
      </c>
      <c r="I144" s="220">
        <v>0.72</v>
      </c>
      <c r="J144" s="221">
        <v>0.72</v>
      </c>
    </row>
    <row r="145" spans="1:10" x14ac:dyDescent="0.2">
      <c r="A145" s="129" t="s">
        <v>246</v>
      </c>
      <c r="B145" s="220">
        <v>1.04</v>
      </c>
      <c r="C145" s="220">
        <v>1.04</v>
      </c>
      <c r="D145" s="220">
        <v>1.04</v>
      </c>
      <c r="E145" s="220">
        <v>1.04</v>
      </c>
      <c r="F145" s="220">
        <v>1.04</v>
      </c>
      <c r="G145" s="220">
        <v>1.04</v>
      </c>
      <c r="H145" s="220">
        <v>1.04</v>
      </c>
      <c r="I145" s="220">
        <v>1.04</v>
      </c>
      <c r="J145" s="221">
        <v>1.04</v>
      </c>
    </row>
    <row r="146" spans="1:10" x14ac:dyDescent="0.2">
      <c r="A146" s="129" t="s">
        <v>211</v>
      </c>
      <c r="B146" s="220">
        <v>1.04</v>
      </c>
      <c r="C146" s="220">
        <v>1.04</v>
      </c>
      <c r="D146" s="220">
        <v>1.04</v>
      </c>
      <c r="E146" s="220">
        <v>1.04</v>
      </c>
      <c r="F146" s="220">
        <v>1.04</v>
      </c>
      <c r="G146" s="220">
        <v>1.04</v>
      </c>
      <c r="H146" s="220">
        <v>1.04</v>
      </c>
      <c r="I146" s="220">
        <v>1.04</v>
      </c>
      <c r="J146" s="221">
        <v>1.04</v>
      </c>
    </row>
    <row r="147" spans="1:10" x14ac:dyDescent="0.2">
      <c r="A147" s="129" t="s">
        <v>212</v>
      </c>
      <c r="B147" s="220">
        <v>1.04</v>
      </c>
      <c r="C147" s="220">
        <v>1.04</v>
      </c>
      <c r="D147" s="220">
        <v>1.04</v>
      </c>
      <c r="E147" s="220">
        <v>1.04</v>
      </c>
      <c r="F147" s="220">
        <v>1.04</v>
      </c>
      <c r="G147" s="220">
        <v>1.04</v>
      </c>
      <c r="H147" s="220">
        <v>1.04</v>
      </c>
      <c r="I147" s="220">
        <v>1.04</v>
      </c>
      <c r="J147" s="221">
        <v>1.04</v>
      </c>
    </row>
    <row r="148" spans="1:10" x14ac:dyDescent="0.2">
      <c r="A148" s="129" t="s">
        <v>247</v>
      </c>
      <c r="B148" s="220">
        <v>1.28</v>
      </c>
      <c r="C148" s="220">
        <v>1.28</v>
      </c>
      <c r="D148" s="220">
        <v>1.28</v>
      </c>
      <c r="E148" s="220">
        <v>1.28</v>
      </c>
      <c r="F148" s="220">
        <v>1.28</v>
      </c>
      <c r="G148" s="220">
        <v>1.28</v>
      </c>
      <c r="H148" s="220">
        <v>1.28</v>
      </c>
      <c r="I148" s="220">
        <v>1.28</v>
      </c>
      <c r="J148" s="221">
        <v>1.28</v>
      </c>
    </row>
    <row r="149" spans="1:10" x14ac:dyDescent="0.2">
      <c r="A149" s="129" t="s">
        <v>213</v>
      </c>
      <c r="B149" s="220">
        <v>1.28</v>
      </c>
      <c r="C149" s="220">
        <v>1.28</v>
      </c>
      <c r="D149" s="220">
        <v>1.28</v>
      </c>
      <c r="E149" s="220">
        <v>1.28</v>
      </c>
      <c r="F149" s="220">
        <v>1.28</v>
      </c>
      <c r="G149" s="220">
        <v>1.28</v>
      </c>
      <c r="H149" s="220">
        <v>1.28</v>
      </c>
      <c r="I149" s="220">
        <v>1.28</v>
      </c>
      <c r="J149" s="221">
        <v>1.28</v>
      </c>
    </row>
    <row r="150" spans="1:10" x14ac:dyDescent="0.2">
      <c r="A150" s="129" t="s">
        <v>214</v>
      </c>
      <c r="B150" s="220">
        <v>1.28</v>
      </c>
      <c r="C150" s="220">
        <v>1.28</v>
      </c>
      <c r="D150" s="220">
        <v>1.28</v>
      </c>
      <c r="E150" s="220">
        <v>1.28</v>
      </c>
      <c r="F150" s="220">
        <v>1.28</v>
      </c>
      <c r="G150" s="220">
        <v>1.28</v>
      </c>
      <c r="H150" s="220">
        <v>1.28</v>
      </c>
      <c r="I150" s="220">
        <v>1.28</v>
      </c>
      <c r="J150" s="221">
        <v>1.28</v>
      </c>
    </row>
    <row r="151" spans="1:10" x14ac:dyDescent="0.2">
      <c r="A151" s="129" t="s">
        <v>215</v>
      </c>
      <c r="B151" s="220">
        <v>1.36</v>
      </c>
      <c r="C151" s="220">
        <v>1.36</v>
      </c>
      <c r="D151" s="220">
        <v>1.36</v>
      </c>
      <c r="E151" s="220">
        <v>1.36</v>
      </c>
      <c r="F151" s="220">
        <v>1.36</v>
      </c>
      <c r="G151" s="220">
        <v>1.36</v>
      </c>
      <c r="H151" s="220">
        <v>1.36</v>
      </c>
      <c r="I151" s="220">
        <v>1.36</v>
      </c>
      <c r="J151" s="221">
        <v>1.36</v>
      </c>
    </row>
    <row r="152" spans="1:10" x14ac:dyDescent="0.2">
      <c r="A152" s="129" t="s">
        <v>216</v>
      </c>
      <c r="B152" s="220">
        <v>1.36</v>
      </c>
      <c r="C152" s="220">
        <v>1.36</v>
      </c>
      <c r="D152" s="220">
        <v>1.36</v>
      </c>
      <c r="E152" s="220">
        <v>1.36</v>
      </c>
      <c r="F152" s="220">
        <v>1.36</v>
      </c>
      <c r="G152" s="220">
        <v>1.36</v>
      </c>
      <c r="H152" s="220">
        <v>1.36</v>
      </c>
      <c r="I152" s="220">
        <v>1.36</v>
      </c>
      <c r="J152" s="221">
        <v>1.36</v>
      </c>
    </row>
    <row r="153" spans="1:10" x14ac:dyDescent="0.2">
      <c r="A153" s="129" t="s">
        <v>217</v>
      </c>
      <c r="B153" s="220">
        <v>1.36</v>
      </c>
      <c r="C153" s="220">
        <v>1.36</v>
      </c>
      <c r="D153" s="220">
        <v>1.36</v>
      </c>
      <c r="E153" s="220">
        <v>1.36</v>
      </c>
      <c r="F153" s="220">
        <v>1.36</v>
      </c>
      <c r="G153" s="220">
        <v>1.36</v>
      </c>
      <c r="H153" s="220">
        <v>1.36</v>
      </c>
      <c r="I153" s="220">
        <v>1.36</v>
      </c>
      <c r="J153" s="221">
        <v>1.36</v>
      </c>
    </row>
    <row r="154" spans="1:10" x14ac:dyDescent="0.2">
      <c r="A154" s="133"/>
      <c r="B154" s="48"/>
      <c r="C154" s="48"/>
      <c r="D154" s="48"/>
      <c r="E154" s="48"/>
      <c r="F154" s="48"/>
      <c r="G154" s="48"/>
      <c r="H154" s="48"/>
      <c r="I154" s="48"/>
      <c r="J154" s="217"/>
    </row>
    <row r="155" spans="1:10" ht="15" x14ac:dyDescent="0.2">
      <c r="A155" s="643"/>
      <c r="B155" s="648"/>
      <c r="C155" s="648"/>
      <c r="D155" s="648"/>
      <c r="E155" s="648"/>
      <c r="F155" s="648"/>
      <c r="G155" s="648"/>
      <c r="H155" s="648"/>
      <c r="I155" s="648"/>
      <c r="J155" s="649"/>
    </row>
  </sheetData>
  <mergeCells count="2">
    <mergeCell ref="A155:J155"/>
    <mergeCell ref="A116:J116"/>
  </mergeCells>
  <phoneticPr fontId="23" type="noConversion"/>
  <pageMargins left="0.5" right="0.5" top="0.5" bottom="0.5" header="0" footer="0"/>
  <pageSetup paperSize="9" scale="40" orientation="portrait" verticalDpi="12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E886"/>
  <sheetViews>
    <sheetView topLeftCell="F1" zoomScale="85" zoomScaleNormal="85" workbookViewId="0">
      <selection activeCell="F1" sqref="F1"/>
    </sheetView>
  </sheetViews>
  <sheetFormatPr defaultColWidth="9.6640625" defaultRowHeight="12.75" x14ac:dyDescent="0.2"/>
  <cols>
    <col min="1" max="4" width="9.6640625" style="426" hidden="1" customWidth="1"/>
    <col min="5" max="5" width="4" style="15" hidden="1" customWidth="1"/>
    <col min="6" max="6" width="54.21875" style="15" customWidth="1"/>
    <col min="7" max="9" width="9.6640625" style="15" customWidth="1"/>
    <col min="10" max="11" width="9.6640625" style="105" customWidth="1"/>
    <col min="12" max="12" width="6.33203125" style="105" customWidth="1"/>
    <col min="13" max="13" width="6.109375" style="105" customWidth="1"/>
    <col min="14" max="14" width="6.6640625" style="15" bestFit="1" customWidth="1"/>
    <col min="15" max="15" width="36.44140625" style="15" customWidth="1"/>
    <col min="16" max="18" width="9.6640625" style="15" customWidth="1"/>
    <col min="19" max="20" width="9.6640625" style="105" customWidth="1"/>
    <col min="21" max="22" width="6" style="105" customWidth="1"/>
    <col min="23" max="23" width="5.44140625" style="15" customWidth="1"/>
    <col min="24" max="24" width="37.109375" style="15" customWidth="1"/>
    <col min="25" max="27" width="9.6640625" style="15" customWidth="1"/>
    <col min="28" max="29" width="9.6640625" style="105" customWidth="1"/>
    <col min="30" max="31" width="6.21875" style="105" customWidth="1"/>
    <col min="32" max="16384" width="9.6640625" style="426"/>
  </cols>
  <sheetData>
    <row r="1" spans="1:31" x14ac:dyDescent="0.2">
      <c r="F1" s="2" t="s">
        <v>172</v>
      </c>
      <c r="G1" s="2"/>
      <c r="J1" s="15"/>
      <c r="K1" s="15"/>
      <c r="L1" s="15"/>
      <c r="M1" s="15"/>
      <c r="S1" s="15"/>
      <c r="T1" s="15"/>
      <c r="U1" s="15"/>
      <c r="V1" s="15"/>
      <c r="AB1" s="15"/>
      <c r="AC1" s="15"/>
      <c r="AD1" s="15"/>
      <c r="AE1" s="15"/>
    </row>
    <row r="2" spans="1:31" x14ac:dyDescent="0.2">
      <c r="G2" s="245"/>
      <c r="J2" s="15"/>
      <c r="K2" s="15"/>
      <c r="L2" s="15"/>
      <c r="M2" s="15"/>
      <c r="S2" s="15"/>
      <c r="T2" s="15"/>
      <c r="U2" s="15"/>
      <c r="V2" s="15"/>
      <c r="AB2" s="15"/>
      <c r="AC2" s="15"/>
      <c r="AD2" s="15"/>
      <c r="AE2" s="15"/>
    </row>
    <row r="3" spans="1:31" ht="12.95" customHeight="1" x14ac:dyDescent="0.2">
      <c r="F3" s="5" t="s">
        <v>177</v>
      </c>
      <c r="G3" s="5"/>
    </row>
    <row r="4" spans="1:31" ht="12" customHeight="1" x14ac:dyDescent="0.2">
      <c r="F4" s="5" t="s">
        <v>176</v>
      </c>
      <c r="G4" s="5"/>
    </row>
    <row r="5" spans="1:31" ht="14.1" customHeight="1" x14ac:dyDescent="0.2">
      <c r="F5" s="5" t="s">
        <v>175</v>
      </c>
      <c r="G5" s="5"/>
    </row>
    <row r="6" spans="1:31" ht="23.1" customHeight="1" x14ac:dyDescent="0.2">
      <c r="F6" s="128"/>
      <c r="G6" s="137">
        <v>3</v>
      </c>
      <c r="H6" s="76">
        <v>4</v>
      </c>
      <c r="I6" s="76">
        <v>5</v>
      </c>
      <c r="J6" s="241">
        <v>6</v>
      </c>
      <c r="K6" s="241">
        <v>7</v>
      </c>
      <c r="L6" s="76">
        <v>8</v>
      </c>
      <c r="M6" s="119">
        <v>9</v>
      </c>
      <c r="O6" s="76">
        <v>11</v>
      </c>
      <c r="P6" s="119">
        <v>12</v>
      </c>
      <c r="Q6" s="15">
        <v>13</v>
      </c>
      <c r="R6" s="76">
        <v>14</v>
      </c>
      <c r="S6" s="119">
        <v>15</v>
      </c>
      <c r="T6" s="15">
        <v>16</v>
      </c>
      <c r="U6" s="76">
        <v>17</v>
      </c>
      <c r="V6" s="119">
        <v>18</v>
      </c>
      <c r="X6" s="76">
        <v>20</v>
      </c>
      <c r="Y6" s="119">
        <v>21</v>
      </c>
      <c r="Z6" s="15">
        <v>22</v>
      </c>
      <c r="AA6" s="76">
        <v>23</v>
      </c>
      <c r="AB6" s="119">
        <v>24</v>
      </c>
      <c r="AC6" s="15">
        <v>25</v>
      </c>
      <c r="AD6" s="76">
        <v>26</v>
      </c>
      <c r="AE6" s="119">
        <v>27</v>
      </c>
    </row>
    <row r="7" spans="1:31" x14ac:dyDescent="0.2">
      <c r="A7" s="409">
        <v>36069</v>
      </c>
      <c r="B7" s="409">
        <v>37653</v>
      </c>
      <c r="C7" s="15">
        <v>10</v>
      </c>
      <c r="D7" s="15"/>
      <c r="F7" s="447" t="s">
        <v>362</v>
      </c>
      <c r="G7" s="86" t="s">
        <v>159</v>
      </c>
      <c r="H7" s="86" t="s">
        <v>160</v>
      </c>
      <c r="I7" s="86" t="s">
        <v>161</v>
      </c>
      <c r="J7" s="242" t="s">
        <v>162</v>
      </c>
      <c r="K7" s="242" t="s">
        <v>163</v>
      </c>
      <c r="L7" s="122" t="s">
        <v>164</v>
      </c>
      <c r="M7" s="123" t="s">
        <v>165</v>
      </c>
      <c r="O7" s="131" t="s">
        <v>100</v>
      </c>
      <c r="P7" s="86" t="s">
        <v>159</v>
      </c>
      <c r="Q7" s="86" t="s">
        <v>160</v>
      </c>
      <c r="R7" s="86" t="s">
        <v>161</v>
      </c>
      <c r="S7" s="242" t="s">
        <v>162</v>
      </c>
      <c r="T7" s="242" t="s">
        <v>163</v>
      </c>
      <c r="U7" s="122" t="s">
        <v>164</v>
      </c>
      <c r="V7" s="123" t="s">
        <v>165</v>
      </c>
      <c r="X7" s="131" t="s">
        <v>100</v>
      </c>
      <c r="Y7" s="86" t="s">
        <v>159</v>
      </c>
      <c r="Z7" s="86" t="s">
        <v>160</v>
      </c>
      <c r="AA7" s="86" t="s">
        <v>161</v>
      </c>
      <c r="AB7" s="242" t="s">
        <v>162</v>
      </c>
      <c r="AC7" s="242" t="s">
        <v>163</v>
      </c>
      <c r="AD7" s="122" t="s">
        <v>164</v>
      </c>
      <c r="AE7" s="123" t="s">
        <v>165</v>
      </c>
    </row>
    <row r="8" spans="1:31" x14ac:dyDescent="0.2">
      <c r="A8" s="409">
        <v>37681</v>
      </c>
      <c r="B8" s="409">
        <v>39479</v>
      </c>
      <c r="C8" s="15">
        <v>120</v>
      </c>
      <c r="D8" s="15"/>
      <c r="E8" s="15" t="e">
        <f>VLOOKUP('Region levels'!C10,'Reg L model'!A7:C13,3)</f>
        <v>#N/A</v>
      </c>
      <c r="F8" s="429" t="s">
        <v>363</v>
      </c>
      <c r="G8" s="428" t="e">
        <f t="shared" ref="G8:M17" si="0">VLOOKUP($E8,$E$124:$AE$886,G$6)</f>
        <v>#N/A</v>
      </c>
      <c r="H8" s="428" t="e">
        <f t="shared" si="0"/>
        <v>#N/A</v>
      </c>
      <c r="I8" s="428" t="e">
        <f t="shared" si="0"/>
        <v>#N/A</v>
      </c>
      <c r="J8" s="428" t="e">
        <f t="shared" si="0"/>
        <v>#N/A</v>
      </c>
      <c r="K8" s="428" t="e">
        <f t="shared" si="0"/>
        <v>#N/A</v>
      </c>
      <c r="L8" s="428" t="e">
        <f t="shared" si="0"/>
        <v>#N/A</v>
      </c>
      <c r="M8" s="428" t="e">
        <f t="shared" si="0"/>
        <v>#N/A</v>
      </c>
      <c r="N8" s="428"/>
      <c r="O8" s="428" t="e">
        <f t="shared" ref="O8:V17" si="1">VLOOKUP($E8,$E$124:$AE$886,O$6)</f>
        <v>#N/A</v>
      </c>
      <c r="P8" s="428" t="e">
        <f t="shared" si="1"/>
        <v>#N/A</v>
      </c>
      <c r="Q8" s="428" t="e">
        <f t="shared" si="1"/>
        <v>#N/A</v>
      </c>
      <c r="R8" s="428" t="e">
        <f t="shared" si="1"/>
        <v>#N/A</v>
      </c>
      <c r="S8" s="428" t="e">
        <f t="shared" si="1"/>
        <v>#N/A</v>
      </c>
      <c r="T8" s="428" t="e">
        <f t="shared" si="1"/>
        <v>#N/A</v>
      </c>
      <c r="U8" s="428" t="e">
        <f t="shared" si="1"/>
        <v>#N/A</v>
      </c>
      <c r="V8" s="428" t="e">
        <f t="shared" si="1"/>
        <v>#N/A</v>
      </c>
      <c r="W8" s="428"/>
      <c r="X8" s="428" t="e">
        <f t="shared" ref="X8:AE17" si="2">VLOOKUP($E8,$E$124:$AE$886,X$6)</f>
        <v>#N/A</v>
      </c>
      <c r="Y8" s="428" t="e">
        <f t="shared" si="2"/>
        <v>#N/A</v>
      </c>
      <c r="Z8" s="428" t="e">
        <f t="shared" si="2"/>
        <v>#N/A</v>
      </c>
      <c r="AA8" s="428" t="e">
        <f t="shared" si="2"/>
        <v>#N/A</v>
      </c>
      <c r="AB8" s="428" t="e">
        <f t="shared" si="2"/>
        <v>#N/A</v>
      </c>
      <c r="AC8" s="428" t="e">
        <f t="shared" si="2"/>
        <v>#N/A</v>
      </c>
      <c r="AD8" s="428" t="e">
        <f t="shared" si="2"/>
        <v>#N/A</v>
      </c>
      <c r="AE8" s="428" t="e">
        <f t="shared" si="2"/>
        <v>#N/A</v>
      </c>
    </row>
    <row r="9" spans="1:31" x14ac:dyDescent="0.2">
      <c r="A9" s="409">
        <v>39508</v>
      </c>
      <c r="B9" s="409">
        <v>39600</v>
      </c>
      <c r="C9" s="15">
        <v>230</v>
      </c>
      <c r="D9" s="15"/>
      <c r="E9" s="15" t="e">
        <f>E8+1</f>
        <v>#N/A</v>
      </c>
      <c r="F9" s="429" t="s">
        <v>364</v>
      </c>
      <c r="G9" s="428" t="e">
        <f t="shared" si="0"/>
        <v>#N/A</v>
      </c>
      <c r="H9" s="428" t="e">
        <f t="shared" si="0"/>
        <v>#N/A</v>
      </c>
      <c r="I9" s="428" t="e">
        <f t="shared" si="0"/>
        <v>#N/A</v>
      </c>
      <c r="J9" s="428" t="e">
        <f t="shared" si="0"/>
        <v>#N/A</v>
      </c>
      <c r="K9" s="428" t="e">
        <f t="shared" si="0"/>
        <v>#N/A</v>
      </c>
      <c r="L9" s="428" t="e">
        <f t="shared" si="0"/>
        <v>#N/A</v>
      </c>
      <c r="M9" s="428" t="e">
        <f t="shared" si="0"/>
        <v>#N/A</v>
      </c>
      <c r="N9" s="428"/>
      <c r="O9" s="428" t="e">
        <f t="shared" si="1"/>
        <v>#N/A</v>
      </c>
      <c r="P9" s="428" t="e">
        <f t="shared" si="1"/>
        <v>#N/A</v>
      </c>
      <c r="Q9" s="428" t="e">
        <f t="shared" si="1"/>
        <v>#N/A</v>
      </c>
      <c r="R9" s="428" t="e">
        <f t="shared" si="1"/>
        <v>#N/A</v>
      </c>
      <c r="S9" s="428" t="e">
        <f t="shared" si="1"/>
        <v>#N/A</v>
      </c>
      <c r="T9" s="428" t="e">
        <f t="shared" si="1"/>
        <v>#N/A</v>
      </c>
      <c r="U9" s="428" t="e">
        <f t="shared" si="1"/>
        <v>#N/A</v>
      </c>
      <c r="V9" s="428" t="e">
        <f t="shared" si="1"/>
        <v>#N/A</v>
      </c>
      <c r="W9" s="428"/>
      <c r="X9" s="428" t="e">
        <f t="shared" si="2"/>
        <v>#N/A</v>
      </c>
      <c r="Y9" s="428" t="e">
        <f t="shared" si="2"/>
        <v>#N/A</v>
      </c>
      <c r="Z9" s="428" t="e">
        <f t="shared" si="2"/>
        <v>#N/A</v>
      </c>
      <c r="AA9" s="428" t="e">
        <f t="shared" si="2"/>
        <v>#N/A</v>
      </c>
      <c r="AB9" s="428" t="e">
        <f t="shared" si="2"/>
        <v>#N/A</v>
      </c>
      <c r="AC9" s="428" t="e">
        <f t="shared" si="2"/>
        <v>#N/A</v>
      </c>
      <c r="AD9" s="428" t="e">
        <f t="shared" si="2"/>
        <v>#N/A</v>
      </c>
      <c r="AE9" s="428" t="e">
        <f t="shared" si="2"/>
        <v>#N/A</v>
      </c>
    </row>
    <row r="10" spans="1:31" x14ac:dyDescent="0.2">
      <c r="A10" s="409">
        <v>39630</v>
      </c>
      <c r="B10" s="409">
        <v>40087</v>
      </c>
      <c r="C10" s="15">
        <v>340</v>
      </c>
      <c r="D10" s="15"/>
      <c r="E10" s="15" t="e">
        <f t="shared" ref="E10:E73" si="3">E9+1</f>
        <v>#N/A</v>
      </c>
      <c r="F10" s="429" t="s">
        <v>365</v>
      </c>
      <c r="G10" s="428" t="e">
        <f t="shared" si="0"/>
        <v>#N/A</v>
      </c>
      <c r="H10" s="428" t="e">
        <f t="shared" si="0"/>
        <v>#N/A</v>
      </c>
      <c r="I10" s="428" t="e">
        <f t="shared" si="0"/>
        <v>#N/A</v>
      </c>
      <c r="J10" s="428" t="e">
        <f t="shared" si="0"/>
        <v>#N/A</v>
      </c>
      <c r="K10" s="428" t="e">
        <f t="shared" si="0"/>
        <v>#N/A</v>
      </c>
      <c r="L10" s="428" t="e">
        <f t="shared" si="0"/>
        <v>#N/A</v>
      </c>
      <c r="M10" s="428" t="e">
        <f t="shared" si="0"/>
        <v>#N/A</v>
      </c>
      <c r="N10" s="428"/>
      <c r="O10" s="428" t="e">
        <f t="shared" si="1"/>
        <v>#N/A</v>
      </c>
      <c r="P10" s="428" t="e">
        <f t="shared" si="1"/>
        <v>#N/A</v>
      </c>
      <c r="Q10" s="428" t="e">
        <f t="shared" si="1"/>
        <v>#N/A</v>
      </c>
      <c r="R10" s="428" t="e">
        <f t="shared" si="1"/>
        <v>#N/A</v>
      </c>
      <c r="S10" s="428" t="e">
        <f t="shared" si="1"/>
        <v>#N/A</v>
      </c>
      <c r="T10" s="428" t="e">
        <f t="shared" si="1"/>
        <v>#N/A</v>
      </c>
      <c r="U10" s="428" t="e">
        <f t="shared" si="1"/>
        <v>#N/A</v>
      </c>
      <c r="V10" s="428" t="e">
        <f t="shared" si="1"/>
        <v>#N/A</v>
      </c>
      <c r="W10" s="428"/>
      <c r="X10" s="428" t="e">
        <f t="shared" si="2"/>
        <v>#N/A</v>
      </c>
      <c r="Y10" s="428" t="e">
        <f t="shared" si="2"/>
        <v>#N/A</v>
      </c>
      <c r="Z10" s="428" t="e">
        <f t="shared" si="2"/>
        <v>#N/A</v>
      </c>
      <c r="AA10" s="428" t="e">
        <f t="shared" si="2"/>
        <v>#N/A</v>
      </c>
      <c r="AB10" s="428" t="e">
        <f t="shared" si="2"/>
        <v>#N/A</v>
      </c>
      <c r="AC10" s="428" t="e">
        <f t="shared" si="2"/>
        <v>#N/A</v>
      </c>
      <c r="AD10" s="428" t="e">
        <f t="shared" si="2"/>
        <v>#N/A</v>
      </c>
      <c r="AE10" s="428" t="e">
        <f t="shared" si="2"/>
        <v>#N/A</v>
      </c>
    </row>
    <row r="11" spans="1:31" x14ac:dyDescent="0.2">
      <c r="A11" s="458">
        <v>40118</v>
      </c>
      <c r="B11" s="458">
        <v>41426</v>
      </c>
      <c r="C11" s="426">
        <v>450</v>
      </c>
      <c r="E11" s="15" t="e">
        <f t="shared" si="3"/>
        <v>#N/A</v>
      </c>
      <c r="F11" s="429" t="s">
        <v>366</v>
      </c>
      <c r="G11" s="428" t="e">
        <f t="shared" si="0"/>
        <v>#N/A</v>
      </c>
      <c r="H11" s="428" t="e">
        <f t="shared" si="0"/>
        <v>#N/A</v>
      </c>
      <c r="I11" s="428" t="e">
        <f t="shared" si="0"/>
        <v>#N/A</v>
      </c>
      <c r="J11" s="428" t="e">
        <f t="shared" si="0"/>
        <v>#N/A</v>
      </c>
      <c r="K11" s="428" t="e">
        <f t="shared" si="0"/>
        <v>#N/A</v>
      </c>
      <c r="L11" s="428" t="e">
        <f t="shared" si="0"/>
        <v>#N/A</v>
      </c>
      <c r="M11" s="428" t="e">
        <f t="shared" si="0"/>
        <v>#N/A</v>
      </c>
      <c r="N11" s="428"/>
      <c r="O11" s="428" t="e">
        <f t="shared" si="1"/>
        <v>#N/A</v>
      </c>
      <c r="P11" s="428" t="e">
        <f t="shared" si="1"/>
        <v>#N/A</v>
      </c>
      <c r="Q11" s="428" t="e">
        <f t="shared" si="1"/>
        <v>#N/A</v>
      </c>
      <c r="R11" s="428" t="e">
        <f t="shared" si="1"/>
        <v>#N/A</v>
      </c>
      <c r="S11" s="428" t="e">
        <f t="shared" si="1"/>
        <v>#N/A</v>
      </c>
      <c r="T11" s="428" t="e">
        <f t="shared" si="1"/>
        <v>#N/A</v>
      </c>
      <c r="U11" s="428" t="e">
        <f t="shared" si="1"/>
        <v>#N/A</v>
      </c>
      <c r="V11" s="428" t="e">
        <f t="shared" si="1"/>
        <v>#N/A</v>
      </c>
      <c r="W11" s="428"/>
      <c r="X11" s="428" t="e">
        <f t="shared" si="2"/>
        <v>#N/A</v>
      </c>
      <c r="Y11" s="428" t="e">
        <f t="shared" si="2"/>
        <v>#N/A</v>
      </c>
      <c r="Z11" s="428" t="e">
        <f t="shared" si="2"/>
        <v>#N/A</v>
      </c>
      <c r="AA11" s="428" t="e">
        <f t="shared" si="2"/>
        <v>#N/A</v>
      </c>
      <c r="AB11" s="428" t="e">
        <f t="shared" si="2"/>
        <v>#N/A</v>
      </c>
      <c r="AC11" s="428" t="e">
        <f t="shared" si="2"/>
        <v>#N/A</v>
      </c>
      <c r="AD11" s="428" t="e">
        <f t="shared" si="2"/>
        <v>#N/A</v>
      </c>
      <c r="AE11" s="428" t="e">
        <f t="shared" si="2"/>
        <v>#N/A</v>
      </c>
    </row>
    <row r="12" spans="1:31" x14ac:dyDescent="0.2">
      <c r="A12" s="458">
        <v>41456</v>
      </c>
      <c r="B12" s="458">
        <v>41640</v>
      </c>
      <c r="C12" s="426">
        <v>560</v>
      </c>
      <c r="E12" s="15" t="e">
        <f t="shared" si="3"/>
        <v>#N/A</v>
      </c>
      <c r="F12" s="429" t="s">
        <v>367</v>
      </c>
      <c r="G12" s="428" t="e">
        <f t="shared" si="0"/>
        <v>#N/A</v>
      </c>
      <c r="H12" s="428" t="e">
        <f t="shared" si="0"/>
        <v>#N/A</v>
      </c>
      <c r="I12" s="428" t="e">
        <f t="shared" si="0"/>
        <v>#N/A</v>
      </c>
      <c r="J12" s="428" t="e">
        <f t="shared" si="0"/>
        <v>#N/A</v>
      </c>
      <c r="K12" s="428" t="e">
        <f t="shared" si="0"/>
        <v>#N/A</v>
      </c>
      <c r="L12" s="428" t="e">
        <f t="shared" si="0"/>
        <v>#N/A</v>
      </c>
      <c r="M12" s="428" t="e">
        <f t="shared" si="0"/>
        <v>#N/A</v>
      </c>
      <c r="N12" s="428"/>
      <c r="O12" s="428" t="e">
        <f t="shared" si="1"/>
        <v>#N/A</v>
      </c>
      <c r="P12" s="428" t="e">
        <f t="shared" si="1"/>
        <v>#N/A</v>
      </c>
      <c r="Q12" s="428" t="e">
        <f t="shared" si="1"/>
        <v>#N/A</v>
      </c>
      <c r="R12" s="428" t="e">
        <f t="shared" si="1"/>
        <v>#N/A</v>
      </c>
      <c r="S12" s="428" t="e">
        <f t="shared" si="1"/>
        <v>#N/A</v>
      </c>
      <c r="T12" s="428" t="e">
        <f t="shared" si="1"/>
        <v>#N/A</v>
      </c>
      <c r="U12" s="428" t="e">
        <f t="shared" si="1"/>
        <v>#N/A</v>
      </c>
      <c r="V12" s="428" t="e">
        <f t="shared" si="1"/>
        <v>#N/A</v>
      </c>
      <c r="W12" s="428"/>
      <c r="X12" s="428" t="e">
        <f t="shared" si="2"/>
        <v>#N/A</v>
      </c>
      <c r="Y12" s="428" t="e">
        <f t="shared" si="2"/>
        <v>#N/A</v>
      </c>
      <c r="Z12" s="428" t="e">
        <f t="shared" si="2"/>
        <v>#N/A</v>
      </c>
      <c r="AA12" s="428" t="e">
        <f t="shared" si="2"/>
        <v>#N/A</v>
      </c>
      <c r="AB12" s="428" t="e">
        <f t="shared" si="2"/>
        <v>#N/A</v>
      </c>
      <c r="AC12" s="428" t="e">
        <f t="shared" si="2"/>
        <v>#N/A</v>
      </c>
      <c r="AD12" s="428" t="e">
        <f t="shared" si="2"/>
        <v>#N/A</v>
      </c>
      <c r="AE12" s="428" t="e">
        <f t="shared" si="2"/>
        <v>#N/A</v>
      </c>
    </row>
    <row r="13" spans="1:31" x14ac:dyDescent="0.2">
      <c r="A13" s="458">
        <v>41671</v>
      </c>
      <c r="C13" s="426">
        <v>670</v>
      </c>
      <c r="E13" s="15" t="e">
        <f t="shared" si="3"/>
        <v>#N/A</v>
      </c>
      <c r="F13" s="429" t="s">
        <v>368</v>
      </c>
      <c r="G13" s="428" t="e">
        <f t="shared" si="0"/>
        <v>#N/A</v>
      </c>
      <c r="H13" s="428" t="e">
        <f t="shared" si="0"/>
        <v>#N/A</v>
      </c>
      <c r="I13" s="428" t="e">
        <f t="shared" si="0"/>
        <v>#N/A</v>
      </c>
      <c r="J13" s="428" t="e">
        <f t="shared" si="0"/>
        <v>#N/A</v>
      </c>
      <c r="K13" s="428" t="e">
        <f t="shared" si="0"/>
        <v>#N/A</v>
      </c>
      <c r="L13" s="428" t="e">
        <f t="shared" si="0"/>
        <v>#N/A</v>
      </c>
      <c r="M13" s="428" t="e">
        <f t="shared" si="0"/>
        <v>#N/A</v>
      </c>
      <c r="N13" s="428"/>
      <c r="O13" s="428" t="e">
        <f t="shared" si="1"/>
        <v>#N/A</v>
      </c>
      <c r="P13" s="428" t="e">
        <f t="shared" si="1"/>
        <v>#N/A</v>
      </c>
      <c r="Q13" s="428" t="e">
        <f t="shared" si="1"/>
        <v>#N/A</v>
      </c>
      <c r="R13" s="428" t="e">
        <f t="shared" si="1"/>
        <v>#N/A</v>
      </c>
      <c r="S13" s="428" t="e">
        <f t="shared" si="1"/>
        <v>#N/A</v>
      </c>
      <c r="T13" s="428" t="e">
        <f t="shared" si="1"/>
        <v>#N/A</v>
      </c>
      <c r="U13" s="428" t="e">
        <f t="shared" si="1"/>
        <v>#N/A</v>
      </c>
      <c r="V13" s="428" t="e">
        <f t="shared" si="1"/>
        <v>#N/A</v>
      </c>
      <c r="W13" s="428"/>
      <c r="X13" s="428" t="e">
        <f t="shared" si="2"/>
        <v>#N/A</v>
      </c>
      <c r="Y13" s="428" t="e">
        <f t="shared" si="2"/>
        <v>#N/A</v>
      </c>
      <c r="Z13" s="428" t="e">
        <f t="shared" si="2"/>
        <v>#N/A</v>
      </c>
      <c r="AA13" s="428" t="e">
        <f t="shared" si="2"/>
        <v>#N/A</v>
      </c>
      <c r="AB13" s="428" t="e">
        <f t="shared" si="2"/>
        <v>#N/A</v>
      </c>
      <c r="AC13" s="428" t="e">
        <f t="shared" si="2"/>
        <v>#N/A</v>
      </c>
      <c r="AD13" s="428" t="e">
        <f t="shared" si="2"/>
        <v>#N/A</v>
      </c>
      <c r="AE13" s="428" t="e">
        <f t="shared" si="2"/>
        <v>#N/A</v>
      </c>
    </row>
    <row r="14" spans="1:31" ht="12.75" customHeight="1" x14ac:dyDescent="0.2">
      <c r="E14" s="15" t="e">
        <f t="shared" si="3"/>
        <v>#N/A</v>
      </c>
      <c r="F14" s="429" t="s">
        <v>369</v>
      </c>
      <c r="G14" s="428" t="e">
        <f t="shared" si="0"/>
        <v>#N/A</v>
      </c>
      <c r="H14" s="428" t="e">
        <f t="shared" si="0"/>
        <v>#N/A</v>
      </c>
      <c r="I14" s="428" t="e">
        <f t="shared" si="0"/>
        <v>#N/A</v>
      </c>
      <c r="J14" s="428" t="e">
        <f t="shared" si="0"/>
        <v>#N/A</v>
      </c>
      <c r="K14" s="428" t="e">
        <f t="shared" si="0"/>
        <v>#N/A</v>
      </c>
      <c r="L14" s="428" t="e">
        <f t="shared" si="0"/>
        <v>#N/A</v>
      </c>
      <c r="M14" s="428" t="e">
        <f t="shared" si="0"/>
        <v>#N/A</v>
      </c>
      <c r="N14" s="428"/>
      <c r="O14" s="428" t="e">
        <f t="shared" si="1"/>
        <v>#N/A</v>
      </c>
      <c r="P14" s="428" t="e">
        <f t="shared" si="1"/>
        <v>#N/A</v>
      </c>
      <c r="Q14" s="428" t="e">
        <f t="shared" si="1"/>
        <v>#N/A</v>
      </c>
      <c r="R14" s="428" t="e">
        <f t="shared" si="1"/>
        <v>#N/A</v>
      </c>
      <c r="S14" s="428" t="e">
        <f t="shared" si="1"/>
        <v>#N/A</v>
      </c>
      <c r="T14" s="428" t="e">
        <f t="shared" si="1"/>
        <v>#N/A</v>
      </c>
      <c r="U14" s="428" t="e">
        <f t="shared" si="1"/>
        <v>#N/A</v>
      </c>
      <c r="V14" s="428" t="e">
        <f t="shared" si="1"/>
        <v>#N/A</v>
      </c>
      <c r="W14" s="428"/>
      <c r="X14" s="428" t="e">
        <f t="shared" si="2"/>
        <v>#N/A</v>
      </c>
      <c r="Y14" s="428" t="e">
        <f t="shared" si="2"/>
        <v>#N/A</v>
      </c>
      <c r="Z14" s="428" t="e">
        <f t="shared" si="2"/>
        <v>#N/A</v>
      </c>
      <c r="AA14" s="428" t="e">
        <f t="shared" si="2"/>
        <v>#N/A</v>
      </c>
      <c r="AB14" s="428" t="e">
        <f t="shared" si="2"/>
        <v>#N/A</v>
      </c>
      <c r="AC14" s="428" t="e">
        <f t="shared" si="2"/>
        <v>#N/A</v>
      </c>
      <c r="AD14" s="428" t="e">
        <f t="shared" si="2"/>
        <v>#N/A</v>
      </c>
      <c r="AE14" s="428" t="e">
        <f t="shared" si="2"/>
        <v>#N/A</v>
      </c>
    </row>
    <row r="15" spans="1:31" x14ac:dyDescent="0.2">
      <c r="E15" s="15" t="e">
        <f t="shared" si="3"/>
        <v>#N/A</v>
      </c>
      <c r="F15" s="429" t="s">
        <v>370</v>
      </c>
      <c r="G15" s="428" t="e">
        <f t="shared" si="0"/>
        <v>#N/A</v>
      </c>
      <c r="H15" s="428" t="e">
        <f t="shared" si="0"/>
        <v>#N/A</v>
      </c>
      <c r="I15" s="428" t="e">
        <f t="shared" si="0"/>
        <v>#N/A</v>
      </c>
      <c r="J15" s="428" t="e">
        <f t="shared" si="0"/>
        <v>#N/A</v>
      </c>
      <c r="K15" s="428" t="e">
        <f t="shared" si="0"/>
        <v>#N/A</v>
      </c>
      <c r="L15" s="428" t="e">
        <f t="shared" si="0"/>
        <v>#N/A</v>
      </c>
      <c r="M15" s="428" t="e">
        <f t="shared" si="0"/>
        <v>#N/A</v>
      </c>
      <c r="N15" s="428"/>
      <c r="O15" s="428" t="e">
        <f t="shared" si="1"/>
        <v>#N/A</v>
      </c>
      <c r="P15" s="428" t="e">
        <f t="shared" si="1"/>
        <v>#N/A</v>
      </c>
      <c r="Q15" s="428" t="e">
        <f t="shared" si="1"/>
        <v>#N/A</v>
      </c>
      <c r="R15" s="428" t="e">
        <f t="shared" si="1"/>
        <v>#N/A</v>
      </c>
      <c r="S15" s="428" t="e">
        <f t="shared" si="1"/>
        <v>#N/A</v>
      </c>
      <c r="T15" s="428" t="e">
        <f t="shared" si="1"/>
        <v>#N/A</v>
      </c>
      <c r="U15" s="428" t="e">
        <f t="shared" si="1"/>
        <v>#N/A</v>
      </c>
      <c r="V15" s="428" t="e">
        <f t="shared" si="1"/>
        <v>#N/A</v>
      </c>
      <c r="W15" s="428"/>
      <c r="X15" s="428" t="e">
        <f t="shared" si="2"/>
        <v>#N/A</v>
      </c>
      <c r="Y15" s="428" t="e">
        <f t="shared" si="2"/>
        <v>#N/A</v>
      </c>
      <c r="Z15" s="428" t="e">
        <f t="shared" si="2"/>
        <v>#N/A</v>
      </c>
      <c r="AA15" s="428" t="e">
        <f t="shared" si="2"/>
        <v>#N/A</v>
      </c>
      <c r="AB15" s="428" t="e">
        <f t="shared" si="2"/>
        <v>#N/A</v>
      </c>
      <c r="AC15" s="428" t="e">
        <f t="shared" si="2"/>
        <v>#N/A</v>
      </c>
      <c r="AD15" s="428" t="e">
        <f t="shared" si="2"/>
        <v>#N/A</v>
      </c>
      <c r="AE15" s="428" t="e">
        <f t="shared" si="2"/>
        <v>#N/A</v>
      </c>
    </row>
    <row r="16" spans="1:31" x14ac:dyDescent="0.2">
      <c r="E16" s="15" t="e">
        <f t="shared" si="3"/>
        <v>#N/A</v>
      </c>
      <c r="F16" s="429" t="s">
        <v>371</v>
      </c>
      <c r="G16" s="428" t="e">
        <f t="shared" si="0"/>
        <v>#N/A</v>
      </c>
      <c r="H16" s="428" t="e">
        <f t="shared" si="0"/>
        <v>#N/A</v>
      </c>
      <c r="I16" s="428" t="e">
        <f t="shared" si="0"/>
        <v>#N/A</v>
      </c>
      <c r="J16" s="428" t="e">
        <f t="shared" si="0"/>
        <v>#N/A</v>
      </c>
      <c r="K16" s="428" t="e">
        <f t="shared" si="0"/>
        <v>#N/A</v>
      </c>
      <c r="L16" s="428" t="e">
        <f t="shared" si="0"/>
        <v>#N/A</v>
      </c>
      <c r="M16" s="428" t="e">
        <f t="shared" si="0"/>
        <v>#N/A</v>
      </c>
      <c r="N16" s="428"/>
      <c r="O16" s="428" t="e">
        <f t="shared" si="1"/>
        <v>#N/A</v>
      </c>
      <c r="P16" s="428" t="e">
        <f t="shared" si="1"/>
        <v>#N/A</v>
      </c>
      <c r="Q16" s="428" t="e">
        <f t="shared" si="1"/>
        <v>#N/A</v>
      </c>
      <c r="R16" s="428" t="e">
        <f t="shared" si="1"/>
        <v>#N/A</v>
      </c>
      <c r="S16" s="428" t="e">
        <f t="shared" si="1"/>
        <v>#N/A</v>
      </c>
      <c r="T16" s="428" t="e">
        <f t="shared" si="1"/>
        <v>#N/A</v>
      </c>
      <c r="U16" s="428" t="e">
        <f t="shared" si="1"/>
        <v>#N/A</v>
      </c>
      <c r="V16" s="428" t="e">
        <f t="shared" si="1"/>
        <v>#N/A</v>
      </c>
      <c r="W16" s="428"/>
      <c r="X16" s="428" t="e">
        <f t="shared" si="2"/>
        <v>#N/A</v>
      </c>
      <c r="Y16" s="428" t="e">
        <f t="shared" si="2"/>
        <v>#N/A</v>
      </c>
      <c r="Z16" s="428" t="e">
        <f t="shared" si="2"/>
        <v>#N/A</v>
      </c>
      <c r="AA16" s="428" t="e">
        <f t="shared" si="2"/>
        <v>#N/A</v>
      </c>
      <c r="AB16" s="428" t="e">
        <f t="shared" si="2"/>
        <v>#N/A</v>
      </c>
      <c r="AC16" s="428" t="e">
        <f t="shared" si="2"/>
        <v>#N/A</v>
      </c>
      <c r="AD16" s="428" t="e">
        <f t="shared" si="2"/>
        <v>#N/A</v>
      </c>
      <c r="AE16" s="428" t="e">
        <f t="shared" si="2"/>
        <v>#N/A</v>
      </c>
    </row>
    <row r="17" spans="1:31" x14ac:dyDescent="0.2">
      <c r="E17" s="15" t="e">
        <f t="shared" si="3"/>
        <v>#N/A</v>
      </c>
      <c r="F17" s="429" t="s">
        <v>372</v>
      </c>
      <c r="G17" s="428" t="e">
        <f t="shared" si="0"/>
        <v>#N/A</v>
      </c>
      <c r="H17" s="428" t="e">
        <f t="shared" si="0"/>
        <v>#N/A</v>
      </c>
      <c r="I17" s="428" t="e">
        <f t="shared" si="0"/>
        <v>#N/A</v>
      </c>
      <c r="J17" s="428" t="e">
        <f t="shared" si="0"/>
        <v>#N/A</v>
      </c>
      <c r="K17" s="428" t="e">
        <f t="shared" si="0"/>
        <v>#N/A</v>
      </c>
      <c r="L17" s="428" t="e">
        <f t="shared" si="0"/>
        <v>#N/A</v>
      </c>
      <c r="M17" s="428" t="e">
        <f t="shared" si="0"/>
        <v>#N/A</v>
      </c>
      <c r="N17" s="428"/>
      <c r="O17" s="428" t="e">
        <f t="shared" si="1"/>
        <v>#N/A</v>
      </c>
      <c r="P17" s="428" t="e">
        <f t="shared" si="1"/>
        <v>#N/A</v>
      </c>
      <c r="Q17" s="428" t="e">
        <f t="shared" si="1"/>
        <v>#N/A</v>
      </c>
      <c r="R17" s="428" t="e">
        <f t="shared" si="1"/>
        <v>#N/A</v>
      </c>
      <c r="S17" s="428" t="e">
        <f t="shared" si="1"/>
        <v>#N/A</v>
      </c>
      <c r="T17" s="428" t="e">
        <f t="shared" si="1"/>
        <v>#N/A</v>
      </c>
      <c r="U17" s="428" t="e">
        <f t="shared" si="1"/>
        <v>#N/A</v>
      </c>
      <c r="V17" s="428" t="e">
        <f t="shared" si="1"/>
        <v>#N/A</v>
      </c>
      <c r="W17" s="428"/>
      <c r="X17" s="428" t="e">
        <f t="shared" si="2"/>
        <v>#N/A</v>
      </c>
      <c r="Y17" s="428" t="e">
        <f t="shared" si="2"/>
        <v>#N/A</v>
      </c>
      <c r="Z17" s="428" t="e">
        <f t="shared" si="2"/>
        <v>#N/A</v>
      </c>
      <c r="AA17" s="428" t="e">
        <f t="shared" si="2"/>
        <v>#N/A</v>
      </c>
      <c r="AB17" s="428" t="e">
        <f t="shared" si="2"/>
        <v>#N/A</v>
      </c>
      <c r="AC17" s="428" t="e">
        <f t="shared" si="2"/>
        <v>#N/A</v>
      </c>
      <c r="AD17" s="428" t="e">
        <f t="shared" si="2"/>
        <v>#N/A</v>
      </c>
      <c r="AE17" s="428" t="e">
        <f t="shared" si="2"/>
        <v>#N/A</v>
      </c>
    </row>
    <row r="18" spans="1:31" ht="14.1" customHeight="1" x14ac:dyDescent="0.2">
      <c r="A18"/>
      <c r="E18" s="15" t="e">
        <f t="shared" si="3"/>
        <v>#N/A</v>
      </c>
      <c r="F18" s="429" t="s">
        <v>373</v>
      </c>
      <c r="G18" s="428" t="e">
        <f t="shared" ref="G18:M27" si="4">VLOOKUP($E18,$E$124:$AE$886,G$6)</f>
        <v>#N/A</v>
      </c>
      <c r="H18" s="428" t="e">
        <f t="shared" si="4"/>
        <v>#N/A</v>
      </c>
      <c r="I18" s="428" t="e">
        <f t="shared" si="4"/>
        <v>#N/A</v>
      </c>
      <c r="J18" s="428" t="e">
        <f t="shared" si="4"/>
        <v>#N/A</v>
      </c>
      <c r="K18" s="428" t="e">
        <f t="shared" si="4"/>
        <v>#N/A</v>
      </c>
      <c r="L18" s="428" t="e">
        <f t="shared" si="4"/>
        <v>#N/A</v>
      </c>
      <c r="M18" s="428" t="e">
        <f t="shared" si="4"/>
        <v>#N/A</v>
      </c>
      <c r="N18" s="428"/>
      <c r="O18" s="428" t="e">
        <f t="shared" ref="O18:V27" si="5">VLOOKUP($E18,$E$124:$AE$886,O$6)</f>
        <v>#N/A</v>
      </c>
      <c r="P18" s="428" t="e">
        <f t="shared" si="5"/>
        <v>#N/A</v>
      </c>
      <c r="Q18" s="428" t="e">
        <f t="shared" si="5"/>
        <v>#N/A</v>
      </c>
      <c r="R18" s="428" t="e">
        <f t="shared" si="5"/>
        <v>#N/A</v>
      </c>
      <c r="S18" s="428" t="e">
        <f t="shared" si="5"/>
        <v>#N/A</v>
      </c>
      <c r="T18" s="428" t="e">
        <f t="shared" si="5"/>
        <v>#N/A</v>
      </c>
      <c r="U18" s="428" t="e">
        <f t="shared" si="5"/>
        <v>#N/A</v>
      </c>
      <c r="V18" s="428" t="e">
        <f t="shared" si="5"/>
        <v>#N/A</v>
      </c>
      <c r="W18" s="428"/>
      <c r="X18" s="428" t="e">
        <f t="shared" ref="X18:AE27" si="6">VLOOKUP($E18,$E$124:$AE$886,X$6)</f>
        <v>#N/A</v>
      </c>
      <c r="Y18" s="428" t="e">
        <f t="shared" si="6"/>
        <v>#N/A</v>
      </c>
      <c r="Z18" s="428" t="e">
        <f t="shared" si="6"/>
        <v>#N/A</v>
      </c>
      <c r="AA18" s="428" t="e">
        <f t="shared" si="6"/>
        <v>#N/A</v>
      </c>
      <c r="AB18" s="428" t="e">
        <f t="shared" si="6"/>
        <v>#N/A</v>
      </c>
      <c r="AC18" s="428" t="e">
        <f t="shared" si="6"/>
        <v>#N/A</v>
      </c>
      <c r="AD18" s="428" t="e">
        <f t="shared" si="6"/>
        <v>#N/A</v>
      </c>
      <c r="AE18" s="428" t="e">
        <f t="shared" si="6"/>
        <v>#N/A</v>
      </c>
    </row>
    <row r="19" spans="1:31" ht="15" x14ac:dyDescent="0.2">
      <c r="A19"/>
      <c r="E19" s="15" t="e">
        <f t="shared" si="3"/>
        <v>#N/A</v>
      </c>
      <c r="F19" s="429" t="s">
        <v>374</v>
      </c>
      <c r="G19" s="428" t="e">
        <f t="shared" si="4"/>
        <v>#N/A</v>
      </c>
      <c r="H19" s="428" t="e">
        <f t="shared" si="4"/>
        <v>#N/A</v>
      </c>
      <c r="I19" s="428" t="e">
        <f t="shared" si="4"/>
        <v>#N/A</v>
      </c>
      <c r="J19" s="428" t="e">
        <f t="shared" si="4"/>
        <v>#N/A</v>
      </c>
      <c r="K19" s="428" t="e">
        <f t="shared" si="4"/>
        <v>#N/A</v>
      </c>
      <c r="L19" s="428" t="e">
        <f t="shared" si="4"/>
        <v>#N/A</v>
      </c>
      <c r="M19" s="428" t="e">
        <f t="shared" si="4"/>
        <v>#N/A</v>
      </c>
      <c r="N19" s="428"/>
      <c r="O19" s="428" t="e">
        <f t="shared" si="5"/>
        <v>#N/A</v>
      </c>
      <c r="P19" s="428" t="e">
        <f t="shared" si="5"/>
        <v>#N/A</v>
      </c>
      <c r="Q19" s="428" t="e">
        <f t="shared" si="5"/>
        <v>#N/A</v>
      </c>
      <c r="R19" s="428" t="e">
        <f t="shared" si="5"/>
        <v>#N/A</v>
      </c>
      <c r="S19" s="428" t="e">
        <f t="shared" si="5"/>
        <v>#N/A</v>
      </c>
      <c r="T19" s="428" t="e">
        <f t="shared" si="5"/>
        <v>#N/A</v>
      </c>
      <c r="U19" s="428" t="e">
        <f t="shared" si="5"/>
        <v>#N/A</v>
      </c>
      <c r="V19" s="428" t="e">
        <f t="shared" si="5"/>
        <v>#N/A</v>
      </c>
      <c r="W19" s="428"/>
      <c r="X19" s="428" t="e">
        <f t="shared" si="6"/>
        <v>#N/A</v>
      </c>
      <c r="Y19" s="428" t="e">
        <f t="shared" si="6"/>
        <v>#N/A</v>
      </c>
      <c r="Z19" s="428" t="e">
        <f t="shared" si="6"/>
        <v>#N/A</v>
      </c>
      <c r="AA19" s="428" t="e">
        <f t="shared" si="6"/>
        <v>#N/A</v>
      </c>
      <c r="AB19" s="428" t="e">
        <f t="shared" si="6"/>
        <v>#N/A</v>
      </c>
      <c r="AC19" s="428" t="e">
        <f t="shared" si="6"/>
        <v>#N/A</v>
      </c>
      <c r="AD19" s="428" t="e">
        <f t="shared" si="6"/>
        <v>#N/A</v>
      </c>
      <c r="AE19" s="428" t="e">
        <f t="shared" si="6"/>
        <v>#N/A</v>
      </c>
    </row>
    <row r="20" spans="1:31" ht="15" x14ac:dyDescent="0.2">
      <c r="A20"/>
      <c r="E20" s="15" t="e">
        <f t="shared" si="3"/>
        <v>#N/A</v>
      </c>
      <c r="F20" s="429" t="s">
        <v>375</v>
      </c>
      <c r="G20" s="428" t="e">
        <f t="shared" si="4"/>
        <v>#N/A</v>
      </c>
      <c r="H20" s="428" t="e">
        <f t="shared" si="4"/>
        <v>#N/A</v>
      </c>
      <c r="I20" s="428" t="e">
        <f t="shared" si="4"/>
        <v>#N/A</v>
      </c>
      <c r="J20" s="428" t="e">
        <f t="shared" si="4"/>
        <v>#N/A</v>
      </c>
      <c r="K20" s="428" t="e">
        <f t="shared" si="4"/>
        <v>#N/A</v>
      </c>
      <c r="L20" s="428" t="e">
        <f t="shared" si="4"/>
        <v>#N/A</v>
      </c>
      <c r="M20" s="428" t="e">
        <f t="shared" si="4"/>
        <v>#N/A</v>
      </c>
      <c r="N20" s="428"/>
      <c r="O20" s="428" t="e">
        <f t="shared" si="5"/>
        <v>#N/A</v>
      </c>
      <c r="P20" s="428" t="e">
        <f t="shared" si="5"/>
        <v>#N/A</v>
      </c>
      <c r="Q20" s="428" t="e">
        <f t="shared" si="5"/>
        <v>#N/A</v>
      </c>
      <c r="R20" s="428" t="e">
        <f t="shared" si="5"/>
        <v>#N/A</v>
      </c>
      <c r="S20" s="428" t="e">
        <f t="shared" si="5"/>
        <v>#N/A</v>
      </c>
      <c r="T20" s="428" t="e">
        <f t="shared" si="5"/>
        <v>#N/A</v>
      </c>
      <c r="U20" s="428" t="e">
        <f t="shared" si="5"/>
        <v>#N/A</v>
      </c>
      <c r="V20" s="428" t="e">
        <f t="shared" si="5"/>
        <v>#N/A</v>
      </c>
      <c r="W20" s="428"/>
      <c r="X20" s="428" t="e">
        <f t="shared" si="6"/>
        <v>#N/A</v>
      </c>
      <c r="Y20" s="428" t="e">
        <f t="shared" si="6"/>
        <v>#N/A</v>
      </c>
      <c r="Z20" s="428" t="e">
        <f t="shared" si="6"/>
        <v>#N/A</v>
      </c>
      <c r="AA20" s="428" t="e">
        <f t="shared" si="6"/>
        <v>#N/A</v>
      </c>
      <c r="AB20" s="428" t="e">
        <f t="shared" si="6"/>
        <v>#N/A</v>
      </c>
      <c r="AC20" s="428" t="e">
        <f t="shared" si="6"/>
        <v>#N/A</v>
      </c>
      <c r="AD20" s="428" t="e">
        <f t="shared" si="6"/>
        <v>#N/A</v>
      </c>
      <c r="AE20" s="428" t="e">
        <f t="shared" si="6"/>
        <v>#N/A</v>
      </c>
    </row>
    <row r="21" spans="1:31" ht="15" x14ac:dyDescent="0.2">
      <c r="A21"/>
      <c r="E21" s="15" t="e">
        <f t="shared" si="3"/>
        <v>#N/A</v>
      </c>
      <c r="F21" s="429" t="s">
        <v>376</v>
      </c>
      <c r="G21" s="428" t="e">
        <f t="shared" si="4"/>
        <v>#N/A</v>
      </c>
      <c r="H21" s="428" t="e">
        <f t="shared" si="4"/>
        <v>#N/A</v>
      </c>
      <c r="I21" s="428" t="e">
        <f t="shared" si="4"/>
        <v>#N/A</v>
      </c>
      <c r="J21" s="428" t="e">
        <f t="shared" si="4"/>
        <v>#N/A</v>
      </c>
      <c r="K21" s="428" t="e">
        <f t="shared" si="4"/>
        <v>#N/A</v>
      </c>
      <c r="L21" s="428" t="e">
        <f t="shared" si="4"/>
        <v>#N/A</v>
      </c>
      <c r="M21" s="428" t="e">
        <f t="shared" si="4"/>
        <v>#N/A</v>
      </c>
      <c r="N21" s="428"/>
      <c r="O21" s="428" t="e">
        <f t="shared" si="5"/>
        <v>#N/A</v>
      </c>
      <c r="P21" s="428" t="e">
        <f t="shared" si="5"/>
        <v>#N/A</v>
      </c>
      <c r="Q21" s="428" t="e">
        <f t="shared" si="5"/>
        <v>#N/A</v>
      </c>
      <c r="R21" s="428" t="e">
        <f t="shared" si="5"/>
        <v>#N/A</v>
      </c>
      <c r="S21" s="428" t="e">
        <f t="shared" si="5"/>
        <v>#N/A</v>
      </c>
      <c r="T21" s="428" t="e">
        <f t="shared" si="5"/>
        <v>#N/A</v>
      </c>
      <c r="U21" s="428" t="e">
        <f t="shared" si="5"/>
        <v>#N/A</v>
      </c>
      <c r="V21" s="428" t="e">
        <f t="shared" si="5"/>
        <v>#N/A</v>
      </c>
      <c r="W21" s="428"/>
      <c r="X21" s="428" t="e">
        <f t="shared" si="6"/>
        <v>#N/A</v>
      </c>
      <c r="Y21" s="428" t="e">
        <f t="shared" si="6"/>
        <v>#N/A</v>
      </c>
      <c r="Z21" s="428" t="e">
        <f t="shared" si="6"/>
        <v>#N/A</v>
      </c>
      <c r="AA21" s="428" t="e">
        <f t="shared" si="6"/>
        <v>#N/A</v>
      </c>
      <c r="AB21" s="428" t="e">
        <f t="shared" si="6"/>
        <v>#N/A</v>
      </c>
      <c r="AC21" s="428" t="e">
        <f t="shared" si="6"/>
        <v>#N/A</v>
      </c>
      <c r="AD21" s="428" t="e">
        <f t="shared" si="6"/>
        <v>#N/A</v>
      </c>
      <c r="AE21" s="428" t="e">
        <f t="shared" si="6"/>
        <v>#N/A</v>
      </c>
    </row>
    <row r="22" spans="1:31" ht="15" x14ac:dyDescent="0.2">
      <c r="A22"/>
      <c r="E22" s="15" t="e">
        <f t="shared" si="3"/>
        <v>#N/A</v>
      </c>
      <c r="F22" s="429" t="s">
        <v>377</v>
      </c>
      <c r="G22" s="428" t="e">
        <f t="shared" si="4"/>
        <v>#N/A</v>
      </c>
      <c r="H22" s="428" t="e">
        <f t="shared" si="4"/>
        <v>#N/A</v>
      </c>
      <c r="I22" s="428" t="e">
        <f t="shared" si="4"/>
        <v>#N/A</v>
      </c>
      <c r="J22" s="428" t="e">
        <f t="shared" si="4"/>
        <v>#N/A</v>
      </c>
      <c r="K22" s="428" t="e">
        <f t="shared" si="4"/>
        <v>#N/A</v>
      </c>
      <c r="L22" s="428" t="e">
        <f t="shared" si="4"/>
        <v>#N/A</v>
      </c>
      <c r="M22" s="428" t="e">
        <f t="shared" si="4"/>
        <v>#N/A</v>
      </c>
      <c r="N22" s="428"/>
      <c r="O22" s="428" t="e">
        <f t="shared" si="5"/>
        <v>#N/A</v>
      </c>
      <c r="P22" s="428" t="e">
        <f t="shared" si="5"/>
        <v>#N/A</v>
      </c>
      <c r="Q22" s="428" t="e">
        <f t="shared" si="5"/>
        <v>#N/A</v>
      </c>
      <c r="R22" s="428" t="e">
        <f t="shared" si="5"/>
        <v>#N/A</v>
      </c>
      <c r="S22" s="428" t="e">
        <f t="shared" si="5"/>
        <v>#N/A</v>
      </c>
      <c r="T22" s="428" t="e">
        <f t="shared" si="5"/>
        <v>#N/A</v>
      </c>
      <c r="U22" s="428" t="e">
        <f t="shared" si="5"/>
        <v>#N/A</v>
      </c>
      <c r="V22" s="428" t="e">
        <f t="shared" si="5"/>
        <v>#N/A</v>
      </c>
      <c r="W22" s="428"/>
      <c r="X22" s="428" t="e">
        <f t="shared" si="6"/>
        <v>#N/A</v>
      </c>
      <c r="Y22" s="428" t="e">
        <f t="shared" si="6"/>
        <v>#N/A</v>
      </c>
      <c r="Z22" s="428" t="e">
        <f t="shared" si="6"/>
        <v>#N/A</v>
      </c>
      <c r="AA22" s="428" t="e">
        <f t="shared" si="6"/>
        <v>#N/A</v>
      </c>
      <c r="AB22" s="428" t="e">
        <f t="shared" si="6"/>
        <v>#N/A</v>
      </c>
      <c r="AC22" s="428" t="e">
        <f t="shared" si="6"/>
        <v>#N/A</v>
      </c>
      <c r="AD22" s="428" t="e">
        <f t="shared" si="6"/>
        <v>#N/A</v>
      </c>
      <c r="AE22" s="428" t="e">
        <f t="shared" si="6"/>
        <v>#N/A</v>
      </c>
    </row>
    <row r="23" spans="1:31" ht="15" x14ac:dyDescent="0.2">
      <c r="A23"/>
      <c r="E23" s="15" t="e">
        <f t="shared" si="3"/>
        <v>#N/A</v>
      </c>
      <c r="F23" s="429" t="s">
        <v>378</v>
      </c>
      <c r="G23" s="428" t="e">
        <f t="shared" si="4"/>
        <v>#N/A</v>
      </c>
      <c r="H23" s="428" t="e">
        <f t="shared" si="4"/>
        <v>#N/A</v>
      </c>
      <c r="I23" s="428" t="e">
        <f t="shared" si="4"/>
        <v>#N/A</v>
      </c>
      <c r="J23" s="428" t="e">
        <f t="shared" si="4"/>
        <v>#N/A</v>
      </c>
      <c r="K23" s="428" t="e">
        <f t="shared" si="4"/>
        <v>#N/A</v>
      </c>
      <c r="L23" s="428" t="e">
        <f t="shared" si="4"/>
        <v>#N/A</v>
      </c>
      <c r="M23" s="428" t="e">
        <f t="shared" si="4"/>
        <v>#N/A</v>
      </c>
      <c r="N23" s="428"/>
      <c r="O23" s="428" t="e">
        <f t="shared" si="5"/>
        <v>#N/A</v>
      </c>
      <c r="P23" s="428" t="e">
        <f t="shared" si="5"/>
        <v>#N/A</v>
      </c>
      <c r="Q23" s="428" t="e">
        <f t="shared" si="5"/>
        <v>#N/A</v>
      </c>
      <c r="R23" s="428" t="e">
        <f t="shared" si="5"/>
        <v>#N/A</v>
      </c>
      <c r="S23" s="428" t="e">
        <f t="shared" si="5"/>
        <v>#N/A</v>
      </c>
      <c r="T23" s="428" t="e">
        <f t="shared" si="5"/>
        <v>#N/A</v>
      </c>
      <c r="U23" s="428" t="e">
        <f t="shared" si="5"/>
        <v>#N/A</v>
      </c>
      <c r="V23" s="428" t="e">
        <f t="shared" si="5"/>
        <v>#N/A</v>
      </c>
      <c r="W23" s="428"/>
      <c r="X23" s="428" t="e">
        <f t="shared" si="6"/>
        <v>#N/A</v>
      </c>
      <c r="Y23" s="428" t="e">
        <f t="shared" si="6"/>
        <v>#N/A</v>
      </c>
      <c r="Z23" s="428" t="e">
        <f t="shared" si="6"/>
        <v>#N/A</v>
      </c>
      <c r="AA23" s="428" t="e">
        <f t="shared" si="6"/>
        <v>#N/A</v>
      </c>
      <c r="AB23" s="428" t="e">
        <f t="shared" si="6"/>
        <v>#N/A</v>
      </c>
      <c r="AC23" s="428" t="e">
        <f t="shared" si="6"/>
        <v>#N/A</v>
      </c>
      <c r="AD23" s="428" t="e">
        <f t="shared" si="6"/>
        <v>#N/A</v>
      </c>
      <c r="AE23" s="428" t="e">
        <f t="shared" si="6"/>
        <v>#N/A</v>
      </c>
    </row>
    <row r="24" spans="1:31" ht="15" x14ac:dyDescent="0.2">
      <c r="A24"/>
      <c r="E24" s="15" t="e">
        <f t="shared" si="3"/>
        <v>#N/A</v>
      </c>
      <c r="F24" s="429" t="s">
        <v>379</v>
      </c>
      <c r="G24" s="428" t="e">
        <f t="shared" si="4"/>
        <v>#N/A</v>
      </c>
      <c r="H24" s="428" t="e">
        <f t="shared" si="4"/>
        <v>#N/A</v>
      </c>
      <c r="I24" s="428" t="e">
        <f t="shared" si="4"/>
        <v>#N/A</v>
      </c>
      <c r="J24" s="428" t="e">
        <f t="shared" si="4"/>
        <v>#N/A</v>
      </c>
      <c r="K24" s="428" t="e">
        <f t="shared" si="4"/>
        <v>#N/A</v>
      </c>
      <c r="L24" s="428" t="e">
        <f t="shared" si="4"/>
        <v>#N/A</v>
      </c>
      <c r="M24" s="428" t="e">
        <f t="shared" si="4"/>
        <v>#N/A</v>
      </c>
      <c r="N24" s="428"/>
      <c r="O24" s="428" t="e">
        <f t="shared" si="5"/>
        <v>#N/A</v>
      </c>
      <c r="P24" s="428" t="e">
        <f t="shared" si="5"/>
        <v>#N/A</v>
      </c>
      <c r="Q24" s="428" t="e">
        <f t="shared" si="5"/>
        <v>#N/A</v>
      </c>
      <c r="R24" s="428" t="e">
        <f t="shared" si="5"/>
        <v>#N/A</v>
      </c>
      <c r="S24" s="428" t="e">
        <f t="shared" si="5"/>
        <v>#N/A</v>
      </c>
      <c r="T24" s="428" t="e">
        <f t="shared" si="5"/>
        <v>#N/A</v>
      </c>
      <c r="U24" s="428" t="e">
        <f t="shared" si="5"/>
        <v>#N/A</v>
      </c>
      <c r="V24" s="428" t="e">
        <f t="shared" si="5"/>
        <v>#N/A</v>
      </c>
      <c r="W24" s="428"/>
      <c r="X24" s="428" t="e">
        <f t="shared" si="6"/>
        <v>#N/A</v>
      </c>
      <c r="Y24" s="428" t="e">
        <f t="shared" si="6"/>
        <v>#N/A</v>
      </c>
      <c r="Z24" s="428" t="e">
        <f t="shared" si="6"/>
        <v>#N/A</v>
      </c>
      <c r="AA24" s="428" t="e">
        <f t="shared" si="6"/>
        <v>#N/A</v>
      </c>
      <c r="AB24" s="428" t="e">
        <f t="shared" si="6"/>
        <v>#N/A</v>
      </c>
      <c r="AC24" s="428" t="e">
        <f t="shared" si="6"/>
        <v>#N/A</v>
      </c>
      <c r="AD24" s="428" t="e">
        <f t="shared" si="6"/>
        <v>#N/A</v>
      </c>
      <c r="AE24" s="428" t="e">
        <f t="shared" si="6"/>
        <v>#N/A</v>
      </c>
    </row>
    <row r="25" spans="1:31" x14ac:dyDescent="0.2">
      <c r="E25" s="15" t="e">
        <f t="shared" si="3"/>
        <v>#N/A</v>
      </c>
      <c r="F25" s="429" t="s">
        <v>380</v>
      </c>
      <c r="G25" s="428" t="e">
        <f t="shared" si="4"/>
        <v>#N/A</v>
      </c>
      <c r="H25" s="428" t="e">
        <f t="shared" si="4"/>
        <v>#N/A</v>
      </c>
      <c r="I25" s="428" t="e">
        <f t="shared" si="4"/>
        <v>#N/A</v>
      </c>
      <c r="J25" s="428" t="e">
        <f t="shared" si="4"/>
        <v>#N/A</v>
      </c>
      <c r="K25" s="428" t="e">
        <f t="shared" si="4"/>
        <v>#N/A</v>
      </c>
      <c r="L25" s="428" t="e">
        <f t="shared" si="4"/>
        <v>#N/A</v>
      </c>
      <c r="M25" s="428" t="e">
        <f t="shared" si="4"/>
        <v>#N/A</v>
      </c>
      <c r="N25" s="428"/>
      <c r="O25" s="428" t="e">
        <f t="shared" si="5"/>
        <v>#N/A</v>
      </c>
      <c r="P25" s="428" t="e">
        <f t="shared" si="5"/>
        <v>#N/A</v>
      </c>
      <c r="Q25" s="428" t="e">
        <f t="shared" si="5"/>
        <v>#N/A</v>
      </c>
      <c r="R25" s="428" t="e">
        <f t="shared" si="5"/>
        <v>#N/A</v>
      </c>
      <c r="S25" s="428" t="e">
        <f t="shared" si="5"/>
        <v>#N/A</v>
      </c>
      <c r="T25" s="428" t="e">
        <f t="shared" si="5"/>
        <v>#N/A</v>
      </c>
      <c r="U25" s="428" t="e">
        <f t="shared" si="5"/>
        <v>#N/A</v>
      </c>
      <c r="V25" s="428" t="e">
        <f t="shared" si="5"/>
        <v>#N/A</v>
      </c>
      <c r="W25" s="428"/>
      <c r="X25" s="428" t="e">
        <f t="shared" si="6"/>
        <v>#N/A</v>
      </c>
      <c r="Y25" s="428" t="e">
        <f t="shared" si="6"/>
        <v>#N/A</v>
      </c>
      <c r="Z25" s="428" t="e">
        <f t="shared" si="6"/>
        <v>#N/A</v>
      </c>
      <c r="AA25" s="428" t="e">
        <f t="shared" si="6"/>
        <v>#N/A</v>
      </c>
      <c r="AB25" s="428" t="e">
        <f t="shared" si="6"/>
        <v>#N/A</v>
      </c>
      <c r="AC25" s="428" t="e">
        <f t="shared" si="6"/>
        <v>#N/A</v>
      </c>
      <c r="AD25" s="428" t="e">
        <f t="shared" si="6"/>
        <v>#N/A</v>
      </c>
      <c r="AE25" s="428" t="e">
        <f t="shared" si="6"/>
        <v>#N/A</v>
      </c>
    </row>
    <row r="26" spans="1:31" x14ac:dyDescent="0.2">
      <c r="E26" s="15" t="e">
        <f t="shared" si="3"/>
        <v>#N/A</v>
      </c>
      <c r="F26" s="429" t="s">
        <v>381</v>
      </c>
      <c r="G26" s="428" t="e">
        <f t="shared" si="4"/>
        <v>#N/A</v>
      </c>
      <c r="H26" s="428" t="e">
        <f t="shared" si="4"/>
        <v>#N/A</v>
      </c>
      <c r="I26" s="428" t="e">
        <f t="shared" si="4"/>
        <v>#N/A</v>
      </c>
      <c r="J26" s="428" t="e">
        <f t="shared" si="4"/>
        <v>#N/A</v>
      </c>
      <c r="K26" s="428" t="e">
        <f t="shared" si="4"/>
        <v>#N/A</v>
      </c>
      <c r="L26" s="428" t="e">
        <f t="shared" si="4"/>
        <v>#N/A</v>
      </c>
      <c r="M26" s="428" t="e">
        <f t="shared" si="4"/>
        <v>#N/A</v>
      </c>
      <c r="N26" s="428"/>
      <c r="O26" s="428" t="e">
        <f t="shared" si="5"/>
        <v>#N/A</v>
      </c>
      <c r="P26" s="428" t="e">
        <f t="shared" si="5"/>
        <v>#N/A</v>
      </c>
      <c r="Q26" s="428" t="e">
        <f t="shared" si="5"/>
        <v>#N/A</v>
      </c>
      <c r="R26" s="428" t="e">
        <f t="shared" si="5"/>
        <v>#N/A</v>
      </c>
      <c r="S26" s="428" t="e">
        <f t="shared" si="5"/>
        <v>#N/A</v>
      </c>
      <c r="T26" s="428" t="e">
        <f t="shared" si="5"/>
        <v>#N/A</v>
      </c>
      <c r="U26" s="428" t="e">
        <f t="shared" si="5"/>
        <v>#N/A</v>
      </c>
      <c r="V26" s="428" t="e">
        <f t="shared" si="5"/>
        <v>#N/A</v>
      </c>
      <c r="W26" s="428"/>
      <c r="X26" s="428" t="e">
        <f t="shared" si="6"/>
        <v>#N/A</v>
      </c>
      <c r="Y26" s="428" t="e">
        <f t="shared" si="6"/>
        <v>#N/A</v>
      </c>
      <c r="Z26" s="428" t="e">
        <f t="shared" si="6"/>
        <v>#N/A</v>
      </c>
      <c r="AA26" s="428" t="e">
        <f t="shared" si="6"/>
        <v>#N/A</v>
      </c>
      <c r="AB26" s="428" t="e">
        <f t="shared" si="6"/>
        <v>#N/A</v>
      </c>
      <c r="AC26" s="428" t="e">
        <f t="shared" si="6"/>
        <v>#N/A</v>
      </c>
      <c r="AD26" s="428" t="e">
        <f t="shared" si="6"/>
        <v>#N/A</v>
      </c>
      <c r="AE26" s="428" t="e">
        <f t="shared" si="6"/>
        <v>#N/A</v>
      </c>
    </row>
    <row r="27" spans="1:31" x14ac:dyDescent="0.2">
      <c r="E27" s="15" t="e">
        <f t="shared" si="3"/>
        <v>#N/A</v>
      </c>
      <c r="F27" s="429" t="s">
        <v>382</v>
      </c>
      <c r="G27" s="428" t="e">
        <f t="shared" si="4"/>
        <v>#N/A</v>
      </c>
      <c r="H27" s="428" t="e">
        <f t="shared" si="4"/>
        <v>#N/A</v>
      </c>
      <c r="I27" s="428" t="e">
        <f t="shared" si="4"/>
        <v>#N/A</v>
      </c>
      <c r="J27" s="428" t="e">
        <f t="shared" si="4"/>
        <v>#N/A</v>
      </c>
      <c r="K27" s="428" t="e">
        <f t="shared" si="4"/>
        <v>#N/A</v>
      </c>
      <c r="L27" s="428" t="e">
        <f t="shared" si="4"/>
        <v>#N/A</v>
      </c>
      <c r="M27" s="428" t="e">
        <f t="shared" si="4"/>
        <v>#N/A</v>
      </c>
      <c r="N27" s="428"/>
      <c r="O27" s="428" t="e">
        <f t="shared" si="5"/>
        <v>#N/A</v>
      </c>
      <c r="P27" s="428" t="e">
        <f t="shared" si="5"/>
        <v>#N/A</v>
      </c>
      <c r="Q27" s="428" t="e">
        <f t="shared" si="5"/>
        <v>#N/A</v>
      </c>
      <c r="R27" s="428" t="e">
        <f t="shared" si="5"/>
        <v>#N/A</v>
      </c>
      <c r="S27" s="428" t="e">
        <f t="shared" si="5"/>
        <v>#N/A</v>
      </c>
      <c r="T27" s="428" t="e">
        <f t="shared" si="5"/>
        <v>#N/A</v>
      </c>
      <c r="U27" s="428" t="e">
        <f t="shared" si="5"/>
        <v>#N/A</v>
      </c>
      <c r="V27" s="428" t="e">
        <f t="shared" si="5"/>
        <v>#N/A</v>
      </c>
      <c r="W27" s="428"/>
      <c r="X27" s="428" t="e">
        <f t="shared" si="6"/>
        <v>#N/A</v>
      </c>
      <c r="Y27" s="428" t="e">
        <f t="shared" si="6"/>
        <v>#N/A</v>
      </c>
      <c r="Z27" s="428" t="e">
        <f t="shared" si="6"/>
        <v>#N/A</v>
      </c>
      <c r="AA27" s="428" t="e">
        <f t="shared" si="6"/>
        <v>#N/A</v>
      </c>
      <c r="AB27" s="428" t="e">
        <f t="shared" si="6"/>
        <v>#N/A</v>
      </c>
      <c r="AC27" s="428" t="e">
        <f t="shared" si="6"/>
        <v>#N/A</v>
      </c>
      <c r="AD27" s="428" t="e">
        <f t="shared" si="6"/>
        <v>#N/A</v>
      </c>
      <c r="AE27" s="428" t="e">
        <f t="shared" si="6"/>
        <v>#N/A</v>
      </c>
    </row>
    <row r="28" spans="1:31" x14ac:dyDescent="0.2">
      <c r="E28" s="15" t="e">
        <f t="shared" si="3"/>
        <v>#N/A</v>
      </c>
      <c r="F28" s="429" t="s">
        <v>383</v>
      </c>
      <c r="G28" s="428" t="e">
        <f t="shared" ref="G28:M37" si="7">VLOOKUP($E28,$E$124:$AE$886,G$6)</f>
        <v>#N/A</v>
      </c>
      <c r="H28" s="428" t="e">
        <f t="shared" si="7"/>
        <v>#N/A</v>
      </c>
      <c r="I28" s="428" t="e">
        <f t="shared" si="7"/>
        <v>#N/A</v>
      </c>
      <c r="J28" s="428" t="e">
        <f t="shared" si="7"/>
        <v>#N/A</v>
      </c>
      <c r="K28" s="428" t="e">
        <f t="shared" si="7"/>
        <v>#N/A</v>
      </c>
      <c r="L28" s="428" t="e">
        <f t="shared" si="7"/>
        <v>#N/A</v>
      </c>
      <c r="M28" s="428" t="e">
        <f t="shared" si="7"/>
        <v>#N/A</v>
      </c>
      <c r="N28" s="428"/>
      <c r="O28" s="428" t="e">
        <f t="shared" ref="O28:V37" si="8">VLOOKUP($E28,$E$124:$AE$886,O$6)</f>
        <v>#N/A</v>
      </c>
      <c r="P28" s="428" t="e">
        <f t="shared" si="8"/>
        <v>#N/A</v>
      </c>
      <c r="Q28" s="428" t="e">
        <f t="shared" si="8"/>
        <v>#N/A</v>
      </c>
      <c r="R28" s="428" t="e">
        <f t="shared" si="8"/>
        <v>#N/A</v>
      </c>
      <c r="S28" s="428" t="e">
        <f t="shared" si="8"/>
        <v>#N/A</v>
      </c>
      <c r="T28" s="428" t="e">
        <f t="shared" si="8"/>
        <v>#N/A</v>
      </c>
      <c r="U28" s="428" t="e">
        <f t="shared" si="8"/>
        <v>#N/A</v>
      </c>
      <c r="V28" s="428" t="e">
        <f t="shared" si="8"/>
        <v>#N/A</v>
      </c>
      <c r="W28" s="428"/>
      <c r="X28" s="428" t="e">
        <f t="shared" ref="X28:AE37" si="9">VLOOKUP($E28,$E$124:$AE$886,X$6)</f>
        <v>#N/A</v>
      </c>
      <c r="Y28" s="428" t="e">
        <f t="shared" si="9"/>
        <v>#N/A</v>
      </c>
      <c r="Z28" s="428" t="e">
        <f t="shared" si="9"/>
        <v>#N/A</v>
      </c>
      <c r="AA28" s="428" t="e">
        <f t="shared" si="9"/>
        <v>#N/A</v>
      </c>
      <c r="AB28" s="428" t="e">
        <f t="shared" si="9"/>
        <v>#N/A</v>
      </c>
      <c r="AC28" s="428" t="e">
        <f t="shared" si="9"/>
        <v>#N/A</v>
      </c>
      <c r="AD28" s="428" t="e">
        <f t="shared" si="9"/>
        <v>#N/A</v>
      </c>
      <c r="AE28" s="428" t="e">
        <f t="shared" si="9"/>
        <v>#N/A</v>
      </c>
    </row>
    <row r="29" spans="1:31" x14ac:dyDescent="0.2">
      <c r="E29" s="15" t="e">
        <f t="shared" si="3"/>
        <v>#N/A</v>
      </c>
      <c r="F29" s="429" t="s">
        <v>384</v>
      </c>
      <c r="G29" s="428" t="e">
        <f t="shared" si="7"/>
        <v>#N/A</v>
      </c>
      <c r="H29" s="428" t="e">
        <f t="shared" si="7"/>
        <v>#N/A</v>
      </c>
      <c r="I29" s="428" t="e">
        <f t="shared" si="7"/>
        <v>#N/A</v>
      </c>
      <c r="J29" s="428" t="e">
        <f t="shared" si="7"/>
        <v>#N/A</v>
      </c>
      <c r="K29" s="428" t="e">
        <f t="shared" si="7"/>
        <v>#N/A</v>
      </c>
      <c r="L29" s="428" t="e">
        <f t="shared" si="7"/>
        <v>#N/A</v>
      </c>
      <c r="M29" s="428" t="e">
        <f t="shared" si="7"/>
        <v>#N/A</v>
      </c>
      <c r="N29" s="428"/>
      <c r="O29" s="428" t="e">
        <f t="shared" si="8"/>
        <v>#N/A</v>
      </c>
      <c r="P29" s="428" t="e">
        <f t="shared" si="8"/>
        <v>#N/A</v>
      </c>
      <c r="Q29" s="428" t="e">
        <f t="shared" si="8"/>
        <v>#N/A</v>
      </c>
      <c r="R29" s="428" t="e">
        <f t="shared" si="8"/>
        <v>#N/A</v>
      </c>
      <c r="S29" s="428" t="e">
        <f t="shared" si="8"/>
        <v>#N/A</v>
      </c>
      <c r="T29" s="428" t="e">
        <f t="shared" si="8"/>
        <v>#N/A</v>
      </c>
      <c r="U29" s="428" t="e">
        <f t="shared" si="8"/>
        <v>#N/A</v>
      </c>
      <c r="V29" s="428" t="e">
        <f t="shared" si="8"/>
        <v>#N/A</v>
      </c>
      <c r="W29" s="428"/>
      <c r="X29" s="428" t="e">
        <f t="shared" si="9"/>
        <v>#N/A</v>
      </c>
      <c r="Y29" s="428" t="e">
        <f t="shared" si="9"/>
        <v>#N/A</v>
      </c>
      <c r="Z29" s="428" t="e">
        <f t="shared" si="9"/>
        <v>#N/A</v>
      </c>
      <c r="AA29" s="428" t="e">
        <f t="shared" si="9"/>
        <v>#N/A</v>
      </c>
      <c r="AB29" s="428" t="e">
        <f t="shared" si="9"/>
        <v>#N/A</v>
      </c>
      <c r="AC29" s="428" t="e">
        <f t="shared" si="9"/>
        <v>#N/A</v>
      </c>
      <c r="AD29" s="428" t="e">
        <f t="shared" si="9"/>
        <v>#N/A</v>
      </c>
      <c r="AE29" s="428" t="e">
        <f t="shared" si="9"/>
        <v>#N/A</v>
      </c>
    </row>
    <row r="30" spans="1:31" x14ac:dyDescent="0.2">
      <c r="E30" s="15" t="e">
        <f t="shared" si="3"/>
        <v>#N/A</v>
      </c>
      <c r="F30" s="429" t="s">
        <v>385</v>
      </c>
      <c r="G30" s="428" t="e">
        <f t="shared" si="7"/>
        <v>#N/A</v>
      </c>
      <c r="H30" s="428" t="e">
        <f t="shared" si="7"/>
        <v>#N/A</v>
      </c>
      <c r="I30" s="428" t="e">
        <f t="shared" si="7"/>
        <v>#N/A</v>
      </c>
      <c r="J30" s="428" t="e">
        <f t="shared" si="7"/>
        <v>#N/A</v>
      </c>
      <c r="K30" s="428" t="e">
        <f t="shared" si="7"/>
        <v>#N/A</v>
      </c>
      <c r="L30" s="428" t="e">
        <f t="shared" si="7"/>
        <v>#N/A</v>
      </c>
      <c r="M30" s="428" t="e">
        <f t="shared" si="7"/>
        <v>#N/A</v>
      </c>
      <c r="N30" s="428"/>
      <c r="O30" s="428" t="e">
        <f t="shared" si="8"/>
        <v>#N/A</v>
      </c>
      <c r="P30" s="428" t="e">
        <f t="shared" si="8"/>
        <v>#N/A</v>
      </c>
      <c r="Q30" s="428" t="e">
        <f t="shared" si="8"/>
        <v>#N/A</v>
      </c>
      <c r="R30" s="428" t="e">
        <f t="shared" si="8"/>
        <v>#N/A</v>
      </c>
      <c r="S30" s="428" t="e">
        <f t="shared" si="8"/>
        <v>#N/A</v>
      </c>
      <c r="T30" s="428" t="e">
        <f t="shared" si="8"/>
        <v>#N/A</v>
      </c>
      <c r="U30" s="428" t="e">
        <f t="shared" si="8"/>
        <v>#N/A</v>
      </c>
      <c r="V30" s="428" t="e">
        <f t="shared" si="8"/>
        <v>#N/A</v>
      </c>
      <c r="W30" s="428"/>
      <c r="X30" s="428" t="e">
        <f t="shared" si="9"/>
        <v>#N/A</v>
      </c>
      <c r="Y30" s="428" t="e">
        <f t="shared" si="9"/>
        <v>#N/A</v>
      </c>
      <c r="Z30" s="428" t="e">
        <f t="shared" si="9"/>
        <v>#N/A</v>
      </c>
      <c r="AA30" s="428" t="e">
        <f t="shared" si="9"/>
        <v>#N/A</v>
      </c>
      <c r="AB30" s="428" t="e">
        <f t="shared" si="9"/>
        <v>#N/A</v>
      </c>
      <c r="AC30" s="428" t="e">
        <f t="shared" si="9"/>
        <v>#N/A</v>
      </c>
      <c r="AD30" s="428" t="e">
        <f t="shared" si="9"/>
        <v>#N/A</v>
      </c>
      <c r="AE30" s="428" t="e">
        <f t="shared" si="9"/>
        <v>#N/A</v>
      </c>
    </row>
    <row r="31" spans="1:31" x14ac:dyDescent="0.2">
      <c r="E31" s="15" t="e">
        <f t="shared" si="3"/>
        <v>#N/A</v>
      </c>
      <c r="F31" s="429" t="s">
        <v>386</v>
      </c>
      <c r="G31" s="428" t="e">
        <f t="shared" si="7"/>
        <v>#N/A</v>
      </c>
      <c r="H31" s="428" t="e">
        <f t="shared" si="7"/>
        <v>#N/A</v>
      </c>
      <c r="I31" s="428" t="e">
        <f t="shared" si="7"/>
        <v>#N/A</v>
      </c>
      <c r="J31" s="428" t="e">
        <f t="shared" si="7"/>
        <v>#N/A</v>
      </c>
      <c r="K31" s="428" t="e">
        <f t="shared" si="7"/>
        <v>#N/A</v>
      </c>
      <c r="L31" s="428" t="e">
        <f t="shared" si="7"/>
        <v>#N/A</v>
      </c>
      <c r="M31" s="428" t="e">
        <f t="shared" si="7"/>
        <v>#N/A</v>
      </c>
      <c r="N31" s="428"/>
      <c r="O31" s="428" t="e">
        <f t="shared" si="8"/>
        <v>#N/A</v>
      </c>
      <c r="P31" s="428" t="e">
        <f t="shared" si="8"/>
        <v>#N/A</v>
      </c>
      <c r="Q31" s="428" t="e">
        <f t="shared" si="8"/>
        <v>#N/A</v>
      </c>
      <c r="R31" s="428" t="e">
        <f t="shared" si="8"/>
        <v>#N/A</v>
      </c>
      <c r="S31" s="428" t="e">
        <f t="shared" si="8"/>
        <v>#N/A</v>
      </c>
      <c r="T31" s="428" t="e">
        <f t="shared" si="8"/>
        <v>#N/A</v>
      </c>
      <c r="U31" s="428" t="e">
        <f t="shared" si="8"/>
        <v>#N/A</v>
      </c>
      <c r="V31" s="428" t="e">
        <f t="shared" si="8"/>
        <v>#N/A</v>
      </c>
      <c r="W31" s="428"/>
      <c r="X31" s="428" t="e">
        <f t="shared" si="9"/>
        <v>#N/A</v>
      </c>
      <c r="Y31" s="428" t="e">
        <f t="shared" si="9"/>
        <v>#N/A</v>
      </c>
      <c r="Z31" s="428" t="e">
        <f t="shared" si="9"/>
        <v>#N/A</v>
      </c>
      <c r="AA31" s="428" t="e">
        <f t="shared" si="9"/>
        <v>#N/A</v>
      </c>
      <c r="AB31" s="428" t="e">
        <f t="shared" si="9"/>
        <v>#N/A</v>
      </c>
      <c r="AC31" s="428" t="e">
        <f t="shared" si="9"/>
        <v>#N/A</v>
      </c>
      <c r="AD31" s="428" t="e">
        <f t="shared" si="9"/>
        <v>#N/A</v>
      </c>
      <c r="AE31" s="428" t="e">
        <f t="shared" si="9"/>
        <v>#N/A</v>
      </c>
    </row>
    <row r="32" spans="1:31" x14ac:dyDescent="0.2">
      <c r="E32" s="15" t="e">
        <f t="shared" si="3"/>
        <v>#N/A</v>
      </c>
      <c r="F32" s="429" t="s">
        <v>387</v>
      </c>
      <c r="G32" s="428" t="e">
        <f t="shared" si="7"/>
        <v>#N/A</v>
      </c>
      <c r="H32" s="428" t="e">
        <f t="shared" si="7"/>
        <v>#N/A</v>
      </c>
      <c r="I32" s="428" t="e">
        <f t="shared" si="7"/>
        <v>#N/A</v>
      </c>
      <c r="J32" s="428" t="e">
        <f t="shared" si="7"/>
        <v>#N/A</v>
      </c>
      <c r="K32" s="428" t="e">
        <f t="shared" si="7"/>
        <v>#N/A</v>
      </c>
      <c r="L32" s="428" t="e">
        <f t="shared" si="7"/>
        <v>#N/A</v>
      </c>
      <c r="M32" s="428" t="e">
        <f t="shared" si="7"/>
        <v>#N/A</v>
      </c>
      <c r="N32" s="428"/>
      <c r="O32" s="428" t="e">
        <f t="shared" si="8"/>
        <v>#N/A</v>
      </c>
      <c r="P32" s="428" t="e">
        <f t="shared" si="8"/>
        <v>#N/A</v>
      </c>
      <c r="Q32" s="428" t="e">
        <f t="shared" si="8"/>
        <v>#N/A</v>
      </c>
      <c r="R32" s="428" t="e">
        <f t="shared" si="8"/>
        <v>#N/A</v>
      </c>
      <c r="S32" s="428" t="e">
        <f t="shared" si="8"/>
        <v>#N/A</v>
      </c>
      <c r="T32" s="428" t="e">
        <f t="shared" si="8"/>
        <v>#N/A</v>
      </c>
      <c r="U32" s="428" t="e">
        <f t="shared" si="8"/>
        <v>#N/A</v>
      </c>
      <c r="V32" s="428" t="e">
        <f t="shared" si="8"/>
        <v>#N/A</v>
      </c>
      <c r="W32" s="428"/>
      <c r="X32" s="428" t="e">
        <f t="shared" si="9"/>
        <v>#N/A</v>
      </c>
      <c r="Y32" s="428" t="e">
        <f t="shared" si="9"/>
        <v>#N/A</v>
      </c>
      <c r="Z32" s="428" t="e">
        <f t="shared" si="9"/>
        <v>#N/A</v>
      </c>
      <c r="AA32" s="428" t="e">
        <f t="shared" si="9"/>
        <v>#N/A</v>
      </c>
      <c r="AB32" s="428" t="e">
        <f t="shared" si="9"/>
        <v>#N/A</v>
      </c>
      <c r="AC32" s="428" t="e">
        <f t="shared" si="9"/>
        <v>#N/A</v>
      </c>
      <c r="AD32" s="428" t="e">
        <f t="shared" si="9"/>
        <v>#N/A</v>
      </c>
      <c r="AE32" s="428" t="e">
        <f t="shared" si="9"/>
        <v>#N/A</v>
      </c>
    </row>
    <row r="33" spans="5:31" x14ac:dyDescent="0.2">
      <c r="E33" s="15" t="e">
        <f t="shared" si="3"/>
        <v>#N/A</v>
      </c>
      <c r="F33" s="429" t="s">
        <v>388</v>
      </c>
      <c r="G33" s="428" t="e">
        <f t="shared" si="7"/>
        <v>#N/A</v>
      </c>
      <c r="H33" s="428" t="e">
        <f t="shared" si="7"/>
        <v>#N/A</v>
      </c>
      <c r="I33" s="428" t="e">
        <f t="shared" si="7"/>
        <v>#N/A</v>
      </c>
      <c r="J33" s="428" t="e">
        <f t="shared" si="7"/>
        <v>#N/A</v>
      </c>
      <c r="K33" s="428" t="e">
        <f t="shared" si="7"/>
        <v>#N/A</v>
      </c>
      <c r="L33" s="428" t="e">
        <f t="shared" si="7"/>
        <v>#N/A</v>
      </c>
      <c r="M33" s="428" t="e">
        <f t="shared" si="7"/>
        <v>#N/A</v>
      </c>
      <c r="N33" s="428"/>
      <c r="O33" s="428" t="e">
        <f t="shared" si="8"/>
        <v>#N/A</v>
      </c>
      <c r="P33" s="428" t="e">
        <f t="shared" si="8"/>
        <v>#N/A</v>
      </c>
      <c r="Q33" s="428" t="e">
        <f t="shared" si="8"/>
        <v>#N/A</v>
      </c>
      <c r="R33" s="428" t="e">
        <f t="shared" si="8"/>
        <v>#N/A</v>
      </c>
      <c r="S33" s="428" t="e">
        <f t="shared" si="8"/>
        <v>#N/A</v>
      </c>
      <c r="T33" s="428" t="e">
        <f t="shared" si="8"/>
        <v>#N/A</v>
      </c>
      <c r="U33" s="428" t="e">
        <f t="shared" si="8"/>
        <v>#N/A</v>
      </c>
      <c r="V33" s="428" t="e">
        <f t="shared" si="8"/>
        <v>#N/A</v>
      </c>
      <c r="W33" s="428"/>
      <c r="X33" s="428" t="e">
        <f t="shared" si="9"/>
        <v>#N/A</v>
      </c>
      <c r="Y33" s="428" t="e">
        <f t="shared" si="9"/>
        <v>#N/A</v>
      </c>
      <c r="Z33" s="428" t="e">
        <f t="shared" si="9"/>
        <v>#N/A</v>
      </c>
      <c r="AA33" s="428" t="e">
        <f t="shared" si="9"/>
        <v>#N/A</v>
      </c>
      <c r="AB33" s="428" t="e">
        <f t="shared" si="9"/>
        <v>#N/A</v>
      </c>
      <c r="AC33" s="428" t="e">
        <f t="shared" si="9"/>
        <v>#N/A</v>
      </c>
      <c r="AD33" s="428" t="e">
        <f t="shared" si="9"/>
        <v>#N/A</v>
      </c>
      <c r="AE33" s="428" t="e">
        <f t="shared" si="9"/>
        <v>#N/A</v>
      </c>
    </row>
    <row r="34" spans="5:31" x14ac:dyDescent="0.2">
      <c r="E34" s="15" t="e">
        <f t="shared" si="3"/>
        <v>#N/A</v>
      </c>
      <c r="F34" s="429" t="s">
        <v>389</v>
      </c>
      <c r="G34" s="428" t="e">
        <f t="shared" si="7"/>
        <v>#N/A</v>
      </c>
      <c r="H34" s="428" t="e">
        <f t="shared" si="7"/>
        <v>#N/A</v>
      </c>
      <c r="I34" s="428" t="e">
        <f t="shared" si="7"/>
        <v>#N/A</v>
      </c>
      <c r="J34" s="428" t="e">
        <f t="shared" si="7"/>
        <v>#N/A</v>
      </c>
      <c r="K34" s="428" t="e">
        <f t="shared" si="7"/>
        <v>#N/A</v>
      </c>
      <c r="L34" s="428" t="e">
        <f t="shared" si="7"/>
        <v>#N/A</v>
      </c>
      <c r="M34" s="428" t="e">
        <f t="shared" si="7"/>
        <v>#N/A</v>
      </c>
      <c r="N34" s="428"/>
      <c r="O34" s="428" t="e">
        <f t="shared" si="8"/>
        <v>#N/A</v>
      </c>
      <c r="P34" s="428" t="e">
        <f t="shared" si="8"/>
        <v>#N/A</v>
      </c>
      <c r="Q34" s="428" t="e">
        <f t="shared" si="8"/>
        <v>#N/A</v>
      </c>
      <c r="R34" s="428" t="e">
        <f t="shared" si="8"/>
        <v>#N/A</v>
      </c>
      <c r="S34" s="428" t="e">
        <f t="shared" si="8"/>
        <v>#N/A</v>
      </c>
      <c r="T34" s="428" t="e">
        <f t="shared" si="8"/>
        <v>#N/A</v>
      </c>
      <c r="U34" s="428" t="e">
        <f t="shared" si="8"/>
        <v>#N/A</v>
      </c>
      <c r="V34" s="428" t="e">
        <f t="shared" si="8"/>
        <v>#N/A</v>
      </c>
      <c r="W34" s="428"/>
      <c r="X34" s="428" t="e">
        <f t="shared" si="9"/>
        <v>#N/A</v>
      </c>
      <c r="Y34" s="428" t="e">
        <f t="shared" si="9"/>
        <v>#N/A</v>
      </c>
      <c r="Z34" s="428" t="e">
        <f t="shared" si="9"/>
        <v>#N/A</v>
      </c>
      <c r="AA34" s="428" t="e">
        <f t="shared" si="9"/>
        <v>#N/A</v>
      </c>
      <c r="AB34" s="428" t="e">
        <f t="shared" si="9"/>
        <v>#N/A</v>
      </c>
      <c r="AC34" s="428" t="e">
        <f t="shared" si="9"/>
        <v>#N/A</v>
      </c>
      <c r="AD34" s="428" t="e">
        <f t="shared" si="9"/>
        <v>#N/A</v>
      </c>
      <c r="AE34" s="428" t="e">
        <f t="shared" si="9"/>
        <v>#N/A</v>
      </c>
    </row>
    <row r="35" spans="5:31" x14ac:dyDescent="0.2">
      <c r="E35" s="15" t="e">
        <f t="shared" si="3"/>
        <v>#N/A</v>
      </c>
      <c r="F35" s="429" t="s">
        <v>390</v>
      </c>
      <c r="G35" s="428" t="e">
        <f t="shared" si="7"/>
        <v>#N/A</v>
      </c>
      <c r="H35" s="428" t="e">
        <f t="shared" si="7"/>
        <v>#N/A</v>
      </c>
      <c r="I35" s="428" t="e">
        <f t="shared" si="7"/>
        <v>#N/A</v>
      </c>
      <c r="J35" s="428" t="e">
        <f t="shared" si="7"/>
        <v>#N/A</v>
      </c>
      <c r="K35" s="428" t="e">
        <f t="shared" si="7"/>
        <v>#N/A</v>
      </c>
      <c r="L35" s="428" t="e">
        <f t="shared" si="7"/>
        <v>#N/A</v>
      </c>
      <c r="M35" s="428" t="e">
        <f t="shared" si="7"/>
        <v>#N/A</v>
      </c>
      <c r="N35" s="428"/>
      <c r="O35" s="428" t="e">
        <f t="shared" si="8"/>
        <v>#N/A</v>
      </c>
      <c r="P35" s="428" t="e">
        <f t="shared" si="8"/>
        <v>#N/A</v>
      </c>
      <c r="Q35" s="428" t="e">
        <f t="shared" si="8"/>
        <v>#N/A</v>
      </c>
      <c r="R35" s="428" t="e">
        <f t="shared" si="8"/>
        <v>#N/A</v>
      </c>
      <c r="S35" s="428" t="e">
        <f t="shared" si="8"/>
        <v>#N/A</v>
      </c>
      <c r="T35" s="428" t="e">
        <f t="shared" si="8"/>
        <v>#N/A</v>
      </c>
      <c r="U35" s="428" t="e">
        <f t="shared" si="8"/>
        <v>#N/A</v>
      </c>
      <c r="V35" s="428" t="e">
        <f t="shared" si="8"/>
        <v>#N/A</v>
      </c>
      <c r="W35" s="428"/>
      <c r="X35" s="428" t="e">
        <f t="shared" si="9"/>
        <v>#N/A</v>
      </c>
      <c r="Y35" s="428" t="e">
        <f t="shared" si="9"/>
        <v>#N/A</v>
      </c>
      <c r="Z35" s="428" t="e">
        <f t="shared" si="9"/>
        <v>#N/A</v>
      </c>
      <c r="AA35" s="428" t="e">
        <f t="shared" si="9"/>
        <v>#N/A</v>
      </c>
      <c r="AB35" s="428" t="e">
        <f t="shared" si="9"/>
        <v>#N/A</v>
      </c>
      <c r="AC35" s="428" t="e">
        <f t="shared" si="9"/>
        <v>#N/A</v>
      </c>
      <c r="AD35" s="428" t="e">
        <f t="shared" si="9"/>
        <v>#N/A</v>
      </c>
      <c r="AE35" s="428" t="e">
        <f t="shared" si="9"/>
        <v>#N/A</v>
      </c>
    </row>
    <row r="36" spans="5:31" x14ac:dyDescent="0.2">
      <c r="E36" s="15" t="e">
        <f t="shared" si="3"/>
        <v>#N/A</v>
      </c>
      <c r="F36" s="429" t="s">
        <v>391</v>
      </c>
      <c r="G36" s="428" t="e">
        <f t="shared" si="7"/>
        <v>#N/A</v>
      </c>
      <c r="H36" s="428" t="e">
        <f t="shared" si="7"/>
        <v>#N/A</v>
      </c>
      <c r="I36" s="428" t="e">
        <f t="shared" si="7"/>
        <v>#N/A</v>
      </c>
      <c r="J36" s="428" t="e">
        <f t="shared" si="7"/>
        <v>#N/A</v>
      </c>
      <c r="K36" s="428" t="e">
        <f t="shared" si="7"/>
        <v>#N/A</v>
      </c>
      <c r="L36" s="428" t="e">
        <f t="shared" si="7"/>
        <v>#N/A</v>
      </c>
      <c r="M36" s="428" t="e">
        <f t="shared" si="7"/>
        <v>#N/A</v>
      </c>
      <c r="N36" s="428"/>
      <c r="O36" s="428" t="e">
        <f t="shared" si="8"/>
        <v>#N/A</v>
      </c>
      <c r="P36" s="428" t="e">
        <f t="shared" si="8"/>
        <v>#N/A</v>
      </c>
      <c r="Q36" s="428" t="e">
        <f t="shared" si="8"/>
        <v>#N/A</v>
      </c>
      <c r="R36" s="428" t="e">
        <f t="shared" si="8"/>
        <v>#N/A</v>
      </c>
      <c r="S36" s="428" t="e">
        <f t="shared" si="8"/>
        <v>#N/A</v>
      </c>
      <c r="T36" s="428" t="e">
        <f t="shared" si="8"/>
        <v>#N/A</v>
      </c>
      <c r="U36" s="428" t="e">
        <f t="shared" si="8"/>
        <v>#N/A</v>
      </c>
      <c r="V36" s="428" t="e">
        <f t="shared" si="8"/>
        <v>#N/A</v>
      </c>
      <c r="W36" s="428"/>
      <c r="X36" s="428" t="e">
        <f t="shared" si="9"/>
        <v>#N/A</v>
      </c>
      <c r="Y36" s="428" t="e">
        <f t="shared" si="9"/>
        <v>#N/A</v>
      </c>
      <c r="Z36" s="428" t="e">
        <f t="shared" si="9"/>
        <v>#N/A</v>
      </c>
      <c r="AA36" s="428" t="e">
        <f t="shared" si="9"/>
        <v>#N/A</v>
      </c>
      <c r="AB36" s="428" t="e">
        <f t="shared" si="9"/>
        <v>#N/A</v>
      </c>
      <c r="AC36" s="428" t="e">
        <f t="shared" si="9"/>
        <v>#N/A</v>
      </c>
      <c r="AD36" s="428" t="e">
        <f t="shared" si="9"/>
        <v>#N/A</v>
      </c>
      <c r="AE36" s="428" t="e">
        <f t="shared" si="9"/>
        <v>#N/A</v>
      </c>
    </row>
    <row r="37" spans="5:31" x14ac:dyDescent="0.2">
      <c r="E37" s="15" t="e">
        <f t="shared" si="3"/>
        <v>#N/A</v>
      </c>
      <c r="F37" s="429" t="s">
        <v>392</v>
      </c>
      <c r="G37" s="428" t="e">
        <f t="shared" si="7"/>
        <v>#N/A</v>
      </c>
      <c r="H37" s="428" t="e">
        <f t="shared" si="7"/>
        <v>#N/A</v>
      </c>
      <c r="I37" s="428" t="e">
        <f t="shared" si="7"/>
        <v>#N/A</v>
      </c>
      <c r="J37" s="428" t="e">
        <f t="shared" si="7"/>
        <v>#N/A</v>
      </c>
      <c r="K37" s="428" t="e">
        <f t="shared" si="7"/>
        <v>#N/A</v>
      </c>
      <c r="L37" s="428" t="e">
        <f t="shared" si="7"/>
        <v>#N/A</v>
      </c>
      <c r="M37" s="428" t="e">
        <f t="shared" si="7"/>
        <v>#N/A</v>
      </c>
      <c r="N37" s="428"/>
      <c r="O37" s="428" t="e">
        <f t="shared" si="8"/>
        <v>#N/A</v>
      </c>
      <c r="P37" s="428" t="e">
        <f t="shared" si="8"/>
        <v>#N/A</v>
      </c>
      <c r="Q37" s="428" t="e">
        <f t="shared" si="8"/>
        <v>#N/A</v>
      </c>
      <c r="R37" s="428" t="e">
        <f t="shared" si="8"/>
        <v>#N/A</v>
      </c>
      <c r="S37" s="428" t="e">
        <f t="shared" si="8"/>
        <v>#N/A</v>
      </c>
      <c r="T37" s="428" t="e">
        <f t="shared" si="8"/>
        <v>#N/A</v>
      </c>
      <c r="U37" s="428" t="e">
        <f t="shared" si="8"/>
        <v>#N/A</v>
      </c>
      <c r="V37" s="428" t="e">
        <f t="shared" si="8"/>
        <v>#N/A</v>
      </c>
      <c r="W37" s="428"/>
      <c r="X37" s="428" t="e">
        <f t="shared" si="9"/>
        <v>#N/A</v>
      </c>
      <c r="Y37" s="428" t="e">
        <f t="shared" si="9"/>
        <v>#N/A</v>
      </c>
      <c r="Z37" s="428" t="e">
        <f t="shared" si="9"/>
        <v>#N/A</v>
      </c>
      <c r="AA37" s="428" t="e">
        <f t="shared" si="9"/>
        <v>#N/A</v>
      </c>
      <c r="AB37" s="428" t="e">
        <f t="shared" si="9"/>
        <v>#N/A</v>
      </c>
      <c r="AC37" s="428" t="e">
        <f t="shared" si="9"/>
        <v>#N/A</v>
      </c>
      <c r="AD37" s="428" t="e">
        <f t="shared" si="9"/>
        <v>#N/A</v>
      </c>
      <c r="AE37" s="428" t="e">
        <f t="shared" si="9"/>
        <v>#N/A</v>
      </c>
    </row>
    <row r="38" spans="5:31" x14ac:dyDescent="0.2">
      <c r="E38" s="15" t="e">
        <f t="shared" si="3"/>
        <v>#N/A</v>
      </c>
      <c r="F38" s="447" t="s">
        <v>393</v>
      </c>
      <c r="G38" s="428" t="e">
        <f t="shared" ref="G38:M47" si="10">VLOOKUP($E38,$E$124:$AE$886,G$6)</f>
        <v>#N/A</v>
      </c>
      <c r="H38" s="428" t="e">
        <f t="shared" si="10"/>
        <v>#N/A</v>
      </c>
      <c r="I38" s="428" t="e">
        <f t="shared" si="10"/>
        <v>#N/A</v>
      </c>
      <c r="J38" s="428" t="e">
        <f t="shared" si="10"/>
        <v>#N/A</v>
      </c>
      <c r="K38" s="428" t="e">
        <f t="shared" si="10"/>
        <v>#N/A</v>
      </c>
      <c r="L38" s="428" t="e">
        <f t="shared" si="10"/>
        <v>#N/A</v>
      </c>
      <c r="M38" s="428" t="e">
        <f t="shared" si="10"/>
        <v>#N/A</v>
      </c>
      <c r="N38" s="428"/>
      <c r="O38" s="428" t="e">
        <f t="shared" ref="O38:V47" si="11">VLOOKUP($E38,$E$124:$AE$886,O$6)</f>
        <v>#N/A</v>
      </c>
      <c r="P38" s="428" t="e">
        <f t="shared" si="11"/>
        <v>#N/A</v>
      </c>
      <c r="Q38" s="428" t="e">
        <f t="shared" si="11"/>
        <v>#N/A</v>
      </c>
      <c r="R38" s="428" t="e">
        <f t="shared" si="11"/>
        <v>#N/A</v>
      </c>
      <c r="S38" s="428" t="e">
        <f t="shared" si="11"/>
        <v>#N/A</v>
      </c>
      <c r="T38" s="428" t="e">
        <f t="shared" si="11"/>
        <v>#N/A</v>
      </c>
      <c r="U38" s="428" t="e">
        <f t="shared" si="11"/>
        <v>#N/A</v>
      </c>
      <c r="V38" s="428" t="e">
        <f t="shared" si="11"/>
        <v>#N/A</v>
      </c>
      <c r="W38" s="428"/>
      <c r="X38" s="428" t="e">
        <f t="shared" ref="X38:AE47" si="12">VLOOKUP($E38,$E$124:$AE$886,X$6)</f>
        <v>#N/A</v>
      </c>
      <c r="Y38" s="428" t="e">
        <f t="shared" si="12"/>
        <v>#N/A</v>
      </c>
      <c r="Z38" s="428" t="e">
        <f t="shared" si="12"/>
        <v>#N/A</v>
      </c>
      <c r="AA38" s="428" t="e">
        <f t="shared" si="12"/>
        <v>#N/A</v>
      </c>
      <c r="AB38" s="428" t="e">
        <f t="shared" si="12"/>
        <v>#N/A</v>
      </c>
      <c r="AC38" s="428" t="e">
        <f t="shared" si="12"/>
        <v>#N/A</v>
      </c>
      <c r="AD38" s="428" t="e">
        <f t="shared" si="12"/>
        <v>#N/A</v>
      </c>
      <c r="AE38" s="428" t="e">
        <f t="shared" si="12"/>
        <v>#N/A</v>
      </c>
    </row>
    <row r="39" spans="5:31" x14ac:dyDescent="0.2">
      <c r="E39" s="15" t="e">
        <f t="shared" si="3"/>
        <v>#N/A</v>
      </c>
      <c r="F39" s="429" t="s">
        <v>394</v>
      </c>
      <c r="G39" s="428" t="e">
        <f t="shared" si="10"/>
        <v>#N/A</v>
      </c>
      <c r="H39" s="428" t="e">
        <f t="shared" si="10"/>
        <v>#N/A</v>
      </c>
      <c r="I39" s="428" t="e">
        <f t="shared" si="10"/>
        <v>#N/A</v>
      </c>
      <c r="J39" s="428" t="e">
        <f t="shared" si="10"/>
        <v>#N/A</v>
      </c>
      <c r="K39" s="428" t="e">
        <f t="shared" si="10"/>
        <v>#N/A</v>
      </c>
      <c r="L39" s="428" t="e">
        <f t="shared" si="10"/>
        <v>#N/A</v>
      </c>
      <c r="M39" s="428" t="e">
        <f t="shared" si="10"/>
        <v>#N/A</v>
      </c>
      <c r="N39" s="428"/>
      <c r="O39" s="428" t="e">
        <f t="shared" si="11"/>
        <v>#N/A</v>
      </c>
      <c r="P39" s="428" t="e">
        <f t="shared" si="11"/>
        <v>#N/A</v>
      </c>
      <c r="Q39" s="428" t="e">
        <f t="shared" si="11"/>
        <v>#N/A</v>
      </c>
      <c r="R39" s="428" t="e">
        <f t="shared" si="11"/>
        <v>#N/A</v>
      </c>
      <c r="S39" s="428" t="e">
        <f t="shared" si="11"/>
        <v>#N/A</v>
      </c>
      <c r="T39" s="428" t="e">
        <f t="shared" si="11"/>
        <v>#N/A</v>
      </c>
      <c r="U39" s="428" t="e">
        <f t="shared" si="11"/>
        <v>#N/A</v>
      </c>
      <c r="V39" s="428" t="e">
        <f t="shared" si="11"/>
        <v>#N/A</v>
      </c>
      <c r="W39" s="428"/>
      <c r="X39" s="428" t="e">
        <f t="shared" si="12"/>
        <v>#N/A</v>
      </c>
      <c r="Y39" s="428" t="e">
        <f t="shared" si="12"/>
        <v>#N/A</v>
      </c>
      <c r="Z39" s="428" t="e">
        <f t="shared" si="12"/>
        <v>#N/A</v>
      </c>
      <c r="AA39" s="428" t="e">
        <f t="shared" si="12"/>
        <v>#N/A</v>
      </c>
      <c r="AB39" s="428" t="e">
        <f t="shared" si="12"/>
        <v>#N/A</v>
      </c>
      <c r="AC39" s="428" t="e">
        <f t="shared" si="12"/>
        <v>#N/A</v>
      </c>
      <c r="AD39" s="428" t="e">
        <f t="shared" si="12"/>
        <v>#N/A</v>
      </c>
      <c r="AE39" s="428" t="e">
        <f t="shared" si="12"/>
        <v>#N/A</v>
      </c>
    </row>
    <row r="40" spans="5:31" x14ac:dyDescent="0.2">
      <c r="E40" s="15" t="e">
        <f t="shared" si="3"/>
        <v>#N/A</v>
      </c>
      <c r="F40" s="429" t="s">
        <v>395</v>
      </c>
      <c r="G40" s="428" t="e">
        <f t="shared" si="10"/>
        <v>#N/A</v>
      </c>
      <c r="H40" s="428" t="e">
        <f t="shared" si="10"/>
        <v>#N/A</v>
      </c>
      <c r="I40" s="428" t="e">
        <f t="shared" si="10"/>
        <v>#N/A</v>
      </c>
      <c r="J40" s="428" t="e">
        <f t="shared" si="10"/>
        <v>#N/A</v>
      </c>
      <c r="K40" s="428" t="e">
        <f t="shared" si="10"/>
        <v>#N/A</v>
      </c>
      <c r="L40" s="428" t="e">
        <f t="shared" si="10"/>
        <v>#N/A</v>
      </c>
      <c r="M40" s="428" t="e">
        <f t="shared" si="10"/>
        <v>#N/A</v>
      </c>
      <c r="N40" s="428"/>
      <c r="O40" s="428" t="e">
        <f t="shared" si="11"/>
        <v>#N/A</v>
      </c>
      <c r="P40" s="428" t="e">
        <f t="shared" si="11"/>
        <v>#N/A</v>
      </c>
      <c r="Q40" s="428" t="e">
        <f t="shared" si="11"/>
        <v>#N/A</v>
      </c>
      <c r="R40" s="428" t="e">
        <f t="shared" si="11"/>
        <v>#N/A</v>
      </c>
      <c r="S40" s="428" t="e">
        <f t="shared" si="11"/>
        <v>#N/A</v>
      </c>
      <c r="T40" s="428" t="e">
        <f t="shared" si="11"/>
        <v>#N/A</v>
      </c>
      <c r="U40" s="428" t="e">
        <f t="shared" si="11"/>
        <v>#N/A</v>
      </c>
      <c r="V40" s="428" t="e">
        <f t="shared" si="11"/>
        <v>#N/A</v>
      </c>
      <c r="W40" s="428"/>
      <c r="X40" s="428" t="e">
        <f t="shared" si="12"/>
        <v>#N/A</v>
      </c>
      <c r="Y40" s="428" t="e">
        <f t="shared" si="12"/>
        <v>#N/A</v>
      </c>
      <c r="Z40" s="428" t="e">
        <f t="shared" si="12"/>
        <v>#N/A</v>
      </c>
      <c r="AA40" s="428" t="e">
        <f t="shared" si="12"/>
        <v>#N/A</v>
      </c>
      <c r="AB40" s="428" t="e">
        <f t="shared" si="12"/>
        <v>#N/A</v>
      </c>
      <c r="AC40" s="428" t="e">
        <f t="shared" si="12"/>
        <v>#N/A</v>
      </c>
      <c r="AD40" s="428" t="e">
        <f t="shared" si="12"/>
        <v>#N/A</v>
      </c>
      <c r="AE40" s="428" t="e">
        <f t="shared" si="12"/>
        <v>#N/A</v>
      </c>
    </row>
    <row r="41" spans="5:31" x14ac:dyDescent="0.2">
      <c r="E41" s="15" t="e">
        <f t="shared" si="3"/>
        <v>#N/A</v>
      </c>
      <c r="F41" s="429" t="s">
        <v>396</v>
      </c>
      <c r="G41" s="428" t="e">
        <f t="shared" si="10"/>
        <v>#N/A</v>
      </c>
      <c r="H41" s="428" t="e">
        <f t="shared" si="10"/>
        <v>#N/A</v>
      </c>
      <c r="I41" s="428" t="e">
        <f t="shared" si="10"/>
        <v>#N/A</v>
      </c>
      <c r="J41" s="428" t="e">
        <f t="shared" si="10"/>
        <v>#N/A</v>
      </c>
      <c r="K41" s="428" t="e">
        <f t="shared" si="10"/>
        <v>#N/A</v>
      </c>
      <c r="L41" s="428" t="e">
        <f t="shared" si="10"/>
        <v>#N/A</v>
      </c>
      <c r="M41" s="428" t="e">
        <f t="shared" si="10"/>
        <v>#N/A</v>
      </c>
      <c r="N41" s="428"/>
      <c r="O41" s="428" t="e">
        <f t="shared" si="11"/>
        <v>#N/A</v>
      </c>
      <c r="P41" s="428" t="e">
        <f t="shared" si="11"/>
        <v>#N/A</v>
      </c>
      <c r="Q41" s="428" t="e">
        <f t="shared" si="11"/>
        <v>#N/A</v>
      </c>
      <c r="R41" s="428" t="e">
        <f t="shared" si="11"/>
        <v>#N/A</v>
      </c>
      <c r="S41" s="428" t="e">
        <f t="shared" si="11"/>
        <v>#N/A</v>
      </c>
      <c r="T41" s="428" t="e">
        <f t="shared" si="11"/>
        <v>#N/A</v>
      </c>
      <c r="U41" s="428" t="e">
        <f t="shared" si="11"/>
        <v>#N/A</v>
      </c>
      <c r="V41" s="428" t="e">
        <f t="shared" si="11"/>
        <v>#N/A</v>
      </c>
      <c r="W41" s="428"/>
      <c r="X41" s="428" t="e">
        <f t="shared" si="12"/>
        <v>#N/A</v>
      </c>
      <c r="Y41" s="428" t="e">
        <f t="shared" si="12"/>
        <v>#N/A</v>
      </c>
      <c r="Z41" s="428" t="e">
        <f t="shared" si="12"/>
        <v>#N/A</v>
      </c>
      <c r="AA41" s="428" t="e">
        <f t="shared" si="12"/>
        <v>#N/A</v>
      </c>
      <c r="AB41" s="428" t="e">
        <f t="shared" si="12"/>
        <v>#N/A</v>
      </c>
      <c r="AC41" s="428" t="e">
        <f t="shared" si="12"/>
        <v>#N/A</v>
      </c>
      <c r="AD41" s="428" t="e">
        <f t="shared" si="12"/>
        <v>#N/A</v>
      </c>
      <c r="AE41" s="428" t="e">
        <f t="shared" si="12"/>
        <v>#N/A</v>
      </c>
    </row>
    <row r="42" spans="5:31" x14ac:dyDescent="0.2">
      <c r="E42" s="15" t="e">
        <f t="shared" si="3"/>
        <v>#N/A</v>
      </c>
      <c r="F42" s="429" t="s">
        <v>397</v>
      </c>
      <c r="G42" s="428" t="e">
        <f t="shared" si="10"/>
        <v>#N/A</v>
      </c>
      <c r="H42" s="428" t="e">
        <f t="shared" si="10"/>
        <v>#N/A</v>
      </c>
      <c r="I42" s="428" t="e">
        <f t="shared" si="10"/>
        <v>#N/A</v>
      </c>
      <c r="J42" s="428" t="e">
        <f t="shared" si="10"/>
        <v>#N/A</v>
      </c>
      <c r="K42" s="428" t="e">
        <f t="shared" si="10"/>
        <v>#N/A</v>
      </c>
      <c r="L42" s="428" t="e">
        <f t="shared" si="10"/>
        <v>#N/A</v>
      </c>
      <c r="M42" s="428" t="e">
        <f t="shared" si="10"/>
        <v>#N/A</v>
      </c>
      <c r="N42" s="428"/>
      <c r="O42" s="428" t="e">
        <f t="shared" si="11"/>
        <v>#N/A</v>
      </c>
      <c r="P42" s="428" t="e">
        <f t="shared" si="11"/>
        <v>#N/A</v>
      </c>
      <c r="Q42" s="428" t="e">
        <f t="shared" si="11"/>
        <v>#N/A</v>
      </c>
      <c r="R42" s="428" t="e">
        <f t="shared" si="11"/>
        <v>#N/A</v>
      </c>
      <c r="S42" s="428" t="e">
        <f t="shared" si="11"/>
        <v>#N/A</v>
      </c>
      <c r="T42" s="428" t="e">
        <f t="shared" si="11"/>
        <v>#N/A</v>
      </c>
      <c r="U42" s="428" t="e">
        <f t="shared" si="11"/>
        <v>#N/A</v>
      </c>
      <c r="V42" s="428" t="e">
        <f t="shared" si="11"/>
        <v>#N/A</v>
      </c>
      <c r="W42" s="428"/>
      <c r="X42" s="428" t="e">
        <f t="shared" si="12"/>
        <v>#N/A</v>
      </c>
      <c r="Y42" s="428" t="e">
        <f t="shared" si="12"/>
        <v>#N/A</v>
      </c>
      <c r="Z42" s="428" t="e">
        <f t="shared" si="12"/>
        <v>#N/A</v>
      </c>
      <c r="AA42" s="428" t="e">
        <f t="shared" si="12"/>
        <v>#N/A</v>
      </c>
      <c r="AB42" s="428" t="e">
        <f t="shared" si="12"/>
        <v>#N/A</v>
      </c>
      <c r="AC42" s="428" t="e">
        <f t="shared" si="12"/>
        <v>#N/A</v>
      </c>
      <c r="AD42" s="428" t="e">
        <f t="shared" si="12"/>
        <v>#N/A</v>
      </c>
      <c r="AE42" s="428" t="e">
        <f t="shared" si="12"/>
        <v>#N/A</v>
      </c>
    </row>
    <row r="43" spans="5:31" x14ac:dyDescent="0.2">
      <c r="E43" s="15" t="e">
        <f t="shared" si="3"/>
        <v>#N/A</v>
      </c>
      <c r="F43" s="429" t="s">
        <v>398</v>
      </c>
      <c r="G43" s="428" t="e">
        <f t="shared" si="10"/>
        <v>#N/A</v>
      </c>
      <c r="H43" s="428" t="e">
        <f t="shared" si="10"/>
        <v>#N/A</v>
      </c>
      <c r="I43" s="428" t="e">
        <f t="shared" si="10"/>
        <v>#N/A</v>
      </c>
      <c r="J43" s="428" t="e">
        <f t="shared" si="10"/>
        <v>#N/A</v>
      </c>
      <c r="K43" s="428" t="e">
        <f t="shared" si="10"/>
        <v>#N/A</v>
      </c>
      <c r="L43" s="428" t="e">
        <f t="shared" si="10"/>
        <v>#N/A</v>
      </c>
      <c r="M43" s="428" t="e">
        <f t="shared" si="10"/>
        <v>#N/A</v>
      </c>
      <c r="N43" s="428"/>
      <c r="O43" s="428" t="e">
        <f t="shared" si="11"/>
        <v>#N/A</v>
      </c>
      <c r="P43" s="428" t="e">
        <f t="shared" si="11"/>
        <v>#N/A</v>
      </c>
      <c r="Q43" s="428" t="e">
        <f t="shared" si="11"/>
        <v>#N/A</v>
      </c>
      <c r="R43" s="428" t="e">
        <f t="shared" si="11"/>
        <v>#N/A</v>
      </c>
      <c r="S43" s="428" t="e">
        <f t="shared" si="11"/>
        <v>#N/A</v>
      </c>
      <c r="T43" s="428" t="e">
        <f t="shared" si="11"/>
        <v>#N/A</v>
      </c>
      <c r="U43" s="428" t="e">
        <f t="shared" si="11"/>
        <v>#N/A</v>
      </c>
      <c r="V43" s="428" t="e">
        <f t="shared" si="11"/>
        <v>#N/A</v>
      </c>
      <c r="W43" s="428"/>
      <c r="X43" s="428" t="e">
        <f t="shared" si="12"/>
        <v>#N/A</v>
      </c>
      <c r="Y43" s="428" t="e">
        <f t="shared" si="12"/>
        <v>#N/A</v>
      </c>
      <c r="Z43" s="428" t="e">
        <f t="shared" si="12"/>
        <v>#N/A</v>
      </c>
      <c r="AA43" s="428" t="e">
        <f t="shared" si="12"/>
        <v>#N/A</v>
      </c>
      <c r="AB43" s="428" t="e">
        <f t="shared" si="12"/>
        <v>#N/A</v>
      </c>
      <c r="AC43" s="428" t="e">
        <f t="shared" si="12"/>
        <v>#N/A</v>
      </c>
      <c r="AD43" s="428" t="e">
        <f t="shared" si="12"/>
        <v>#N/A</v>
      </c>
      <c r="AE43" s="428" t="e">
        <f t="shared" si="12"/>
        <v>#N/A</v>
      </c>
    </row>
    <row r="44" spans="5:31" x14ac:dyDescent="0.2">
      <c r="E44" s="15" t="e">
        <f t="shared" si="3"/>
        <v>#N/A</v>
      </c>
      <c r="F44" s="429" t="s">
        <v>399</v>
      </c>
      <c r="G44" s="428" t="e">
        <f t="shared" si="10"/>
        <v>#N/A</v>
      </c>
      <c r="H44" s="428" t="e">
        <f t="shared" si="10"/>
        <v>#N/A</v>
      </c>
      <c r="I44" s="428" t="e">
        <f t="shared" si="10"/>
        <v>#N/A</v>
      </c>
      <c r="J44" s="428" t="e">
        <f t="shared" si="10"/>
        <v>#N/A</v>
      </c>
      <c r="K44" s="428" t="e">
        <f t="shared" si="10"/>
        <v>#N/A</v>
      </c>
      <c r="L44" s="428" t="e">
        <f t="shared" si="10"/>
        <v>#N/A</v>
      </c>
      <c r="M44" s="428" t="e">
        <f t="shared" si="10"/>
        <v>#N/A</v>
      </c>
      <c r="N44" s="428"/>
      <c r="O44" s="428" t="e">
        <f t="shared" si="11"/>
        <v>#N/A</v>
      </c>
      <c r="P44" s="428" t="e">
        <f t="shared" si="11"/>
        <v>#N/A</v>
      </c>
      <c r="Q44" s="428" t="e">
        <f t="shared" si="11"/>
        <v>#N/A</v>
      </c>
      <c r="R44" s="428" t="e">
        <f t="shared" si="11"/>
        <v>#N/A</v>
      </c>
      <c r="S44" s="428" t="e">
        <f t="shared" si="11"/>
        <v>#N/A</v>
      </c>
      <c r="T44" s="428" t="e">
        <f t="shared" si="11"/>
        <v>#N/A</v>
      </c>
      <c r="U44" s="428" t="e">
        <f t="shared" si="11"/>
        <v>#N/A</v>
      </c>
      <c r="V44" s="428" t="e">
        <f t="shared" si="11"/>
        <v>#N/A</v>
      </c>
      <c r="W44" s="428"/>
      <c r="X44" s="428" t="e">
        <f t="shared" si="12"/>
        <v>#N/A</v>
      </c>
      <c r="Y44" s="428" t="e">
        <f t="shared" si="12"/>
        <v>#N/A</v>
      </c>
      <c r="Z44" s="428" t="e">
        <f t="shared" si="12"/>
        <v>#N/A</v>
      </c>
      <c r="AA44" s="428" t="e">
        <f t="shared" si="12"/>
        <v>#N/A</v>
      </c>
      <c r="AB44" s="428" t="e">
        <f t="shared" si="12"/>
        <v>#N/A</v>
      </c>
      <c r="AC44" s="428" t="e">
        <f t="shared" si="12"/>
        <v>#N/A</v>
      </c>
      <c r="AD44" s="428" t="e">
        <f t="shared" si="12"/>
        <v>#N/A</v>
      </c>
      <c r="AE44" s="428" t="e">
        <f t="shared" si="12"/>
        <v>#N/A</v>
      </c>
    </row>
    <row r="45" spans="5:31" x14ac:dyDescent="0.2">
      <c r="E45" s="15" t="e">
        <f t="shared" si="3"/>
        <v>#N/A</v>
      </c>
      <c r="F45" s="429" t="s">
        <v>400</v>
      </c>
      <c r="G45" s="428" t="e">
        <f t="shared" si="10"/>
        <v>#N/A</v>
      </c>
      <c r="H45" s="428" t="e">
        <f t="shared" si="10"/>
        <v>#N/A</v>
      </c>
      <c r="I45" s="428" t="e">
        <f t="shared" si="10"/>
        <v>#N/A</v>
      </c>
      <c r="J45" s="428" t="e">
        <f t="shared" si="10"/>
        <v>#N/A</v>
      </c>
      <c r="K45" s="428" t="e">
        <f t="shared" si="10"/>
        <v>#N/A</v>
      </c>
      <c r="L45" s="428" t="e">
        <f t="shared" si="10"/>
        <v>#N/A</v>
      </c>
      <c r="M45" s="428" t="e">
        <f t="shared" si="10"/>
        <v>#N/A</v>
      </c>
      <c r="N45" s="428"/>
      <c r="O45" s="428" t="e">
        <f t="shared" si="11"/>
        <v>#N/A</v>
      </c>
      <c r="P45" s="428" t="e">
        <f t="shared" si="11"/>
        <v>#N/A</v>
      </c>
      <c r="Q45" s="428" t="e">
        <f t="shared" si="11"/>
        <v>#N/A</v>
      </c>
      <c r="R45" s="428" t="e">
        <f t="shared" si="11"/>
        <v>#N/A</v>
      </c>
      <c r="S45" s="428" t="e">
        <f t="shared" si="11"/>
        <v>#N/A</v>
      </c>
      <c r="T45" s="428" t="e">
        <f t="shared" si="11"/>
        <v>#N/A</v>
      </c>
      <c r="U45" s="428" t="e">
        <f t="shared" si="11"/>
        <v>#N/A</v>
      </c>
      <c r="V45" s="428" t="e">
        <f t="shared" si="11"/>
        <v>#N/A</v>
      </c>
      <c r="W45" s="428"/>
      <c r="X45" s="428" t="e">
        <f t="shared" si="12"/>
        <v>#N/A</v>
      </c>
      <c r="Y45" s="428" t="e">
        <f t="shared" si="12"/>
        <v>#N/A</v>
      </c>
      <c r="Z45" s="428" t="e">
        <f t="shared" si="12"/>
        <v>#N/A</v>
      </c>
      <c r="AA45" s="428" t="e">
        <f t="shared" si="12"/>
        <v>#N/A</v>
      </c>
      <c r="AB45" s="428" t="e">
        <f t="shared" si="12"/>
        <v>#N/A</v>
      </c>
      <c r="AC45" s="428" t="e">
        <f t="shared" si="12"/>
        <v>#N/A</v>
      </c>
      <c r="AD45" s="428" t="e">
        <f t="shared" si="12"/>
        <v>#N/A</v>
      </c>
      <c r="AE45" s="428" t="e">
        <f t="shared" si="12"/>
        <v>#N/A</v>
      </c>
    </row>
    <row r="46" spans="5:31" x14ac:dyDescent="0.2">
      <c r="E46" s="15" t="e">
        <f t="shared" si="3"/>
        <v>#N/A</v>
      </c>
      <c r="F46" s="429" t="s">
        <v>401</v>
      </c>
      <c r="G46" s="428" t="e">
        <f t="shared" si="10"/>
        <v>#N/A</v>
      </c>
      <c r="H46" s="428" t="e">
        <f t="shared" si="10"/>
        <v>#N/A</v>
      </c>
      <c r="I46" s="428" t="e">
        <f t="shared" si="10"/>
        <v>#N/A</v>
      </c>
      <c r="J46" s="428" t="e">
        <f t="shared" si="10"/>
        <v>#N/A</v>
      </c>
      <c r="K46" s="428" t="e">
        <f t="shared" si="10"/>
        <v>#N/A</v>
      </c>
      <c r="L46" s="428" t="e">
        <f t="shared" si="10"/>
        <v>#N/A</v>
      </c>
      <c r="M46" s="428" t="e">
        <f t="shared" si="10"/>
        <v>#N/A</v>
      </c>
      <c r="N46" s="428"/>
      <c r="O46" s="428" t="e">
        <f t="shared" si="11"/>
        <v>#N/A</v>
      </c>
      <c r="P46" s="428" t="e">
        <f t="shared" si="11"/>
        <v>#N/A</v>
      </c>
      <c r="Q46" s="428" t="e">
        <f t="shared" si="11"/>
        <v>#N/A</v>
      </c>
      <c r="R46" s="428" t="e">
        <f t="shared" si="11"/>
        <v>#N/A</v>
      </c>
      <c r="S46" s="428" t="e">
        <f t="shared" si="11"/>
        <v>#N/A</v>
      </c>
      <c r="T46" s="428" t="e">
        <f t="shared" si="11"/>
        <v>#N/A</v>
      </c>
      <c r="U46" s="428" t="e">
        <f t="shared" si="11"/>
        <v>#N/A</v>
      </c>
      <c r="V46" s="428" t="e">
        <f t="shared" si="11"/>
        <v>#N/A</v>
      </c>
      <c r="W46" s="428"/>
      <c r="X46" s="428" t="e">
        <f t="shared" si="12"/>
        <v>#N/A</v>
      </c>
      <c r="Y46" s="428" t="e">
        <f t="shared" si="12"/>
        <v>#N/A</v>
      </c>
      <c r="Z46" s="428" t="e">
        <f t="shared" si="12"/>
        <v>#N/A</v>
      </c>
      <c r="AA46" s="428" t="e">
        <f t="shared" si="12"/>
        <v>#N/A</v>
      </c>
      <c r="AB46" s="428" t="e">
        <f t="shared" si="12"/>
        <v>#N/A</v>
      </c>
      <c r="AC46" s="428" t="e">
        <f t="shared" si="12"/>
        <v>#N/A</v>
      </c>
      <c r="AD46" s="428" t="e">
        <f t="shared" si="12"/>
        <v>#N/A</v>
      </c>
      <c r="AE46" s="428" t="e">
        <f t="shared" si="12"/>
        <v>#N/A</v>
      </c>
    </row>
    <row r="47" spans="5:31" x14ac:dyDescent="0.2">
      <c r="E47" s="15" t="e">
        <f t="shared" si="3"/>
        <v>#N/A</v>
      </c>
      <c r="F47" s="429" t="s">
        <v>402</v>
      </c>
      <c r="G47" s="428" t="e">
        <f t="shared" si="10"/>
        <v>#N/A</v>
      </c>
      <c r="H47" s="428" t="e">
        <f t="shared" si="10"/>
        <v>#N/A</v>
      </c>
      <c r="I47" s="428" t="e">
        <f t="shared" si="10"/>
        <v>#N/A</v>
      </c>
      <c r="J47" s="428" t="e">
        <f t="shared" si="10"/>
        <v>#N/A</v>
      </c>
      <c r="K47" s="428" t="e">
        <f t="shared" si="10"/>
        <v>#N/A</v>
      </c>
      <c r="L47" s="428" t="e">
        <f t="shared" si="10"/>
        <v>#N/A</v>
      </c>
      <c r="M47" s="428" t="e">
        <f t="shared" si="10"/>
        <v>#N/A</v>
      </c>
      <c r="N47" s="428"/>
      <c r="O47" s="428" t="e">
        <f t="shared" si="11"/>
        <v>#N/A</v>
      </c>
      <c r="P47" s="428" t="e">
        <f t="shared" si="11"/>
        <v>#N/A</v>
      </c>
      <c r="Q47" s="428" t="e">
        <f t="shared" si="11"/>
        <v>#N/A</v>
      </c>
      <c r="R47" s="428" t="e">
        <f t="shared" si="11"/>
        <v>#N/A</v>
      </c>
      <c r="S47" s="428" t="e">
        <f t="shared" si="11"/>
        <v>#N/A</v>
      </c>
      <c r="T47" s="428" t="e">
        <f t="shared" si="11"/>
        <v>#N/A</v>
      </c>
      <c r="U47" s="428" t="e">
        <f t="shared" si="11"/>
        <v>#N/A</v>
      </c>
      <c r="V47" s="428" t="e">
        <f t="shared" si="11"/>
        <v>#N/A</v>
      </c>
      <c r="W47" s="428"/>
      <c r="X47" s="428" t="e">
        <f t="shared" si="12"/>
        <v>#N/A</v>
      </c>
      <c r="Y47" s="428" t="e">
        <f t="shared" si="12"/>
        <v>#N/A</v>
      </c>
      <c r="Z47" s="428" t="e">
        <f t="shared" si="12"/>
        <v>#N/A</v>
      </c>
      <c r="AA47" s="428" t="e">
        <f t="shared" si="12"/>
        <v>#N/A</v>
      </c>
      <c r="AB47" s="428" t="e">
        <f t="shared" si="12"/>
        <v>#N/A</v>
      </c>
      <c r="AC47" s="428" t="e">
        <f t="shared" si="12"/>
        <v>#N/A</v>
      </c>
      <c r="AD47" s="428" t="e">
        <f t="shared" si="12"/>
        <v>#N/A</v>
      </c>
      <c r="AE47" s="428" t="e">
        <f t="shared" si="12"/>
        <v>#N/A</v>
      </c>
    </row>
    <row r="48" spans="5:31" x14ac:dyDescent="0.2">
      <c r="E48" s="15" t="e">
        <f t="shared" si="3"/>
        <v>#N/A</v>
      </c>
      <c r="F48" s="429" t="s">
        <v>403</v>
      </c>
      <c r="G48" s="428" t="e">
        <f t="shared" ref="G48:M57" si="13">VLOOKUP($E48,$E$124:$AE$886,G$6)</f>
        <v>#N/A</v>
      </c>
      <c r="H48" s="428" t="e">
        <f t="shared" si="13"/>
        <v>#N/A</v>
      </c>
      <c r="I48" s="428" t="e">
        <f t="shared" si="13"/>
        <v>#N/A</v>
      </c>
      <c r="J48" s="428" t="e">
        <f t="shared" si="13"/>
        <v>#N/A</v>
      </c>
      <c r="K48" s="428" t="e">
        <f t="shared" si="13"/>
        <v>#N/A</v>
      </c>
      <c r="L48" s="428" t="e">
        <f t="shared" si="13"/>
        <v>#N/A</v>
      </c>
      <c r="M48" s="428" t="e">
        <f t="shared" si="13"/>
        <v>#N/A</v>
      </c>
      <c r="N48" s="428"/>
      <c r="O48" s="428" t="e">
        <f t="shared" ref="O48:V57" si="14">VLOOKUP($E48,$E$124:$AE$886,O$6)</f>
        <v>#N/A</v>
      </c>
      <c r="P48" s="428" t="e">
        <f t="shared" si="14"/>
        <v>#N/A</v>
      </c>
      <c r="Q48" s="428" t="e">
        <f t="shared" si="14"/>
        <v>#N/A</v>
      </c>
      <c r="R48" s="428" t="e">
        <f t="shared" si="14"/>
        <v>#N/A</v>
      </c>
      <c r="S48" s="428" t="e">
        <f t="shared" si="14"/>
        <v>#N/A</v>
      </c>
      <c r="T48" s="428" t="e">
        <f t="shared" si="14"/>
        <v>#N/A</v>
      </c>
      <c r="U48" s="428" t="e">
        <f t="shared" si="14"/>
        <v>#N/A</v>
      </c>
      <c r="V48" s="428" t="e">
        <f t="shared" si="14"/>
        <v>#N/A</v>
      </c>
      <c r="W48" s="428"/>
      <c r="X48" s="428" t="e">
        <f t="shared" ref="X48:AE57" si="15">VLOOKUP($E48,$E$124:$AE$886,X$6)</f>
        <v>#N/A</v>
      </c>
      <c r="Y48" s="428" t="e">
        <f t="shared" si="15"/>
        <v>#N/A</v>
      </c>
      <c r="Z48" s="428" t="e">
        <f t="shared" si="15"/>
        <v>#N/A</v>
      </c>
      <c r="AA48" s="428" t="e">
        <f t="shared" si="15"/>
        <v>#N/A</v>
      </c>
      <c r="AB48" s="428" t="e">
        <f t="shared" si="15"/>
        <v>#N/A</v>
      </c>
      <c r="AC48" s="428" t="e">
        <f t="shared" si="15"/>
        <v>#N/A</v>
      </c>
      <c r="AD48" s="428" t="e">
        <f t="shared" si="15"/>
        <v>#N/A</v>
      </c>
      <c r="AE48" s="428" t="e">
        <f t="shared" si="15"/>
        <v>#N/A</v>
      </c>
    </row>
    <row r="49" spans="5:31" x14ac:dyDescent="0.2">
      <c r="E49" s="15" t="e">
        <f t="shared" si="3"/>
        <v>#N/A</v>
      </c>
      <c r="F49" s="429" t="s">
        <v>404</v>
      </c>
      <c r="G49" s="428" t="e">
        <f t="shared" si="13"/>
        <v>#N/A</v>
      </c>
      <c r="H49" s="428" t="e">
        <f t="shared" si="13"/>
        <v>#N/A</v>
      </c>
      <c r="I49" s="428" t="e">
        <f t="shared" si="13"/>
        <v>#N/A</v>
      </c>
      <c r="J49" s="428" t="e">
        <f t="shared" si="13"/>
        <v>#N/A</v>
      </c>
      <c r="K49" s="428" t="e">
        <f t="shared" si="13"/>
        <v>#N/A</v>
      </c>
      <c r="L49" s="428" t="e">
        <f t="shared" si="13"/>
        <v>#N/A</v>
      </c>
      <c r="M49" s="428" t="e">
        <f t="shared" si="13"/>
        <v>#N/A</v>
      </c>
      <c r="N49" s="428"/>
      <c r="O49" s="428" t="e">
        <f t="shared" si="14"/>
        <v>#N/A</v>
      </c>
      <c r="P49" s="428" t="e">
        <f t="shared" si="14"/>
        <v>#N/A</v>
      </c>
      <c r="Q49" s="428" t="e">
        <f t="shared" si="14"/>
        <v>#N/A</v>
      </c>
      <c r="R49" s="428" t="e">
        <f t="shared" si="14"/>
        <v>#N/A</v>
      </c>
      <c r="S49" s="428" t="e">
        <f t="shared" si="14"/>
        <v>#N/A</v>
      </c>
      <c r="T49" s="428" t="e">
        <f t="shared" si="14"/>
        <v>#N/A</v>
      </c>
      <c r="U49" s="428" t="e">
        <f t="shared" si="14"/>
        <v>#N/A</v>
      </c>
      <c r="V49" s="428" t="e">
        <f t="shared" si="14"/>
        <v>#N/A</v>
      </c>
      <c r="W49" s="428"/>
      <c r="X49" s="428" t="e">
        <f t="shared" si="15"/>
        <v>#N/A</v>
      </c>
      <c r="Y49" s="428" t="e">
        <f t="shared" si="15"/>
        <v>#N/A</v>
      </c>
      <c r="Z49" s="428" t="e">
        <f t="shared" si="15"/>
        <v>#N/A</v>
      </c>
      <c r="AA49" s="428" t="e">
        <f t="shared" si="15"/>
        <v>#N/A</v>
      </c>
      <c r="AB49" s="428" t="e">
        <f t="shared" si="15"/>
        <v>#N/A</v>
      </c>
      <c r="AC49" s="428" t="e">
        <f t="shared" si="15"/>
        <v>#N/A</v>
      </c>
      <c r="AD49" s="428" t="e">
        <f t="shared" si="15"/>
        <v>#N/A</v>
      </c>
      <c r="AE49" s="428" t="e">
        <f t="shared" si="15"/>
        <v>#N/A</v>
      </c>
    </row>
    <row r="50" spans="5:31" x14ac:dyDescent="0.2">
      <c r="E50" s="15" t="e">
        <f t="shared" si="3"/>
        <v>#N/A</v>
      </c>
      <c r="F50" s="429" t="s">
        <v>405</v>
      </c>
      <c r="G50" s="428" t="e">
        <f t="shared" si="13"/>
        <v>#N/A</v>
      </c>
      <c r="H50" s="428" t="e">
        <f t="shared" si="13"/>
        <v>#N/A</v>
      </c>
      <c r="I50" s="428" t="e">
        <f t="shared" si="13"/>
        <v>#N/A</v>
      </c>
      <c r="J50" s="428" t="e">
        <f t="shared" si="13"/>
        <v>#N/A</v>
      </c>
      <c r="K50" s="428" t="e">
        <f t="shared" si="13"/>
        <v>#N/A</v>
      </c>
      <c r="L50" s="428" t="e">
        <f t="shared" si="13"/>
        <v>#N/A</v>
      </c>
      <c r="M50" s="428" t="e">
        <f t="shared" si="13"/>
        <v>#N/A</v>
      </c>
      <c r="N50" s="428"/>
      <c r="O50" s="428" t="e">
        <f t="shared" si="14"/>
        <v>#N/A</v>
      </c>
      <c r="P50" s="428" t="e">
        <f t="shared" si="14"/>
        <v>#N/A</v>
      </c>
      <c r="Q50" s="428" t="e">
        <f t="shared" si="14"/>
        <v>#N/A</v>
      </c>
      <c r="R50" s="428" t="e">
        <f t="shared" si="14"/>
        <v>#N/A</v>
      </c>
      <c r="S50" s="428" t="e">
        <f t="shared" si="14"/>
        <v>#N/A</v>
      </c>
      <c r="T50" s="428" t="e">
        <f t="shared" si="14"/>
        <v>#N/A</v>
      </c>
      <c r="U50" s="428" t="e">
        <f t="shared" si="14"/>
        <v>#N/A</v>
      </c>
      <c r="V50" s="428" t="e">
        <f t="shared" si="14"/>
        <v>#N/A</v>
      </c>
      <c r="W50" s="428"/>
      <c r="X50" s="428" t="e">
        <f t="shared" si="15"/>
        <v>#N/A</v>
      </c>
      <c r="Y50" s="428" t="e">
        <f t="shared" si="15"/>
        <v>#N/A</v>
      </c>
      <c r="Z50" s="428" t="e">
        <f t="shared" si="15"/>
        <v>#N/A</v>
      </c>
      <c r="AA50" s="428" t="e">
        <f t="shared" si="15"/>
        <v>#N/A</v>
      </c>
      <c r="AB50" s="428" t="e">
        <f t="shared" si="15"/>
        <v>#N/A</v>
      </c>
      <c r="AC50" s="428" t="e">
        <f t="shared" si="15"/>
        <v>#N/A</v>
      </c>
      <c r="AD50" s="428" t="e">
        <f t="shared" si="15"/>
        <v>#N/A</v>
      </c>
      <c r="AE50" s="428" t="e">
        <f t="shared" si="15"/>
        <v>#N/A</v>
      </c>
    </row>
    <row r="51" spans="5:31" x14ac:dyDescent="0.2">
      <c r="E51" s="15" t="e">
        <f t="shared" si="3"/>
        <v>#N/A</v>
      </c>
      <c r="F51" s="429" t="s">
        <v>406</v>
      </c>
      <c r="G51" s="428" t="e">
        <f t="shared" si="13"/>
        <v>#N/A</v>
      </c>
      <c r="H51" s="428" t="e">
        <f t="shared" si="13"/>
        <v>#N/A</v>
      </c>
      <c r="I51" s="428" t="e">
        <f t="shared" si="13"/>
        <v>#N/A</v>
      </c>
      <c r="J51" s="428" t="e">
        <f t="shared" si="13"/>
        <v>#N/A</v>
      </c>
      <c r="K51" s="428" t="e">
        <f t="shared" si="13"/>
        <v>#N/A</v>
      </c>
      <c r="L51" s="428" t="e">
        <f t="shared" si="13"/>
        <v>#N/A</v>
      </c>
      <c r="M51" s="428" t="e">
        <f t="shared" si="13"/>
        <v>#N/A</v>
      </c>
      <c r="N51" s="428"/>
      <c r="O51" s="428" t="e">
        <f t="shared" si="14"/>
        <v>#N/A</v>
      </c>
      <c r="P51" s="428" t="e">
        <f t="shared" si="14"/>
        <v>#N/A</v>
      </c>
      <c r="Q51" s="428" t="e">
        <f t="shared" si="14"/>
        <v>#N/A</v>
      </c>
      <c r="R51" s="428" t="e">
        <f t="shared" si="14"/>
        <v>#N/A</v>
      </c>
      <c r="S51" s="428" t="e">
        <f t="shared" si="14"/>
        <v>#N/A</v>
      </c>
      <c r="T51" s="428" t="e">
        <f t="shared" si="14"/>
        <v>#N/A</v>
      </c>
      <c r="U51" s="428" t="e">
        <f t="shared" si="14"/>
        <v>#N/A</v>
      </c>
      <c r="V51" s="428" t="e">
        <f t="shared" si="14"/>
        <v>#N/A</v>
      </c>
      <c r="W51" s="428"/>
      <c r="X51" s="428" t="e">
        <f t="shared" si="15"/>
        <v>#N/A</v>
      </c>
      <c r="Y51" s="428" t="e">
        <f t="shared" si="15"/>
        <v>#N/A</v>
      </c>
      <c r="Z51" s="428" t="e">
        <f t="shared" si="15"/>
        <v>#N/A</v>
      </c>
      <c r="AA51" s="428" t="e">
        <f t="shared" si="15"/>
        <v>#N/A</v>
      </c>
      <c r="AB51" s="428" t="e">
        <f t="shared" si="15"/>
        <v>#N/A</v>
      </c>
      <c r="AC51" s="428" t="e">
        <f t="shared" si="15"/>
        <v>#N/A</v>
      </c>
      <c r="AD51" s="428" t="e">
        <f t="shared" si="15"/>
        <v>#N/A</v>
      </c>
      <c r="AE51" s="428" t="e">
        <f t="shared" si="15"/>
        <v>#N/A</v>
      </c>
    </row>
    <row r="52" spans="5:31" x14ac:dyDescent="0.2">
      <c r="E52" s="15" t="e">
        <f t="shared" si="3"/>
        <v>#N/A</v>
      </c>
      <c r="F52" s="429" t="s">
        <v>407</v>
      </c>
      <c r="G52" s="428" t="e">
        <f t="shared" si="13"/>
        <v>#N/A</v>
      </c>
      <c r="H52" s="428" t="e">
        <f t="shared" si="13"/>
        <v>#N/A</v>
      </c>
      <c r="I52" s="428" t="e">
        <f t="shared" si="13"/>
        <v>#N/A</v>
      </c>
      <c r="J52" s="428" t="e">
        <f t="shared" si="13"/>
        <v>#N/A</v>
      </c>
      <c r="K52" s="428" t="e">
        <f t="shared" si="13"/>
        <v>#N/A</v>
      </c>
      <c r="L52" s="428" t="e">
        <f t="shared" si="13"/>
        <v>#N/A</v>
      </c>
      <c r="M52" s="428" t="e">
        <f t="shared" si="13"/>
        <v>#N/A</v>
      </c>
      <c r="N52" s="428"/>
      <c r="O52" s="428" t="e">
        <f t="shared" si="14"/>
        <v>#N/A</v>
      </c>
      <c r="P52" s="428" t="e">
        <f t="shared" si="14"/>
        <v>#N/A</v>
      </c>
      <c r="Q52" s="428" t="e">
        <f t="shared" si="14"/>
        <v>#N/A</v>
      </c>
      <c r="R52" s="428" t="e">
        <f t="shared" si="14"/>
        <v>#N/A</v>
      </c>
      <c r="S52" s="428" t="e">
        <f t="shared" si="14"/>
        <v>#N/A</v>
      </c>
      <c r="T52" s="428" t="e">
        <f t="shared" si="14"/>
        <v>#N/A</v>
      </c>
      <c r="U52" s="428" t="e">
        <f t="shared" si="14"/>
        <v>#N/A</v>
      </c>
      <c r="V52" s="428" t="e">
        <f t="shared" si="14"/>
        <v>#N/A</v>
      </c>
      <c r="W52" s="428"/>
      <c r="X52" s="428" t="e">
        <f t="shared" si="15"/>
        <v>#N/A</v>
      </c>
      <c r="Y52" s="428" t="e">
        <f t="shared" si="15"/>
        <v>#N/A</v>
      </c>
      <c r="Z52" s="428" t="e">
        <f t="shared" si="15"/>
        <v>#N/A</v>
      </c>
      <c r="AA52" s="428" t="e">
        <f t="shared" si="15"/>
        <v>#N/A</v>
      </c>
      <c r="AB52" s="428" t="e">
        <f t="shared" si="15"/>
        <v>#N/A</v>
      </c>
      <c r="AC52" s="428" t="e">
        <f t="shared" si="15"/>
        <v>#N/A</v>
      </c>
      <c r="AD52" s="428" t="e">
        <f t="shared" si="15"/>
        <v>#N/A</v>
      </c>
      <c r="AE52" s="428" t="e">
        <f t="shared" si="15"/>
        <v>#N/A</v>
      </c>
    </row>
    <row r="53" spans="5:31" x14ac:dyDescent="0.2">
      <c r="E53" s="15" t="e">
        <f t="shared" si="3"/>
        <v>#N/A</v>
      </c>
      <c r="F53" s="429" t="s">
        <v>408</v>
      </c>
      <c r="G53" s="428" t="e">
        <f t="shared" si="13"/>
        <v>#N/A</v>
      </c>
      <c r="H53" s="428" t="e">
        <f t="shared" si="13"/>
        <v>#N/A</v>
      </c>
      <c r="I53" s="428" t="e">
        <f t="shared" si="13"/>
        <v>#N/A</v>
      </c>
      <c r="J53" s="428" t="e">
        <f t="shared" si="13"/>
        <v>#N/A</v>
      </c>
      <c r="K53" s="428" t="e">
        <f t="shared" si="13"/>
        <v>#N/A</v>
      </c>
      <c r="L53" s="428" t="e">
        <f t="shared" si="13"/>
        <v>#N/A</v>
      </c>
      <c r="M53" s="428" t="e">
        <f t="shared" si="13"/>
        <v>#N/A</v>
      </c>
      <c r="N53" s="428"/>
      <c r="O53" s="428" t="e">
        <f t="shared" si="14"/>
        <v>#N/A</v>
      </c>
      <c r="P53" s="428" t="e">
        <f t="shared" si="14"/>
        <v>#N/A</v>
      </c>
      <c r="Q53" s="428" t="e">
        <f t="shared" si="14"/>
        <v>#N/A</v>
      </c>
      <c r="R53" s="428" t="e">
        <f t="shared" si="14"/>
        <v>#N/A</v>
      </c>
      <c r="S53" s="428" t="e">
        <f t="shared" si="14"/>
        <v>#N/A</v>
      </c>
      <c r="T53" s="428" t="e">
        <f t="shared" si="14"/>
        <v>#N/A</v>
      </c>
      <c r="U53" s="428" t="e">
        <f t="shared" si="14"/>
        <v>#N/A</v>
      </c>
      <c r="V53" s="428" t="e">
        <f t="shared" si="14"/>
        <v>#N/A</v>
      </c>
      <c r="W53" s="428"/>
      <c r="X53" s="428" t="e">
        <f t="shared" si="15"/>
        <v>#N/A</v>
      </c>
      <c r="Y53" s="428" t="e">
        <f t="shared" si="15"/>
        <v>#N/A</v>
      </c>
      <c r="Z53" s="428" t="e">
        <f t="shared" si="15"/>
        <v>#N/A</v>
      </c>
      <c r="AA53" s="428" t="e">
        <f t="shared" si="15"/>
        <v>#N/A</v>
      </c>
      <c r="AB53" s="428" t="e">
        <f t="shared" si="15"/>
        <v>#N/A</v>
      </c>
      <c r="AC53" s="428" t="e">
        <f t="shared" si="15"/>
        <v>#N/A</v>
      </c>
      <c r="AD53" s="428" t="e">
        <f t="shared" si="15"/>
        <v>#N/A</v>
      </c>
      <c r="AE53" s="428" t="e">
        <f t="shared" si="15"/>
        <v>#N/A</v>
      </c>
    </row>
    <row r="54" spans="5:31" x14ac:dyDescent="0.2">
      <c r="E54" s="15" t="e">
        <f t="shared" si="3"/>
        <v>#N/A</v>
      </c>
      <c r="F54" s="429" t="s">
        <v>409</v>
      </c>
      <c r="G54" s="428" t="e">
        <f t="shared" si="13"/>
        <v>#N/A</v>
      </c>
      <c r="H54" s="428" t="e">
        <f t="shared" si="13"/>
        <v>#N/A</v>
      </c>
      <c r="I54" s="428" t="e">
        <f t="shared" si="13"/>
        <v>#N/A</v>
      </c>
      <c r="J54" s="428" t="e">
        <f t="shared" si="13"/>
        <v>#N/A</v>
      </c>
      <c r="K54" s="428" t="e">
        <f t="shared" si="13"/>
        <v>#N/A</v>
      </c>
      <c r="L54" s="428" t="e">
        <f t="shared" si="13"/>
        <v>#N/A</v>
      </c>
      <c r="M54" s="428" t="e">
        <f t="shared" si="13"/>
        <v>#N/A</v>
      </c>
      <c r="N54" s="428"/>
      <c r="O54" s="428" t="e">
        <f t="shared" si="14"/>
        <v>#N/A</v>
      </c>
      <c r="P54" s="428" t="e">
        <f t="shared" si="14"/>
        <v>#N/A</v>
      </c>
      <c r="Q54" s="428" t="e">
        <f t="shared" si="14"/>
        <v>#N/A</v>
      </c>
      <c r="R54" s="428" t="e">
        <f t="shared" si="14"/>
        <v>#N/A</v>
      </c>
      <c r="S54" s="428" t="e">
        <f t="shared" si="14"/>
        <v>#N/A</v>
      </c>
      <c r="T54" s="428" t="e">
        <f t="shared" si="14"/>
        <v>#N/A</v>
      </c>
      <c r="U54" s="428" t="e">
        <f t="shared" si="14"/>
        <v>#N/A</v>
      </c>
      <c r="V54" s="428" t="e">
        <f t="shared" si="14"/>
        <v>#N/A</v>
      </c>
      <c r="W54" s="428"/>
      <c r="X54" s="428" t="e">
        <f t="shared" si="15"/>
        <v>#N/A</v>
      </c>
      <c r="Y54" s="428" t="e">
        <f t="shared" si="15"/>
        <v>#N/A</v>
      </c>
      <c r="Z54" s="428" t="e">
        <f t="shared" si="15"/>
        <v>#N/A</v>
      </c>
      <c r="AA54" s="428" t="e">
        <f t="shared" si="15"/>
        <v>#N/A</v>
      </c>
      <c r="AB54" s="428" t="e">
        <f t="shared" si="15"/>
        <v>#N/A</v>
      </c>
      <c r="AC54" s="428" t="e">
        <f t="shared" si="15"/>
        <v>#N/A</v>
      </c>
      <c r="AD54" s="428" t="e">
        <f t="shared" si="15"/>
        <v>#N/A</v>
      </c>
      <c r="AE54" s="428" t="e">
        <f t="shared" si="15"/>
        <v>#N/A</v>
      </c>
    </row>
    <row r="55" spans="5:31" x14ac:dyDescent="0.2">
      <c r="E55" s="15" t="e">
        <f t="shared" si="3"/>
        <v>#N/A</v>
      </c>
      <c r="F55" s="429" t="s">
        <v>410</v>
      </c>
      <c r="G55" s="428" t="e">
        <f t="shared" si="13"/>
        <v>#N/A</v>
      </c>
      <c r="H55" s="428" t="e">
        <f t="shared" si="13"/>
        <v>#N/A</v>
      </c>
      <c r="I55" s="428" t="e">
        <f t="shared" si="13"/>
        <v>#N/A</v>
      </c>
      <c r="J55" s="428" t="e">
        <f t="shared" si="13"/>
        <v>#N/A</v>
      </c>
      <c r="K55" s="428" t="e">
        <f t="shared" si="13"/>
        <v>#N/A</v>
      </c>
      <c r="L55" s="428" t="e">
        <f t="shared" si="13"/>
        <v>#N/A</v>
      </c>
      <c r="M55" s="428" t="e">
        <f t="shared" si="13"/>
        <v>#N/A</v>
      </c>
      <c r="N55" s="428"/>
      <c r="O55" s="428" t="e">
        <f t="shared" si="14"/>
        <v>#N/A</v>
      </c>
      <c r="P55" s="428" t="e">
        <f t="shared" si="14"/>
        <v>#N/A</v>
      </c>
      <c r="Q55" s="428" t="e">
        <f t="shared" si="14"/>
        <v>#N/A</v>
      </c>
      <c r="R55" s="428" t="e">
        <f t="shared" si="14"/>
        <v>#N/A</v>
      </c>
      <c r="S55" s="428" t="e">
        <f t="shared" si="14"/>
        <v>#N/A</v>
      </c>
      <c r="T55" s="428" t="e">
        <f t="shared" si="14"/>
        <v>#N/A</v>
      </c>
      <c r="U55" s="428" t="e">
        <f t="shared" si="14"/>
        <v>#N/A</v>
      </c>
      <c r="V55" s="428" t="e">
        <f t="shared" si="14"/>
        <v>#N/A</v>
      </c>
      <c r="W55" s="428"/>
      <c r="X55" s="428" t="e">
        <f t="shared" si="15"/>
        <v>#N/A</v>
      </c>
      <c r="Y55" s="428" t="e">
        <f t="shared" si="15"/>
        <v>#N/A</v>
      </c>
      <c r="Z55" s="428" t="e">
        <f t="shared" si="15"/>
        <v>#N/A</v>
      </c>
      <c r="AA55" s="428" t="e">
        <f t="shared" si="15"/>
        <v>#N/A</v>
      </c>
      <c r="AB55" s="428" t="e">
        <f t="shared" si="15"/>
        <v>#N/A</v>
      </c>
      <c r="AC55" s="428" t="e">
        <f t="shared" si="15"/>
        <v>#N/A</v>
      </c>
      <c r="AD55" s="428" t="e">
        <f t="shared" si="15"/>
        <v>#N/A</v>
      </c>
      <c r="AE55" s="428" t="e">
        <f t="shared" si="15"/>
        <v>#N/A</v>
      </c>
    </row>
    <row r="56" spans="5:31" x14ac:dyDescent="0.2">
      <c r="E56" s="15" t="e">
        <f t="shared" si="3"/>
        <v>#N/A</v>
      </c>
      <c r="F56" s="429" t="s">
        <v>411</v>
      </c>
      <c r="G56" s="428" t="e">
        <f t="shared" si="13"/>
        <v>#N/A</v>
      </c>
      <c r="H56" s="428" t="e">
        <f t="shared" si="13"/>
        <v>#N/A</v>
      </c>
      <c r="I56" s="428" t="e">
        <f t="shared" si="13"/>
        <v>#N/A</v>
      </c>
      <c r="J56" s="428" t="e">
        <f t="shared" si="13"/>
        <v>#N/A</v>
      </c>
      <c r="K56" s="428" t="e">
        <f t="shared" si="13"/>
        <v>#N/A</v>
      </c>
      <c r="L56" s="428" t="e">
        <f t="shared" si="13"/>
        <v>#N/A</v>
      </c>
      <c r="M56" s="428" t="e">
        <f t="shared" si="13"/>
        <v>#N/A</v>
      </c>
      <c r="N56" s="428"/>
      <c r="O56" s="428" t="e">
        <f t="shared" si="14"/>
        <v>#N/A</v>
      </c>
      <c r="P56" s="428" t="e">
        <f t="shared" si="14"/>
        <v>#N/A</v>
      </c>
      <c r="Q56" s="428" t="e">
        <f t="shared" si="14"/>
        <v>#N/A</v>
      </c>
      <c r="R56" s="428" t="e">
        <f t="shared" si="14"/>
        <v>#N/A</v>
      </c>
      <c r="S56" s="428" t="e">
        <f t="shared" si="14"/>
        <v>#N/A</v>
      </c>
      <c r="T56" s="428" t="e">
        <f t="shared" si="14"/>
        <v>#N/A</v>
      </c>
      <c r="U56" s="428" t="e">
        <f t="shared" si="14"/>
        <v>#N/A</v>
      </c>
      <c r="V56" s="428" t="e">
        <f t="shared" si="14"/>
        <v>#N/A</v>
      </c>
      <c r="W56" s="428"/>
      <c r="X56" s="428" t="e">
        <f t="shared" si="15"/>
        <v>#N/A</v>
      </c>
      <c r="Y56" s="428" t="e">
        <f t="shared" si="15"/>
        <v>#N/A</v>
      </c>
      <c r="Z56" s="428" t="e">
        <f t="shared" si="15"/>
        <v>#N/A</v>
      </c>
      <c r="AA56" s="428" t="e">
        <f t="shared" si="15"/>
        <v>#N/A</v>
      </c>
      <c r="AB56" s="428" t="e">
        <f t="shared" si="15"/>
        <v>#N/A</v>
      </c>
      <c r="AC56" s="428" t="e">
        <f t="shared" si="15"/>
        <v>#N/A</v>
      </c>
      <c r="AD56" s="428" t="e">
        <f t="shared" si="15"/>
        <v>#N/A</v>
      </c>
      <c r="AE56" s="428" t="e">
        <f t="shared" si="15"/>
        <v>#N/A</v>
      </c>
    </row>
    <row r="57" spans="5:31" x14ac:dyDescent="0.2">
      <c r="E57" s="15" t="e">
        <f t="shared" si="3"/>
        <v>#N/A</v>
      </c>
      <c r="F57" s="429" t="s">
        <v>412</v>
      </c>
      <c r="G57" s="428" t="e">
        <f t="shared" si="13"/>
        <v>#N/A</v>
      </c>
      <c r="H57" s="428" t="e">
        <f t="shared" si="13"/>
        <v>#N/A</v>
      </c>
      <c r="I57" s="428" t="e">
        <f t="shared" si="13"/>
        <v>#N/A</v>
      </c>
      <c r="J57" s="428" t="e">
        <f t="shared" si="13"/>
        <v>#N/A</v>
      </c>
      <c r="K57" s="428" t="e">
        <f t="shared" si="13"/>
        <v>#N/A</v>
      </c>
      <c r="L57" s="428" t="e">
        <f t="shared" si="13"/>
        <v>#N/A</v>
      </c>
      <c r="M57" s="428" t="e">
        <f t="shared" si="13"/>
        <v>#N/A</v>
      </c>
      <c r="N57" s="428"/>
      <c r="O57" s="428" t="e">
        <f t="shared" si="14"/>
        <v>#N/A</v>
      </c>
      <c r="P57" s="428" t="e">
        <f t="shared" si="14"/>
        <v>#N/A</v>
      </c>
      <c r="Q57" s="428" t="e">
        <f t="shared" si="14"/>
        <v>#N/A</v>
      </c>
      <c r="R57" s="428" t="e">
        <f t="shared" si="14"/>
        <v>#N/A</v>
      </c>
      <c r="S57" s="428" t="e">
        <f t="shared" si="14"/>
        <v>#N/A</v>
      </c>
      <c r="T57" s="428" t="e">
        <f t="shared" si="14"/>
        <v>#N/A</v>
      </c>
      <c r="U57" s="428" t="e">
        <f t="shared" si="14"/>
        <v>#N/A</v>
      </c>
      <c r="V57" s="428" t="e">
        <f t="shared" si="14"/>
        <v>#N/A</v>
      </c>
      <c r="W57" s="428"/>
      <c r="X57" s="428" t="e">
        <f t="shared" si="15"/>
        <v>#N/A</v>
      </c>
      <c r="Y57" s="428" t="e">
        <f t="shared" si="15"/>
        <v>#N/A</v>
      </c>
      <c r="Z57" s="428" t="e">
        <f t="shared" si="15"/>
        <v>#N/A</v>
      </c>
      <c r="AA57" s="428" t="e">
        <f t="shared" si="15"/>
        <v>#N/A</v>
      </c>
      <c r="AB57" s="428" t="e">
        <f t="shared" si="15"/>
        <v>#N/A</v>
      </c>
      <c r="AC57" s="428" t="e">
        <f t="shared" si="15"/>
        <v>#N/A</v>
      </c>
      <c r="AD57" s="428" t="e">
        <f t="shared" si="15"/>
        <v>#N/A</v>
      </c>
      <c r="AE57" s="428" t="e">
        <f t="shared" si="15"/>
        <v>#N/A</v>
      </c>
    </row>
    <row r="58" spans="5:31" x14ac:dyDescent="0.2">
      <c r="E58" s="15" t="e">
        <f t="shared" si="3"/>
        <v>#N/A</v>
      </c>
      <c r="F58" s="447" t="s">
        <v>413</v>
      </c>
      <c r="G58" s="428" t="e">
        <f t="shared" ref="G58:M67" si="16">VLOOKUP($E58,$E$124:$AE$886,G$6)</f>
        <v>#N/A</v>
      </c>
      <c r="H58" s="428" t="e">
        <f t="shared" si="16"/>
        <v>#N/A</v>
      </c>
      <c r="I58" s="428" t="e">
        <f t="shared" si="16"/>
        <v>#N/A</v>
      </c>
      <c r="J58" s="428" t="e">
        <f t="shared" si="16"/>
        <v>#N/A</v>
      </c>
      <c r="K58" s="428" t="e">
        <f t="shared" si="16"/>
        <v>#N/A</v>
      </c>
      <c r="L58" s="428" t="e">
        <f t="shared" si="16"/>
        <v>#N/A</v>
      </c>
      <c r="M58" s="428" t="e">
        <f t="shared" si="16"/>
        <v>#N/A</v>
      </c>
      <c r="N58" s="428"/>
      <c r="O58" s="428" t="e">
        <f t="shared" ref="O58:V67" si="17">VLOOKUP($E58,$E$124:$AE$886,O$6)</f>
        <v>#N/A</v>
      </c>
      <c r="P58" s="428" t="e">
        <f t="shared" si="17"/>
        <v>#N/A</v>
      </c>
      <c r="Q58" s="428" t="e">
        <f t="shared" si="17"/>
        <v>#N/A</v>
      </c>
      <c r="R58" s="428" t="e">
        <f t="shared" si="17"/>
        <v>#N/A</v>
      </c>
      <c r="S58" s="428" t="e">
        <f t="shared" si="17"/>
        <v>#N/A</v>
      </c>
      <c r="T58" s="428" t="e">
        <f t="shared" si="17"/>
        <v>#N/A</v>
      </c>
      <c r="U58" s="428" t="e">
        <f t="shared" si="17"/>
        <v>#N/A</v>
      </c>
      <c r="V58" s="428" t="e">
        <f t="shared" si="17"/>
        <v>#N/A</v>
      </c>
      <c r="W58" s="428"/>
      <c r="X58" s="428" t="e">
        <f t="shared" ref="X58:AE67" si="18">VLOOKUP($E58,$E$124:$AE$886,X$6)</f>
        <v>#N/A</v>
      </c>
      <c r="Y58" s="428" t="e">
        <f t="shared" si="18"/>
        <v>#N/A</v>
      </c>
      <c r="Z58" s="428" t="e">
        <f t="shared" si="18"/>
        <v>#N/A</v>
      </c>
      <c r="AA58" s="428" t="e">
        <f t="shared" si="18"/>
        <v>#N/A</v>
      </c>
      <c r="AB58" s="428" t="e">
        <f t="shared" si="18"/>
        <v>#N/A</v>
      </c>
      <c r="AC58" s="428" t="e">
        <f t="shared" si="18"/>
        <v>#N/A</v>
      </c>
      <c r="AD58" s="428" t="e">
        <f t="shared" si="18"/>
        <v>#N/A</v>
      </c>
      <c r="AE58" s="428" t="e">
        <f t="shared" si="18"/>
        <v>#N/A</v>
      </c>
    </row>
    <row r="59" spans="5:31" x14ac:dyDescent="0.2">
      <c r="E59" s="15" t="e">
        <f t="shared" si="3"/>
        <v>#N/A</v>
      </c>
      <c r="F59" s="429" t="s">
        <v>414</v>
      </c>
      <c r="G59" s="428" t="e">
        <f t="shared" si="16"/>
        <v>#N/A</v>
      </c>
      <c r="H59" s="428" t="e">
        <f t="shared" si="16"/>
        <v>#N/A</v>
      </c>
      <c r="I59" s="428" t="e">
        <f t="shared" si="16"/>
        <v>#N/A</v>
      </c>
      <c r="J59" s="428" t="e">
        <f t="shared" si="16"/>
        <v>#N/A</v>
      </c>
      <c r="K59" s="428" t="e">
        <f t="shared" si="16"/>
        <v>#N/A</v>
      </c>
      <c r="L59" s="428" t="e">
        <f t="shared" si="16"/>
        <v>#N/A</v>
      </c>
      <c r="M59" s="428" t="e">
        <f t="shared" si="16"/>
        <v>#N/A</v>
      </c>
      <c r="N59" s="428"/>
      <c r="O59" s="428" t="e">
        <f t="shared" si="17"/>
        <v>#N/A</v>
      </c>
      <c r="P59" s="428" t="e">
        <f t="shared" si="17"/>
        <v>#N/A</v>
      </c>
      <c r="Q59" s="428" t="e">
        <f t="shared" si="17"/>
        <v>#N/A</v>
      </c>
      <c r="R59" s="428" t="e">
        <f t="shared" si="17"/>
        <v>#N/A</v>
      </c>
      <c r="S59" s="428" t="e">
        <f t="shared" si="17"/>
        <v>#N/A</v>
      </c>
      <c r="T59" s="428" t="e">
        <f t="shared" si="17"/>
        <v>#N/A</v>
      </c>
      <c r="U59" s="428" t="e">
        <f t="shared" si="17"/>
        <v>#N/A</v>
      </c>
      <c r="V59" s="428" t="e">
        <f t="shared" si="17"/>
        <v>#N/A</v>
      </c>
      <c r="W59" s="428"/>
      <c r="X59" s="428" t="e">
        <f t="shared" si="18"/>
        <v>#N/A</v>
      </c>
      <c r="Y59" s="428" t="e">
        <f t="shared" si="18"/>
        <v>#N/A</v>
      </c>
      <c r="Z59" s="428" t="e">
        <f t="shared" si="18"/>
        <v>#N/A</v>
      </c>
      <c r="AA59" s="428" t="e">
        <f t="shared" si="18"/>
        <v>#N/A</v>
      </c>
      <c r="AB59" s="428" t="e">
        <f t="shared" si="18"/>
        <v>#N/A</v>
      </c>
      <c r="AC59" s="428" t="e">
        <f t="shared" si="18"/>
        <v>#N/A</v>
      </c>
      <c r="AD59" s="428" t="e">
        <f t="shared" si="18"/>
        <v>#N/A</v>
      </c>
      <c r="AE59" s="428" t="e">
        <f t="shared" si="18"/>
        <v>#N/A</v>
      </c>
    </row>
    <row r="60" spans="5:31" x14ac:dyDescent="0.2">
      <c r="E60" s="15" t="e">
        <f t="shared" si="3"/>
        <v>#N/A</v>
      </c>
      <c r="F60" s="429" t="s">
        <v>415</v>
      </c>
      <c r="G60" s="428" t="e">
        <f t="shared" si="16"/>
        <v>#N/A</v>
      </c>
      <c r="H60" s="428" t="e">
        <f t="shared" si="16"/>
        <v>#N/A</v>
      </c>
      <c r="I60" s="428" t="e">
        <f t="shared" si="16"/>
        <v>#N/A</v>
      </c>
      <c r="J60" s="428" t="e">
        <f t="shared" si="16"/>
        <v>#N/A</v>
      </c>
      <c r="K60" s="428" t="e">
        <f t="shared" si="16"/>
        <v>#N/A</v>
      </c>
      <c r="L60" s="428" t="e">
        <f t="shared" si="16"/>
        <v>#N/A</v>
      </c>
      <c r="M60" s="428" t="e">
        <f t="shared" si="16"/>
        <v>#N/A</v>
      </c>
      <c r="N60" s="428"/>
      <c r="O60" s="428" t="e">
        <f t="shared" si="17"/>
        <v>#N/A</v>
      </c>
      <c r="P60" s="428" t="e">
        <f t="shared" si="17"/>
        <v>#N/A</v>
      </c>
      <c r="Q60" s="428" t="e">
        <f t="shared" si="17"/>
        <v>#N/A</v>
      </c>
      <c r="R60" s="428" t="e">
        <f t="shared" si="17"/>
        <v>#N/A</v>
      </c>
      <c r="S60" s="428" t="e">
        <f t="shared" si="17"/>
        <v>#N/A</v>
      </c>
      <c r="T60" s="428" t="e">
        <f t="shared" si="17"/>
        <v>#N/A</v>
      </c>
      <c r="U60" s="428" t="e">
        <f t="shared" si="17"/>
        <v>#N/A</v>
      </c>
      <c r="V60" s="428" t="e">
        <f t="shared" si="17"/>
        <v>#N/A</v>
      </c>
      <c r="W60" s="428"/>
      <c r="X60" s="428" t="e">
        <f t="shared" si="18"/>
        <v>#N/A</v>
      </c>
      <c r="Y60" s="428" t="e">
        <f t="shared" si="18"/>
        <v>#N/A</v>
      </c>
      <c r="Z60" s="428" t="e">
        <f t="shared" si="18"/>
        <v>#N/A</v>
      </c>
      <c r="AA60" s="428" t="e">
        <f t="shared" si="18"/>
        <v>#N/A</v>
      </c>
      <c r="AB60" s="428" t="e">
        <f t="shared" si="18"/>
        <v>#N/A</v>
      </c>
      <c r="AC60" s="428" t="e">
        <f t="shared" si="18"/>
        <v>#N/A</v>
      </c>
      <c r="AD60" s="428" t="e">
        <f t="shared" si="18"/>
        <v>#N/A</v>
      </c>
      <c r="AE60" s="428" t="e">
        <f t="shared" si="18"/>
        <v>#N/A</v>
      </c>
    </row>
    <row r="61" spans="5:31" x14ac:dyDescent="0.2">
      <c r="E61" s="15" t="e">
        <f t="shared" si="3"/>
        <v>#N/A</v>
      </c>
      <c r="F61" s="429" t="s">
        <v>416</v>
      </c>
      <c r="G61" s="428" t="e">
        <f t="shared" si="16"/>
        <v>#N/A</v>
      </c>
      <c r="H61" s="428" t="e">
        <f t="shared" si="16"/>
        <v>#N/A</v>
      </c>
      <c r="I61" s="428" t="e">
        <f t="shared" si="16"/>
        <v>#N/A</v>
      </c>
      <c r="J61" s="428" t="e">
        <f t="shared" si="16"/>
        <v>#N/A</v>
      </c>
      <c r="K61" s="428" t="e">
        <f t="shared" si="16"/>
        <v>#N/A</v>
      </c>
      <c r="L61" s="428" t="e">
        <f t="shared" si="16"/>
        <v>#N/A</v>
      </c>
      <c r="M61" s="428" t="e">
        <f t="shared" si="16"/>
        <v>#N/A</v>
      </c>
      <c r="N61" s="428"/>
      <c r="O61" s="428" t="e">
        <f t="shared" si="17"/>
        <v>#N/A</v>
      </c>
      <c r="P61" s="428" t="e">
        <f t="shared" si="17"/>
        <v>#N/A</v>
      </c>
      <c r="Q61" s="428" t="e">
        <f t="shared" si="17"/>
        <v>#N/A</v>
      </c>
      <c r="R61" s="428" t="e">
        <f t="shared" si="17"/>
        <v>#N/A</v>
      </c>
      <c r="S61" s="428" t="e">
        <f t="shared" si="17"/>
        <v>#N/A</v>
      </c>
      <c r="T61" s="428" t="e">
        <f t="shared" si="17"/>
        <v>#N/A</v>
      </c>
      <c r="U61" s="428" t="e">
        <f t="shared" si="17"/>
        <v>#N/A</v>
      </c>
      <c r="V61" s="428" t="e">
        <f t="shared" si="17"/>
        <v>#N/A</v>
      </c>
      <c r="W61" s="428"/>
      <c r="X61" s="428" t="e">
        <f t="shared" si="18"/>
        <v>#N/A</v>
      </c>
      <c r="Y61" s="428" t="e">
        <f t="shared" si="18"/>
        <v>#N/A</v>
      </c>
      <c r="Z61" s="428" t="e">
        <f t="shared" si="18"/>
        <v>#N/A</v>
      </c>
      <c r="AA61" s="428" t="e">
        <f t="shared" si="18"/>
        <v>#N/A</v>
      </c>
      <c r="AB61" s="428" t="e">
        <f t="shared" si="18"/>
        <v>#N/A</v>
      </c>
      <c r="AC61" s="428" t="e">
        <f t="shared" si="18"/>
        <v>#N/A</v>
      </c>
      <c r="AD61" s="428" t="e">
        <f t="shared" si="18"/>
        <v>#N/A</v>
      </c>
      <c r="AE61" s="428" t="e">
        <f t="shared" si="18"/>
        <v>#N/A</v>
      </c>
    </row>
    <row r="62" spans="5:31" x14ac:dyDescent="0.2">
      <c r="E62" s="15" t="e">
        <f t="shared" si="3"/>
        <v>#N/A</v>
      </c>
      <c r="F62" s="429" t="s">
        <v>417</v>
      </c>
      <c r="G62" s="428" t="e">
        <f t="shared" si="16"/>
        <v>#N/A</v>
      </c>
      <c r="H62" s="428" t="e">
        <f t="shared" si="16"/>
        <v>#N/A</v>
      </c>
      <c r="I62" s="428" t="e">
        <f t="shared" si="16"/>
        <v>#N/A</v>
      </c>
      <c r="J62" s="428" t="e">
        <f t="shared" si="16"/>
        <v>#N/A</v>
      </c>
      <c r="K62" s="428" t="e">
        <f t="shared" si="16"/>
        <v>#N/A</v>
      </c>
      <c r="L62" s="428" t="e">
        <f t="shared" si="16"/>
        <v>#N/A</v>
      </c>
      <c r="M62" s="428" t="e">
        <f t="shared" si="16"/>
        <v>#N/A</v>
      </c>
      <c r="N62" s="428"/>
      <c r="O62" s="428" t="e">
        <f t="shared" si="17"/>
        <v>#N/A</v>
      </c>
      <c r="P62" s="428" t="e">
        <f t="shared" si="17"/>
        <v>#N/A</v>
      </c>
      <c r="Q62" s="428" t="e">
        <f t="shared" si="17"/>
        <v>#N/A</v>
      </c>
      <c r="R62" s="428" t="e">
        <f t="shared" si="17"/>
        <v>#N/A</v>
      </c>
      <c r="S62" s="428" t="e">
        <f t="shared" si="17"/>
        <v>#N/A</v>
      </c>
      <c r="T62" s="428" t="e">
        <f t="shared" si="17"/>
        <v>#N/A</v>
      </c>
      <c r="U62" s="428" t="e">
        <f t="shared" si="17"/>
        <v>#N/A</v>
      </c>
      <c r="V62" s="428" t="e">
        <f t="shared" si="17"/>
        <v>#N/A</v>
      </c>
      <c r="W62" s="428"/>
      <c r="X62" s="428" t="e">
        <f t="shared" si="18"/>
        <v>#N/A</v>
      </c>
      <c r="Y62" s="428" t="e">
        <f t="shared" si="18"/>
        <v>#N/A</v>
      </c>
      <c r="Z62" s="428" t="e">
        <f t="shared" si="18"/>
        <v>#N/A</v>
      </c>
      <c r="AA62" s="428" t="e">
        <f t="shared" si="18"/>
        <v>#N/A</v>
      </c>
      <c r="AB62" s="428" t="e">
        <f t="shared" si="18"/>
        <v>#N/A</v>
      </c>
      <c r="AC62" s="428" t="e">
        <f t="shared" si="18"/>
        <v>#N/A</v>
      </c>
      <c r="AD62" s="428" t="e">
        <f t="shared" si="18"/>
        <v>#N/A</v>
      </c>
      <c r="AE62" s="428" t="e">
        <f t="shared" si="18"/>
        <v>#N/A</v>
      </c>
    </row>
    <row r="63" spans="5:31" x14ac:dyDescent="0.2">
      <c r="E63" s="15" t="e">
        <f t="shared" si="3"/>
        <v>#N/A</v>
      </c>
      <c r="F63" s="429" t="s">
        <v>418</v>
      </c>
      <c r="G63" s="428" t="e">
        <f t="shared" si="16"/>
        <v>#N/A</v>
      </c>
      <c r="H63" s="428" t="e">
        <f t="shared" si="16"/>
        <v>#N/A</v>
      </c>
      <c r="I63" s="428" t="e">
        <f t="shared" si="16"/>
        <v>#N/A</v>
      </c>
      <c r="J63" s="428" t="e">
        <f t="shared" si="16"/>
        <v>#N/A</v>
      </c>
      <c r="K63" s="428" t="e">
        <f t="shared" si="16"/>
        <v>#N/A</v>
      </c>
      <c r="L63" s="428" t="e">
        <f t="shared" si="16"/>
        <v>#N/A</v>
      </c>
      <c r="M63" s="428" t="e">
        <f t="shared" si="16"/>
        <v>#N/A</v>
      </c>
      <c r="N63" s="428"/>
      <c r="O63" s="428" t="e">
        <f t="shared" si="17"/>
        <v>#N/A</v>
      </c>
      <c r="P63" s="428" t="e">
        <f t="shared" si="17"/>
        <v>#N/A</v>
      </c>
      <c r="Q63" s="428" t="e">
        <f t="shared" si="17"/>
        <v>#N/A</v>
      </c>
      <c r="R63" s="428" t="e">
        <f t="shared" si="17"/>
        <v>#N/A</v>
      </c>
      <c r="S63" s="428" t="e">
        <f t="shared" si="17"/>
        <v>#N/A</v>
      </c>
      <c r="T63" s="428" t="e">
        <f t="shared" si="17"/>
        <v>#N/A</v>
      </c>
      <c r="U63" s="428" t="e">
        <f t="shared" si="17"/>
        <v>#N/A</v>
      </c>
      <c r="V63" s="428" t="e">
        <f t="shared" si="17"/>
        <v>#N/A</v>
      </c>
      <c r="W63" s="428"/>
      <c r="X63" s="428" t="e">
        <f t="shared" si="18"/>
        <v>#N/A</v>
      </c>
      <c r="Y63" s="428" t="e">
        <f t="shared" si="18"/>
        <v>#N/A</v>
      </c>
      <c r="Z63" s="428" t="e">
        <f t="shared" si="18"/>
        <v>#N/A</v>
      </c>
      <c r="AA63" s="428" t="e">
        <f t="shared" si="18"/>
        <v>#N/A</v>
      </c>
      <c r="AB63" s="428" t="e">
        <f t="shared" si="18"/>
        <v>#N/A</v>
      </c>
      <c r="AC63" s="428" t="e">
        <f t="shared" si="18"/>
        <v>#N/A</v>
      </c>
      <c r="AD63" s="428" t="e">
        <f t="shared" si="18"/>
        <v>#N/A</v>
      </c>
      <c r="AE63" s="428" t="e">
        <f t="shared" si="18"/>
        <v>#N/A</v>
      </c>
    </row>
    <row r="64" spans="5:31" x14ac:dyDescent="0.2">
      <c r="E64" s="15" t="e">
        <f t="shared" si="3"/>
        <v>#N/A</v>
      </c>
      <c r="F64" s="429" t="s">
        <v>419</v>
      </c>
      <c r="G64" s="428" t="e">
        <f t="shared" si="16"/>
        <v>#N/A</v>
      </c>
      <c r="H64" s="428" t="e">
        <f t="shared" si="16"/>
        <v>#N/A</v>
      </c>
      <c r="I64" s="428" t="e">
        <f t="shared" si="16"/>
        <v>#N/A</v>
      </c>
      <c r="J64" s="428" t="e">
        <f t="shared" si="16"/>
        <v>#N/A</v>
      </c>
      <c r="K64" s="428" t="e">
        <f t="shared" si="16"/>
        <v>#N/A</v>
      </c>
      <c r="L64" s="428" t="e">
        <f t="shared" si="16"/>
        <v>#N/A</v>
      </c>
      <c r="M64" s="428" t="e">
        <f t="shared" si="16"/>
        <v>#N/A</v>
      </c>
      <c r="N64" s="428"/>
      <c r="O64" s="428" t="e">
        <f t="shared" si="17"/>
        <v>#N/A</v>
      </c>
      <c r="P64" s="428" t="e">
        <f t="shared" si="17"/>
        <v>#N/A</v>
      </c>
      <c r="Q64" s="428" t="e">
        <f t="shared" si="17"/>
        <v>#N/A</v>
      </c>
      <c r="R64" s="428" t="e">
        <f t="shared" si="17"/>
        <v>#N/A</v>
      </c>
      <c r="S64" s="428" t="e">
        <f t="shared" si="17"/>
        <v>#N/A</v>
      </c>
      <c r="T64" s="428" t="e">
        <f t="shared" si="17"/>
        <v>#N/A</v>
      </c>
      <c r="U64" s="428" t="e">
        <f t="shared" si="17"/>
        <v>#N/A</v>
      </c>
      <c r="V64" s="428" t="e">
        <f t="shared" si="17"/>
        <v>#N/A</v>
      </c>
      <c r="W64" s="428"/>
      <c r="X64" s="428" t="e">
        <f t="shared" si="18"/>
        <v>#N/A</v>
      </c>
      <c r="Y64" s="428" t="e">
        <f t="shared" si="18"/>
        <v>#N/A</v>
      </c>
      <c r="Z64" s="428" t="e">
        <f t="shared" si="18"/>
        <v>#N/A</v>
      </c>
      <c r="AA64" s="428" t="e">
        <f t="shared" si="18"/>
        <v>#N/A</v>
      </c>
      <c r="AB64" s="428" t="e">
        <f t="shared" si="18"/>
        <v>#N/A</v>
      </c>
      <c r="AC64" s="428" t="e">
        <f t="shared" si="18"/>
        <v>#N/A</v>
      </c>
      <c r="AD64" s="428" t="e">
        <f t="shared" si="18"/>
        <v>#N/A</v>
      </c>
      <c r="AE64" s="428" t="e">
        <f t="shared" si="18"/>
        <v>#N/A</v>
      </c>
    </row>
    <row r="65" spans="5:31" x14ac:dyDescent="0.2">
      <c r="E65" s="15" t="e">
        <f t="shared" si="3"/>
        <v>#N/A</v>
      </c>
      <c r="F65" s="429" t="s">
        <v>420</v>
      </c>
      <c r="G65" s="428" t="e">
        <f t="shared" si="16"/>
        <v>#N/A</v>
      </c>
      <c r="H65" s="428" t="e">
        <f t="shared" si="16"/>
        <v>#N/A</v>
      </c>
      <c r="I65" s="428" t="e">
        <f t="shared" si="16"/>
        <v>#N/A</v>
      </c>
      <c r="J65" s="428" t="e">
        <f t="shared" si="16"/>
        <v>#N/A</v>
      </c>
      <c r="K65" s="428" t="e">
        <f t="shared" si="16"/>
        <v>#N/A</v>
      </c>
      <c r="L65" s="428" t="e">
        <f t="shared" si="16"/>
        <v>#N/A</v>
      </c>
      <c r="M65" s="428" t="e">
        <f t="shared" si="16"/>
        <v>#N/A</v>
      </c>
      <c r="N65" s="428"/>
      <c r="O65" s="428" t="e">
        <f t="shared" si="17"/>
        <v>#N/A</v>
      </c>
      <c r="P65" s="428" t="e">
        <f t="shared" si="17"/>
        <v>#N/A</v>
      </c>
      <c r="Q65" s="428" t="e">
        <f t="shared" si="17"/>
        <v>#N/A</v>
      </c>
      <c r="R65" s="428" t="e">
        <f t="shared" si="17"/>
        <v>#N/A</v>
      </c>
      <c r="S65" s="428" t="e">
        <f t="shared" si="17"/>
        <v>#N/A</v>
      </c>
      <c r="T65" s="428" t="e">
        <f t="shared" si="17"/>
        <v>#N/A</v>
      </c>
      <c r="U65" s="428" t="e">
        <f t="shared" si="17"/>
        <v>#N/A</v>
      </c>
      <c r="V65" s="428" t="e">
        <f t="shared" si="17"/>
        <v>#N/A</v>
      </c>
      <c r="W65" s="428"/>
      <c r="X65" s="428" t="e">
        <f t="shared" si="18"/>
        <v>#N/A</v>
      </c>
      <c r="Y65" s="428" t="e">
        <f t="shared" si="18"/>
        <v>#N/A</v>
      </c>
      <c r="Z65" s="428" t="e">
        <f t="shared" si="18"/>
        <v>#N/A</v>
      </c>
      <c r="AA65" s="428" t="e">
        <f t="shared" si="18"/>
        <v>#N/A</v>
      </c>
      <c r="AB65" s="428" t="e">
        <f t="shared" si="18"/>
        <v>#N/A</v>
      </c>
      <c r="AC65" s="428" t="e">
        <f t="shared" si="18"/>
        <v>#N/A</v>
      </c>
      <c r="AD65" s="428" t="e">
        <f t="shared" si="18"/>
        <v>#N/A</v>
      </c>
      <c r="AE65" s="428" t="e">
        <f t="shared" si="18"/>
        <v>#N/A</v>
      </c>
    </row>
    <row r="66" spans="5:31" x14ac:dyDescent="0.2">
      <c r="E66" s="15" t="e">
        <f t="shared" si="3"/>
        <v>#N/A</v>
      </c>
      <c r="F66" s="429" t="s">
        <v>421</v>
      </c>
      <c r="G66" s="428" t="e">
        <f t="shared" si="16"/>
        <v>#N/A</v>
      </c>
      <c r="H66" s="428" t="e">
        <f t="shared" si="16"/>
        <v>#N/A</v>
      </c>
      <c r="I66" s="428" t="e">
        <f t="shared" si="16"/>
        <v>#N/A</v>
      </c>
      <c r="J66" s="428" t="e">
        <f t="shared" si="16"/>
        <v>#N/A</v>
      </c>
      <c r="K66" s="428" t="e">
        <f t="shared" si="16"/>
        <v>#N/A</v>
      </c>
      <c r="L66" s="428" t="e">
        <f t="shared" si="16"/>
        <v>#N/A</v>
      </c>
      <c r="M66" s="428" t="e">
        <f t="shared" si="16"/>
        <v>#N/A</v>
      </c>
      <c r="N66" s="428"/>
      <c r="O66" s="428" t="e">
        <f t="shared" si="17"/>
        <v>#N/A</v>
      </c>
      <c r="P66" s="428" t="e">
        <f t="shared" si="17"/>
        <v>#N/A</v>
      </c>
      <c r="Q66" s="428" t="e">
        <f t="shared" si="17"/>
        <v>#N/A</v>
      </c>
      <c r="R66" s="428" t="e">
        <f t="shared" si="17"/>
        <v>#N/A</v>
      </c>
      <c r="S66" s="428" t="e">
        <f t="shared" si="17"/>
        <v>#N/A</v>
      </c>
      <c r="T66" s="428" t="e">
        <f t="shared" si="17"/>
        <v>#N/A</v>
      </c>
      <c r="U66" s="428" t="e">
        <f t="shared" si="17"/>
        <v>#N/A</v>
      </c>
      <c r="V66" s="428" t="e">
        <f t="shared" si="17"/>
        <v>#N/A</v>
      </c>
      <c r="W66" s="428"/>
      <c r="X66" s="428" t="e">
        <f t="shared" si="18"/>
        <v>#N/A</v>
      </c>
      <c r="Y66" s="428" t="e">
        <f t="shared" si="18"/>
        <v>#N/A</v>
      </c>
      <c r="Z66" s="428" t="e">
        <f t="shared" si="18"/>
        <v>#N/A</v>
      </c>
      <c r="AA66" s="428" t="e">
        <f t="shared" si="18"/>
        <v>#N/A</v>
      </c>
      <c r="AB66" s="428" t="e">
        <f t="shared" si="18"/>
        <v>#N/A</v>
      </c>
      <c r="AC66" s="428" t="e">
        <f t="shared" si="18"/>
        <v>#N/A</v>
      </c>
      <c r="AD66" s="428" t="e">
        <f t="shared" si="18"/>
        <v>#N/A</v>
      </c>
      <c r="AE66" s="428" t="e">
        <f t="shared" si="18"/>
        <v>#N/A</v>
      </c>
    </row>
    <row r="67" spans="5:31" x14ac:dyDescent="0.2">
      <c r="E67" s="15" t="e">
        <f t="shared" si="3"/>
        <v>#N/A</v>
      </c>
      <c r="F67" s="429" t="s">
        <v>422</v>
      </c>
      <c r="G67" s="428" t="e">
        <f t="shared" si="16"/>
        <v>#N/A</v>
      </c>
      <c r="H67" s="428" t="e">
        <f t="shared" si="16"/>
        <v>#N/A</v>
      </c>
      <c r="I67" s="428" t="e">
        <f t="shared" si="16"/>
        <v>#N/A</v>
      </c>
      <c r="J67" s="428" t="e">
        <f t="shared" si="16"/>
        <v>#N/A</v>
      </c>
      <c r="K67" s="428" t="e">
        <f t="shared" si="16"/>
        <v>#N/A</v>
      </c>
      <c r="L67" s="428" t="e">
        <f t="shared" si="16"/>
        <v>#N/A</v>
      </c>
      <c r="M67" s="428" t="e">
        <f t="shared" si="16"/>
        <v>#N/A</v>
      </c>
      <c r="N67" s="428"/>
      <c r="O67" s="428" t="e">
        <f t="shared" si="17"/>
        <v>#N/A</v>
      </c>
      <c r="P67" s="428" t="e">
        <f t="shared" si="17"/>
        <v>#N/A</v>
      </c>
      <c r="Q67" s="428" t="e">
        <f t="shared" si="17"/>
        <v>#N/A</v>
      </c>
      <c r="R67" s="428" t="e">
        <f t="shared" si="17"/>
        <v>#N/A</v>
      </c>
      <c r="S67" s="428" t="e">
        <f t="shared" si="17"/>
        <v>#N/A</v>
      </c>
      <c r="T67" s="428" t="e">
        <f t="shared" si="17"/>
        <v>#N/A</v>
      </c>
      <c r="U67" s="428" t="e">
        <f t="shared" si="17"/>
        <v>#N/A</v>
      </c>
      <c r="V67" s="428" t="e">
        <f t="shared" si="17"/>
        <v>#N/A</v>
      </c>
      <c r="W67" s="428"/>
      <c r="X67" s="428" t="e">
        <f t="shared" si="18"/>
        <v>#N/A</v>
      </c>
      <c r="Y67" s="428" t="e">
        <f t="shared" si="18"/>
        <v>#N/A</v>
      </c>
      <c r="Z67" s="428" t="e">
        <f t="shared" si="18"/>
        <v>#N/A</v>
      </c>
      <c r="AA67" s="428" t="e">
        <f t="shared" si="18"/>
        <v>#N/A</v>
      </c>
      <c r="AB67" s="428" t="e">
        <f t="shared" si="18"/>
        <v>#N/A</v>
      </c>
      <c r="AC67" s="428" t="e">
        <f t="shared" si="18"/>
        <v>#N/A</v>
      </c>
      <c r="AD67" s="428" t="e">
        <f t="shared" si="18"/>
        <v>#N/A</v>
      </c>
      <c r="AE67" s="428" t="e">
        <f t="shared" si="18"/>
        <v>#N/A</v>
      </c>
    </row>
    <row r="68" spans="5:31" x14ac:dyDescent="0.2">
      <c r="E68" s="15" t="e">
        <f t="shared" si="3"/>
        <v>#N/A</v>
      </c>
      <c r="F68" s="429" t="s">
        <v>423</v>
      </c>
      <c r="G68" s="428" t="e">
        <f t="shared" ref="G68:M77" si="19">VLOOKUP($E68,$E$124:$AE$886,G$6)</f>
        <v>#N/A</v>
      </c>
      <c r="H68" s="428" t="e">
        <f t="shared" si="19"/>
        <v>#N/A</v>
      </c>
      <c r="I68" s="428" t="e">
        <f t="shared" si="19"/>
        <v>#N/A</v>
      </c>
      <c r="J68" s="428" t="e">
        <f t="shared" si="19"/>
        <v>#N/A</v>
      </c>
      <c r="K68" s="428" t="e">
        <f t="shared" si="19"/>
        <v>#N/A</v>
      </c>
      <c r="L68" s="428" t="e">
        <f t="shared" si="19"/>
        <v>#N/A</v>
      </c>
      <c r="M68" s="428" t="e">
        <f t="shared" si="19"/>
        <v>#N/A</v>
      </c>
      <c r="N68" s="428"/>
      <c r="O68" s="428" t="e">
        <f t="shared" ref="O68:V77" si="20">VLOOKUP($E68,$E$124:$AE$886,O$6)</f>
        <v>#N/A</v>
      </c>
      <c r="P68" s="428" t="e">
        <f t="shared" si="20"/>
        <v>#N/A</v>
      </c>
      <c r="Q68" s="428" t="e">
        <f t="shared" si="20"/>
        <v>#N/A</v>
      </c>
      <c r="R68" s="428" t="e">
        <f t="shared" si="20"/>
        <v>#N/A</v>
      </c>
      <c r="S68" s="428" t="e">
        <f t="shared" si="20"/>
        <v>#N/A</v>
      </c>
      <c r="T68" s="428" t="e">
        <f t="shared" si="20"/>
        <v>#N/A</v>
      </c>
      <c r="U68" s="428" t="e">
        <f t="shared" si="20"/>
        <v>#N/A</v>
      </c>
      <c r="V68" s="428" t="e">
        <f t="shared" si="20"/>
        <v>#N/A</v>
      </c>
      <c r="W68" s="428"/>
      <c r="X68" s="428" t="e">
        <f t="shared" ref="X68:AE77" si="21">VLOOKUP($E68,$E$124:$AE$886,X$6)</f>
        <v>#N/A</v>
      </c>
      <c r="Y68" s="428" t="e">
        <f t="shared" si="21"/>
        <v>#N/A</v>
      </c>
      <c r="Z68" s="428" t="e">
        <f t="shared" si="21"/>
        <v>#N/A</v>
      </c>
      <c r="AA68" s="428" t="e">
        <f t="shared" si="21"/>
        <v>#N/A</v>
      </c>
      <c r="AB68" s="428" t="e">
        <f t="shared" si="21"/>
        <v>#N/A</v>
      </c>
      <c r="AC68" s="428" t="e">
        <f t="shared" si="21"/>
        <v>#N/A</v>
      </c>
      <c r="AD68" s="428" t="e">
        <f t="shared" si="21"/>
        <v>#N/A</v>
      </c>
      <c r="AE68" s="428" t="e">
        <f t="shared" si="21"/>
        <v>#N/A</v>
      </c>
    </row>
    <row r="69" spans="5:31" x14ac:dyDescent="0.2">
      <c r="E69" s="15" t="e">
        <f t="shared" si="3"/>
        <v>#N/A</v>
      </c>
      <c r="F69" s="429" t="s">
        <v>424</v>
      </c>
      <c r="G69" s="428" t="e">
        <f t="shared" si="19"/>
        <v>#N/A</v>
      </c>
      <c r="H69" s="428" t="e">
        <f t="shared" si="19"/>
        <v>#N/A</v>
      </c>
      <c r="I69" s="428" t="e">
        <f t="shared" si="19"/>
        <v>#N/A</v>
      </c>
      <c r="J69" s="428" t="e">
        <f t="shared" si="19"/>
        <v>#N/A</v>
      </c>
      <c r="K69" s="428" t="e">
        <f t="shared" si="19"/>
        <v>#N/A</v>
      </c>
      <c r="L69" s="428" t="e">
        <f t="shared" si="19"/>
        <v>#N/A</v>
      </c>
      <c r="M69" s="428" t="e">
        <f t="shared" si="19"/>
        <v>#N/A</v>
      </c>
      <c r="N69" s="428"/>
      <c r="O69" s="428" t="e">
        <f t="shared" si="20"/>
        <v>#N/A</v>
      </c>
      <c r="P69" s="428" t="e">
        <f t="shared" si="20"/>
        <v>#N/A</v>
      </c>
      <c r="Q69" s="428" t="e">
        <f t="shared" si="20"/>
        <v>#N/A</v>
      </c>
      <c r="R69" s="428" t="e">
        <f t="shared" si="20"/>
        <v>#N/A</v>
      </c>
      <c r="S69" s="428" t="e">
        <f t="shared" si="20"/>
        <v>#N/A</v>
      </c>
      <c r="T69" s="428" t="e">
        <f t="shared" si="20"/>
        <v>#N/A</v>
      </c>
      <c r="U69" s="428" t="e">
        <f t="shared" si="20"/>
        <v>#N/A</v>
      </c>
      <c r="V69" s="428" t="e">
        <f t="shared" si="20"/>
        <v>#N/A</v>
      </c>
      <c r="W69" s="428"/>
      <c r="X69" s="428" t="e">
        <f t="shared" si="21"/>
        <v>#N/A</v>
      </c>
      <c r="Y69" s="428" t="e">
        <f t="shared" si="21"/>
        <v>#N/A</v>
      </c>
      <c r="Z69" s="428" t="e">
        <f t="shared" si="21"/>
        <v>#N/A</v>
      </c>
      <c r="AA69" s="428" t="e">
        <f t="shared" si="21"/>
        <v>#N/A</v>
      </c>
      <c r="AB69" s="428" t="e">
        <f t="shared" si="21"/>
        <v>#N/A</v>
      </c>
      <c r="AC69" s="428" t="e">
        <f t="shared" si="21"/>
        <v>#N/A</v>
      </c>
      <c r="AD69" s="428" t="e">
        <f t="shared" si="21"/>
        <v>#N/A</v>
      </c>
      <c r="AE69" s="428" t="e">
        <f t="shared" si="21"/>
        <v>#N/A</v>
      </c>
    </row>
    <row r="70" spans="5:31" x14ac:dyDescent="0.2">
      <c r="E70" s="15" t="e">
        <f t="shared" si="3"/>
        <v>#N/A</v>
      </c>
      <c r="F70" s="429" t="s">
        <v>425</v>
      </c>
      <c r="G70" s="428" t="e">
        <f t="shared" si="19"/>
        <v>#N/A</v>
      </c>
      <c r="H70" s="428" t="e">
        <f t="shared" si="19"/>
        <v>#N/A</v>
      </c>
      <c r="I70" s="428" t="e">
        <f t="shared" si="19"/>
        <v>#N/A</v>
      </c>
      <c r="J70" s="428" t="e">
        <f t="shared" si="19"/>
        <v>#N/A</v>
      </c>
      <c r="K70" s="428" t="e">
        <f t="shared" si="19"/>
        <v>#N/A</v>
      </c>
      <c r="L70" s="428" t="e">
        <f t="shared" si="19"/>
        <v>#N/A</v>
      </c>
      <c r="M70" s="428" t="e">
        <f t="shared" si="19"/>
        <v>#N/A</v>
      </c>
      <c r="N70" s="428"/>
      <c r="O70" s="428" t="e">
        <f t="shared" si="20"/>
        <v>#N/A</v>
      </c>
      <c r="P70" s="428" t="e">
        <f t="shared" si="20"/>
        <v>#N/A</v>
      </c>
      <c r="Q70" s="428" t="e">
        <f t="shared" si="20"/>
        <v>#N/A</v>
      </c>
      <c r="R70" s="428" t="e">
        <f t="shared" si="20"/>
        <v>#N/A</v>
      </c>
      <c r="S70" s="428" t="e">
        <f t="shared" si="20"/>
        <v>#N/A</v>
      </c>
      <c r="T70" s="428" t="e">
        <f t="shared" si="20"/>
        <v>#N/A</v>
      </c>
      <c r="U70" s="428" t="e">
        <f t="shared" si="20"/>
        <v>#N/A</v>
      </c>
      <c r="V70" s="428" t="e">
        <f t="shared" si="20"/>
        <v>#N/A</v>
      </c>
      <c r="W70" s="428"/>
      <c r="X70" s="428" t="e">
        <f t="shared" si="21"/>
        <v>#N/A</v>
      </c>
      <c r="Y70" s="428" t="e">
        <f t="shared" si="21"/>
        <v>#N/A</v>
      </c>
      <c r="Z70" s="428" t="e">
        <f t="shared" si="21"/>
        <v>#N/A</v>
      </c>
      <c r="AA70" s="428" t="e">
        <f t="shared" si="21"/>
        <v>#N/A</v>
      </c>
      <c r="AB70" s="428" t="e">
        <f t="shared" si="21"/>
        <v>#N/A</v>
      </c>
      <c r="AC70" s="428" t="e">
        <f t="shared" si="21"/>
        <v>#N/A</v>
      </c>
      <c r="AD70" s="428" t="e">
        <f t="shared" si="21"/>
        <v>#N/A</v>
      </c>
      <c r="AE70" s="428" t="e">
        <f t="shared" si="21"/>
        <v>#N/A</v>
      </c>
    </row>
    <row r="71" spans="5:31" x14ac:dyDescent="0.2">
      <c r="E71" s="15" t="e">
        <f t="shared" si="3"/>
        <v>#N/A</v>
      </c>
      <c r="F71" s="429" t="s">
        <v>426</v>
      </c>
      <c r="G71" s="428" t="e">
        <f t="shared" si="19"/>
        <v>#N/A</v>
      </c>
      <c r="H71" s="428" t="e">
        <f t="shared" si="19"/>
        <v>#N/A</v>
      </c>
      <c r="I71" s="428" t="e">
        <f t="shared" si="19"/>
        <v>#N/A</v>
      </c>
      <c r="J71" s="428" t="e">
        <f t="shared" si="19"/>
        <v>#N/A</v>
      </c>
      <c r="K71" s="428" t="e">
        <f t="shared" si="19"/>
        <v>#N/A</v>
      </c>
      <c r="L71" s="428" t="e">
        <f t="shared" si="19"/>
        <v>#N/A</v>
      </c>
      <c r="M71" s="428" t="e">
        <f t="shared" si="19"/>
        <v>#N/A</v>
      </c>
      <c r="N71" s="428"/>
      <c r="O71" s="428" t="e">
        <f t="shared" si="20"/>
        <v>#N/A</v>
      </c>
      <c r="P71" s="428" t="e">
        <f t="shared" si="20"/>
        <v>#N/A</v>
      </c>
      <c r="Q71" s="428" t="e">
        <f t="shared" si="20"/>
        <v>#N/A</v>
      </c>
      <c r="R71" s="428" t="e">
        <f t="shared" si="20"/>
        <v>#N/A</v>
      </c>
      <c r="S71" s="428" t="e">
        <f t="shared" si="20"/>
        <v>#N/A</v>
      </c>
      <c r="T71" s="428" t="e">
        <f t="shared" si="20"/>
        <v>#N/A</v>
      </c>
      <c r="U71" s="428" t="e">
        <f t="shared" si="20"/>
        <v>#N/A</v>
      </c>
      <c r="V71" s="428" t="e">
        <f t="shared" si="20"/>
        <v>#N/A</v>
      </c>
      <c r="W71" s="428"/>
      <c r="X71" s="428" t="e">
        <f t="shared" si="21"/>
        <v>#N/A</v>
      </c>
      <c r="Y71" s="428" t="e">
        <f t="shared" si="21"/>
        <v>#N/A</v>
      </c>
      <c r="Z71" s="428" t="e">
        <f t="shared" si="21"/>
        <v>#N/A</v>
      </c>
      <c r="AA71" s="428" t="e">
        <f t="shared" si="21"/>
        <v>#N/A</v>
      </c>
      <c r="AB71" s="428" t="e">
        <f t="shared" si="21"/>
        <v>#N/A</v>
      </c>
      <c r="AC71" s="428" t="e">
        <f t="shared" si="21"/>
        <v>#N/A</v>
      </c>
      <c r="AD71" s="428" t="e">
        <f t="shared" si="21"/>
        <v>#N/A</v>
      </c>
      <c r="AE71" s="428" t="e">
        <f t="shared" si="21"/>
        <v>#N/A</v>
      </c>
    </row>
    <row r="72" spans="5:31" x14ac:dyDescent="0.2">
      <c r="E72" s="15" t="e">
        <f t="shared" si="3"/>
        <v>#N/A</v>
      </c>
      <c r="F72" s="429" t="s">
        <v>427</v>
      </c>
      <c r="G72" s="428" t="e">
        <f t="shared" si="19"/>
        <v>#N/A</v>
      </c>
      <c r="H72" s="428" t="e">
        <f t="shared" si="19"/>
        <v>#N/A</v>
      </c>
      <c r="I72" s="428" t="e">
        <f t="shared" si="19"/>
        <v>#N/A</v>
      </c>
      <c r="J72" s="428" t="e">
        <f t="shared" si="19"/>
        <v>#N/A</v>
      </c>
      <c r="K72" s="428" t="e">
        <f t="shared" si="19"/>
        <v>#N/A</v>
      </c>
      <c r="L72" s="428" t="e">
        <f t="shared" si="19"/>
        <v>#N/A</v>
      </c>
      <c r="M72" s="428" t="e">
        <f t="shared" si="19"/>
        <v>#N/A</v>
      </c>
      <c r="N72" s="428"/>
      <c r="O72" s="428" t="e">
        <f t="shared" si="20"/>
        <v>#N/A</v>
      </c>
      <c r="P72" s="428" t="e">
        <f t="shared" si="20"/>
        <v>#N/A</v>
      </c>
      <c r="Q72" s="428" t="e">
        <f t="shared" si="20"/>
        <v>#N/A</v>
      </c>
      <c r="R72" s="428" t="e">
        <f t="shared" si="20"/>
        <v>#N/A</v>
      </c>
      <c r="S72" s="428" t="e">
        <f t="shared" si="20"/>
        <v>#N/A</v>
      </c>
      <c r="T72" s="428" t="e">
        <f t="shared" si="20"/>
        <v>#N/A</v>
      </c>
      <c r="U72" s="428" t="e">
        <f t="shared" si="20"/>
        <v>#N/A</v>
      </c>
      <c r="V72" s="428" t="e">
        <f t="shared" si="20"/>
        <v>#N/A</v>
      </c>
      <c r="W72" s="428"/>
      <c r="X72" s="428" t="e">
        <f t="shared" si="21"/>
        <v>#N/A</v>
      </c>
      <c r="Y72" s="428" t="e">
        <f t="shared" si="21"/>
        <v>#N/A</v>
      </c>
      <c r="Z72" s="428" t="e">
        <f t="shared" si="21"/>
        <v>#N/A</v>
      </c>
      <c r="AA72" s="428" t="e">
        <f t="shared" si="21"/>
        <v>#N/A</v>
      </c>
      <c r="AB72" s="428" t="e">
        <f t="shared" si="21"/>
        <v>#N/A</v>
      </c>
      <c r="AC72" s="428" t="e">
        <f t="shared" si="21"/>
        <v>#N/A</v>
      </c>
      <c r="AD72" s="428" t="e">
        <f t="shared" si="21"/>
        <v>#N/A</v>
      </c>
      <c r="AE72" s="428" t="e">
        <f t="shared" si="21"/>
        <v>#N/A</v>
      </c>
    </row>
    <row r="73" spans="5:31" x14ac:dyDescent="0.2">
      <c r="E73" s="15" t="e">
        <f t="shared" si="3"/>
        <v>#N/A</v>
      </c>
      <c r="F73" s="429" t="s">
        <v>428</v>
      </c>
      <c r="G73" s="428" t="e">
        <f t="shared" si="19"/>
        <v>#N/A</v>
      </c>
      <c r="H73" s="428" t="e">
        <f t="shared" si="19"/>
        <v>#N/A</v>
      </c>
      <c r="I73" s="428" t="e">
        <f t="shared" si="19"/>
        <v>#N/A</v>
      </c>
      <c r="J73" s="428" t="e">
        <f t="shared" si="19"/>
        <v>#N/A</v>
      </c>
      <c r="K73" s="428" t="e">
        <f t="shared" si="19"/>
        <v>#N/A</v>
      </c>
      <c r="L73" s="428" t="e">
        <f t="shared" si="19"/>
        <v>#N/A</v>
      </c>
      <c r="M73" s="428" t="e">
        <f t="shared" si="19"/>
        <v>#N/A</v>
      </c>
      <c r="N73" s="428"/>
      <c r="O73" s="428" t="e">
        <f t="shared" si="20"/>
        <v>#N/A</v>
      </c>
      <c r="P73" s="428" t="e">
        <f t="shared" si="20"/>
        <v>#N/A</v>
      </c>
      <c r="Q73" s="428" t="e">
        <f t="shared" si="20"/>
        <v>#N/A</v>
      </c>
      <c r="R73" s="428" t="e">
        <f t="shared" si="20"/>
        <v>#N/A</v>
      </c>
      <c r="S73" s="428" t="e">
        <f t="shared" si="20"/>
        <v>#N/A</v>
      </c>
      <c r="T73" s="428" t="e">
        <f t="shared" si="20"/>
        <v>#N/A</v>
      </c>
      <c r="U73" s="428" t="e">
        <f t="shared" si="20"/>
        <v>#N/A</v>
      </c>
      <c r="V73" s="428" t="e">
        <f t="shared" si="20"/>
        <v>#N/A</v>
      </c>
      <c r="W73" s="428"/>
      <c r="X73" s="428" t="e">
        <f t="shared" si="21"/>
        <v>#N/A</v>
      </c>
      <c r="Y73" s="428" t="e">
        <f t="shared" si="21"/>
        <v>#N/A</v>
      </c>
      <c r="Z73" s="428" t="e">
        <f t="shared" si="21"/>
        <v>#N/A</v>
      </c>
      <c r="AA73" s="428" t="e">
        <f t="shared" si="21"/>
        <v>#N/A</v>
      </c>
      <c r="AB73" s="428" t="e">
        <f t="shared" si="21"/>
        <v>#N/A</v>
      </c>
      <c r="AC73" s="428" t="e">
        <f t="shared" si="21"/>
        <v>#N/A</v>
      </c>
      <c r="AD73" s="428" t="e">
        <f t="shared" si="21"/>
        <v>#N/A</v>
      </c>
      <c r="AE73" s="428" t="e">
        <f t="shared" si="21"/>
        <v>#N/A</v>
      </c>
    </row>
    <row r="74" spans="5:31" x14ac:dyDescent="0.2">
      <c r="E74" s="15" t="e">
        <f t="shared" ref="E74:E110" si="22">E73+1</f>
        <v>#N/A</v>
      </c>
      <c r="F74" s="429" t="s">
        <v>429</v>
      </c>
      <c r="G74" s="428" t="e">
        <f t="shared" si="19"/>
        <v>#N/A</v>
      </c>
      <c r="H74" s="428" t="e">
        <f t="shared" si="19"/>
        <v>#N/A</v>
      </c>
      <c r="I74" s="428" t="e">
        <f t="shared" si="19"/>
        <v>#N/A</v>
      </c>
      <c r="J74" s="428" t="e">
        <f t="shared" si="19"/>
        <v>#N/A</v>
      </c>
      <c r="K74" s="428" t="e">
        <f t="shared" si="19"/>
        <v>#N/A</v>
      </c>
      <c r="L74" s="428" t="e">
        <f t="shared" si="19"/>
        <v>#N/A</v>
      </c>
      <c r="M74" s="428" t="e">
        <f t="shared" si="19"/>
        <v>#N/A</v>
      </c>
      <c r="N74" s="428"/>
      <c r="O74" s="428" t="e">
        <f t="shared" si="20"/>
        <v>#N/A</v>
      </c>
      <c r="P74" s="428" t="e">
        <f t="shared" si="20"/>
        <v>#N/A</v>
      </c>
      <c r="Q74" s="428" t="e">
        <f t="shared" si="20"/>
        <v>#N/A</v>
      </c>
      <c r="R74" s="428" t="e">
        <f t="shared" si="20"/>
        <v>#N/A</v>
      </c>
      <c r="S74" s="428" t="e">
        <f t="shared" si="20"/>
        <v>#N/A</v>
      </c>
      <c r="T74" s="428" t="e">
        <f t="shared" si="20"/>
        <v>#N/A</v>
      </c>
      <c r="U74" s="428" t="e">
        <f t="shared" si="20"/>
        <v>#N/A</v>
      </c>
      <c r="V74" s="428" t="e">
        <f t="shared" si="20"/>
        <v>#N/A</v>
      </c>
      <c r="W74" s="428"/>
      <c r="X74" s="428" t="e">
        <f t="shared" si="21"/>
        <v>#N/A</v>
      </c>
      <c r="Y74" s="428" t="e">
        <f t="shared" si="21"/>
        <v>#N/A</v>
      </c>
      <c r="Z74" s="428" t="e">
        <f t="shared" si="21"/>
        <v>#N/A</v>
      </c>
      <c r="AA74" s="428" t="e">
        <f t="shared" si="21"/>
        <v>#N/A</v>
      </c>
      <c r="AB74" s="428" t="e">
        <f t="shared" si="21"/>
        <v>#N/A</v>
      </c>
      <c r="AC74" s="428" t="e">
        <f t="shared" si="21"/>
        <v>#N/A</v>
      </c>
      <c r="AD74" s="428" t="e">
        <f t="shared" si="21"/>
        <v>#N/A</v>
      </c>
      <c r="AE74" s="428" t="e">
        <f t="shared" si="21"/>
        <v>#N/A</v>
      </c>
    </row>
    <row r="75" spans="5:31" x14ac:dyDescent="0.2">
      <c r="E75" s="15" t="e">
        <f t="shared" si="22"/>
        <v>#N/A</v>
      </c>
      <c r="F75" s="429" t="s">
        <v>430</v>
      </c>
      <c r="G75" s="428" t="e">
        <f t="shared" si="19"/>
        <v>#N/A</v>
      </c>
      <c r="H75" s="428" t="e">
        <f t="shared" si="19"/>
        <v>#N/A</v>
      </c>
      <c r="I75" s="428" t="e">
        <f t="shared" si="19"/>
        <v>#N/A</v>
      </c>
      <c r="J75" s="428" t="e">
        <f t="shared" si="19"/>
        <v>#N/A</v>
      </c>
      <c r="K75" s="428" t="e">
        <f t="shared" si="19"/>
        <v>#N/A</v>
      </c>
      <c r="L75" s="428" t="e">
        <f t="shared" si="19"/>
        <v>#N/A</v>
      </c>
      <c r="M75" s="428" t="e">
        <f t="shared" si="19"/>
        <v>#N/A</v>
      </c>
      <c r="N75" s="428"/>
      <c r="O75" s="428" t="e">
        <f t="shared" si="20"/>
        <v>#N/A</v>
      </c>
      <c r="P75" s="428" t="e">
        <f t="shared" si="20"/>
        <v>#N/A</v>
      </c>
      <c r="Q75" s="428" t="e">
        <f t="shared" si="20"/>
        <v>#N/A</v>
      </c>
      <c r="R75" s="428" t="e">
        <f t="shared" si="20"/>
        <v>#N/A</v>
      </c>
      <c r="S75" s="428" t="e">
        <f t="shared" si="20"/>
        <v>#N/A</v>
      </c>
      <c r="T75" s="428" t="e">
        <f t="shared" si="20"/>
        <v>#N/A</v>
      </c>
      <c r="U75" s="428" t="e">
        <f t="shared" si="20"/>
        <v>#N/A</v>
      </c>
      <c r="V75" s="428" t="e">
        <f t="shared" si="20"/>
        <v>#N/A</v>
      </c>
      <c r="W75" s="428"/>
      <c r="X75" s="428" t="e">
        <f t="shared" si="21"/>
        <v>#N/A</v>
      </c>
      <c r="Y75" s="428" t="e">
        <f t="shared" si="21"/>
        <v>#N/A</v>
      </c>
      <c r="Z75" s="428" t="e">
        <f t="shared" si="21"/>
        <v>#N/A</v>
      </c>
      <c r="AA75" s="428" t="e">
        <f t="shared" si="21"/>
        <v>#N/A</v>
      </c>
      <c r="AB75" s="428" t="e">
        <f t="shared" si="21"/>
        <v>#N/A</v>
      </c>
      <c r="AC75" s="428" t="e">
        <f t="shared" si="21"/>
        <v>#N/A</v>
      </c>
      <c r="AD75" s="428" t="e">
        <f t="shared" si="21"/>
        <v>#N/A</v>
      </c>
      <c r="AE75" s="428" t="e">
        <f t="shared" si="21"/>
        <v>#N/A</v>
      </c>
    </row>
    <row r="76" spans="5:31" x14ac:dyDescent="0.2">
      <c r="E76" s="15" t="e">
        <f t="shared" si="22"/>
        <v>#N/A</v>
      </c>
      <c r="F76" s="429" t="s">
        <v>431</v>
      </c>
      <c r="G76" s="428" t="e">
        <f t="shared" si="19"/>
        <v>#N/A</v>
      </c>
      <c r="H76" s="428" t="e">
        <f t="shared" si="19"/>
        <v>#N/A</v>
      </c>
      <c r="I76" s="428" t="e">
        <f t="shared" si="19"/>
        <v>#N/A</v>
      </c>
      <c r="J76" s="428" t="e">
        <f t="shared" si="19"/>
        <v>#N/A</v>
      </c>
      <c r="K76" s="428" t="e">
        <f t="shared" si="19"/>
        <v>#N/A</v>
      </c>
      <c r="L76" s="428" t="e">
        <f t="shared" si="19"/>
        <v>#N/A</v>
      </c>
      <c r="M76" s="428" t="e">
        <f t="shared" si="19"/>
        <v>#N/A</v>
      </c>
      <c r="N76" s="428"/>
      <c r="O76" s="428" t="e">
        <f t="shared" si="20"/>
        <v>#N/A</v>
      </c>
      <c r="P76" s="428" t="e">
        <f t="shared" si="20"/>
        <v>#N/A</v>
      </c>
      <c r="Q76" s="428" t="e">
        <f t="shared" si="20"/>
        <v>#N/A</v>
      </c>
      <c r="R76" s="428" t="e">
        <f t="shared" si="20"/>
        <v>#N/A</v>
      </c>
      <c r="S76" s="428" t="e">
        <f t="shared" si="20"/>
        <v>#N/A</v>
      </c>
      <c r="T76" s="428" t="e">
        <f t="shared" si="20"/>
        <v>#N/A</v>
      </c>
      <c r="U76" s="428" t="e">
        <f t="shared" si="20"/>
        <v>#N/A</v>
      </c>
      <c r="V76" s="428" t="e">
        <f t="shared" si="20"/>
        <v>#N/A</v>
      </c>
      <c r="W76" s="428"/>
      <c r="X76" s="428" t="e">
        <f t="shared" si="21"/>
        <v>#N/A</v>
      </c>
      <c r="Y76" s="428" t="e">
        <f t="shared" si="21"/>
        <v>#N/A</v>
      </c>
      <c r="Z76" s="428" t="e">
        <f t="shared" si="21"/>
        <v>#N/A</v>
      </c>
      <c r="AA76" s="428" t="e">
        <f t="shared" si="21"/>
        <v>#N/A</v>
      </c>
      <c r="AB76" s="428" t="e">
        <f t="shared" si="21"/>
        <v>#N/A</v>
      </c>
      <c r="AC76" s="428" t="e">
        <f t="shared" si="21"/>
        <v>#N/A</v>
      </c>
      <c r="AD76" s="428" t="e">
        <f t="shared" si="21"/>
        <v>#N/A</v>
      </c>
      <c r="AE76" s="428" t="e">
        <f t="shared" si="21"/>
        <v>#N/A</v>
      </c>
    </row>
    <row r="77" spans="5:31" x14ac:dyDescent="0.2">
      <c r="E77" s="15" t="e">
        <f t="shared" si="22"/>
        <v>#N/A</v>
      </c>
      <c r="F77" s="429" t="s">
        <v>432</v>
      </c>
      <c r="G77" s="428" t="e">
        <f t="shared" si="19"/>
        <v>#N/A</v>
      </c>
      <c r="H77" s="428" t="e">
        <f t="shared" si="19"/>
        <v>#N/A</v>
      </c>
      <c r="I77" s="428" t="e">
        <f t="shared" si="19"/>
        <v>#N/A</v>
      </c>
      <c r="J77" s="428" t="e">
        <f t="shared" si="19"/>
        <v>#N/A</v>
      </c>
      <c r="K77" s="428" t="e">
        <f t="shared" si="19"/>
        <v>#N/A</v>
      </c>
      <c r="L77" s="428" t="e">
        <f t="shared" si="19"/>
        <v>#N/A</v>
      </c>
      <c r="M77" s="428" t="e">
        <f t="shared" si="19"/>
        <v>#N/A</v>
      </c>
      <c r="N77" s="428"/>
      <c r="O77" s="428" t="e">
        <f t="shared" si="20"/>
        <v>#N/A</v>
      </c>
      <c r="P77" s="428" t="e">
        <f t="shared" si="20"/>
        <v>#N/A</v>
      </c>
      <c r="Q77" s="428" t="e">
        <f t="shared" si="20"/>
        <v>#N/A</v>
      </c>
      <c r="R77" s="428" t="e">
        <f t="shared" si="20"/>
        <v>#N/A</v>
      </c>
      <c r="S77" s="428" t="e">
        <f t="shared" si="20"/>
        <v>#N/A</v>
      </c>
      <c r="T77" s="428" t="e">
        <f t="shared" si="20"/>
        <v>#N/A</v>
      </c>
      <c r="U77" s="428" t="e">
        <f t="shared" si="20"/>
        <v>#N/A</v>
      </c>
      <c r="V77" s="428" t="e">
        <f t="shared" si="20"/>
        <v>#N/A</v>
      </c>
      <c r="W77" s="428"/>
      <c r="X77" s="428" t="e">
        <f t="shared" si="21"/>
        <v>#N/A</v>
      </c>
      <c r="Y77" s="428" t="e">
        <f t="shared" si="21"/>
        <v>#N/A</v>
      </c>
      <c r="Z77" s="428" t="e">
        <f t="shared" si="21"/>
        <v>#N/A</v>
      </c>
      <c r="AA77" s="428" t="e">
        <f t="shared" si="21"/>
        <v>#N/A</v>
      </c>
      <c r="AB77" s="428" t="e">
        <f t="shared" si="21"/>
        <v>#N/A</v>
      </c>
      <c r="AC77" s="428" t="e">
        <f t="shared" si="21"/>
        <v>#N/A</v>
      </c>
      <c r="AD77" s="428" t="e">
        <f t="shared" si="21"/>
        <v>#N/A</v>
      </c>
      <c r="AE77" s="428" t="e">
        <f t="shared" si="21"/>
        <v>#N/A</v>
      </c>
    </row>
    <row r="78" spans="5:31" x14ac:dyDescent="0.2">
      <c r="E78" s="15" t="e">
        <f t="shared" si="22"/>
        <v>#N/A</v>
      </c>
      <c r="F78" s="429" t="s">
        <v>433</v>
      </c>
      <c r="G78" s="428" t="e">
        <f t="shared" ref="G78:M87" si="23">VLOOKUP($E78,$E$124:$AE$886,G$6)</f>
        <v>#N/A</v>
      </c>
      <c r="H78" s="428" t="e">
        <f t="shared" si="23"/>
        <v>#N/A</v>
      </c>
      <c r="I78" s="428" t="e">
        <f t="shared" si="23"/>
        <v>#N/A</v>
      </c>
      <c r="J78" s="428" t="e">
        <f t="shared" si="23"/>
        <v>#N/A</v>
      </c>
      <c r="K78" s="428" t="e">
        <f t="shared" si="23"/>
        <v>#N/A</v>
      </c>
      <c r="L78" s="428" t="e">
        <f t="shared" si="23"/>
        <v>#N/A</v>
      </c>
      <c r="M78" s="428" t="e">
        <f t="shared" si="23"/>
        <v>#N/A</v>
      </c>
      <c r="N78" s="428"/>
      <c r="O78" s="428" t="e">
        <f t="shared" ref="O78:V87" si="24">VLOOKUP($E78,$E$124:$AE$886,O$6)</f>
        <v>#N/A</v>
      </c>
      <c r="P78" s="428" t="e">
        <f t="shared" si="24"/>
        <v>#N/A</v>
      </c>
      <c r="Q78" s="428" t="e">
        <f t="shared" si="24"/>
        <v>#N/A</v>
      </c>
      <c r="R78" s="428" t="e">
        <f t="shared" si="24"/>
        <v>#N/A</v>
      </c>
      <c r="S78" s="428" t="e">
        <f t="shared" si="24"/>
        <v>#N/A</v>
      </c>
      <c r="T78" s="428" t="e">
        <f t="shared" si="24"/>
        <v>#N/A</v>
      </c>
      <c r="U78" s="428" t="e">
        <f t="shared" si="24"/>
        <v>#N/A</v>
      </c>
      <c r="V78" s="428" t="e">
        <f t="shared" si="24"/>
        <v>#N/A</v>
      </c>
      <c r="W78" s="428"/>
      <c r="X78" s="428" t="e">
        <f t="shared" ref="X78:AE87" si="25">VLOOKUP($E78,$E$124:$AE$886,X$6)</f>
        <v>#N/A</v>
      </c>
      <c r="Y78" s="428" t="e">
        <f t="shared" si="25"/>
        <v>#N/A</v>
      </c>
      <c r="Z78" s="428" t="e">
        <f t="shared" si="25"/>
        <v>#N/A</v>
      </c>
      <c r="AA78" s="428" t="e">
        <f t="shared" si="25"/>
        <v>#N/A</v>
      </c>
      <c r="AB78" s="428" t="e">
        <f t="shared" si="25"/>
        <v>#N/A</v>
      </c>
      <c r="AC78" s="428" t="e">
        <f t="shared" si="25"/>
        <v>#N/A</v>
      </c>
      <c r="AD78" s="428" t="e">
        <f t="shared" si="25"/>
        <v>#N/A</v>
      </c>
      <c r="AE78" s="428" t="e">
        <f t="shared" si="25"/>
        <v>#N/A</v>
      </c>
    </row>
    <row r="79" spans="5:31" x14ac:dyDescent="0.2">
      <c r="E79" s="15" t="e">
        <f t="shared" si="22"/>
        <v>#N/A</v>
      </c>
      <c r="F79" s="429" t="s">
        <v>434</v>
      </c>
      <c r="G79" s="428" t="e">
        <f t="shared" si="23"/>
        <v>#N/A</v>
      </c>
      <c r="H79" s="428" t="e">
        <f t="shared" si="23"/>
        <v>#N/A</v>
      </c>
      <c r="I79" s="428" t="e">
        <f t="shared" si="23"/>
        <v>#N/A</v>
      </c>
      <c r="J79" s="428" t="e">
        <f t="shared" si="23"/>
        <v>#N/A</v>
      </c>
      <c r="K79" s="428" t="e">
        <f t="shared" si="23"/>
        <v>#N/A</v>
      </c>
      <c r="L79" s="428" t="e">
        <f t="shared" si="23"/>
        <v>#N/A</v>
      </c>
      <c r="M79" s="428" t="e">
        <f t="shared" si="23"/>
        <v>#N/A</v>
      </c>
      <c r="N79" s="428"/>
      <c r="O79" s="428" t="e">
        <f t="shared" si="24"/>
        <v>#N/A</v>
      </c>
      <c r="P79" s="428" t="e">
        <f t="shared" si="24"/>
        <v>#N/A</v>
      </c>
      <c r="Q79" s="428" t="e">
        <f t="shared" si="24"/>
        <v>#N/A</v>
      </c>
      <c r="R79" s="428" t="e">
        <f t="shared" si="24"/>
        <v>#N/A</v>
      </c>
      <c r="S79" s="428" t="e">
        <f t="shared" si="24"/>
        <v>#N/A</v>
      </c>
      <c r="T79" s="428" t="e">
        <f t="shared" si="24"/>
        <v>#N/A</v>
      </c>
      <c r="U79" s="428" t="e">
        <f t="shared" si="24"/>
        <v>#N/A</v>
      </c>
      <c r="V79" s="428" t="e">
        <f t="shared" si="24"/>
        <v>#N/A</v>
      </c>
      <c r="W79" s="428"/>
      <c r="X79" s="428" t="e">
        <f t="shared" si="25"/>
        <v>#N/A</v>
      </c>
      <c r="Y79" s="428" t="e">
        <f t="shared" si="25"/>
        <v>#N/A</v>
      </c>
      <c r="Z79" s="428" t="e">
        <f t="shared" si="25"/>
        <v>#N/A</v>
      </c>
      <c r="AA79" s="428" t="e">
        <f t="shared" si="25"/>
        <v>#N/A</v>
      </c>
      <c r="AB79" s="428" t="e">
        <f t="shared" si="25"/>
        <v>#N/A</v>
      </c>
      <c r="AC79" s="428" t="e">
        <f t="shared" si="25"/>
        <v>#N/A</v>
      </c>
      <c r="AD79" s="428" t="e">
        <f t="shared" si="25"/>
        <v>#N/A</v>
      </c>
      <c r="AE79" s="428" t="e">
        <f t="shared" si="25"/>
        <v>#N/A</v>
      </c>
    </row>
    <row r="80" spans="5:31" x14ac:dyDescent="0.2">
      <c r="E80" s="15" t="e">
        <f t="shared" si="22"/>
        <v>#N/A</v>
      </c>
      <c r="F80" s="447" t="s">
        <v>435</v>
      </c>
      <c r="G80" s="428" t="e">
        <f t="shared" si="23"/>
        <v>#N/A</v>
      </c>
      <c r="H80" s="428" t="e">
        <f t="shared" si="23"/>
        <v>#N/A</v>
      </c>
      <c r="I80" s="428" t="e">
        <f t="shared" si="23"/>
        <v>#N/A</v>
      </c>
      <c r="J80" s="428" t="e">
        <f t="shared" si="23"/>
        <v>#N/A</v>
      </c>
      <c r="K80" s="428" t="e">
        <f t="shared" si="23"/>
        <v>#N/A</v>
      </c>
      <c r="L80" s="428" t="e">
        <f t="shared" si="23"/>
        <v>#N/A</v>
      </c>
      <c r="M80" s="428" t="e">
        <f t="shared" si="23"/>
        <v>#N/A</v>
      </c>
      <c r="N80" s="428"/>
      <c r="O80" s="428" t="e">
        <f t="shared" si="24"/>
        <v>#N/A</v>
      </c>
      <c r="P80" s="428" t="e">
        <f t="shared" si="24"/>
        <v>#N/A</v>
      </c>
      <c r="Q80" s="428" t="e">
        <f t="shared" si="24"/>
        <v>#N/A</v>
      </c>
      <c r="R80" s="428" t="e">
        <f t="shared" si="24"/>
        <v>#N/A</v>
      </c>
      <c r="S80" s="428" t="e">
        <f t="shared" si="24"/>
        <v>#N/A</v>
      </c>
      <c r="T80" s="428" t="e">
        <f t="shared" si="24"/>
        <v>#N/A</v>
      </c>
      <c r="U80" s="428" t="e">
        <f t="shared" si="24"/>
        <v>#N/A</v>
      </c>
      <c r="V80" s="428" t="e">
        <f t="shared" si="24"/>
        <v>#N/A</v>
      </c>
      <c r="W80" s="428"/>
      <c r="X80" s="428" t="e">
        <f t="shared" si="25"/>
        <v>#N/A</v>
      </c>
      <c r="Y80" s="428" t="e">
        <f t="shared" si="25"/>
        <v>#N/A</v>
      </c>
      <c r="Z80" s="428" t="e">
        <f t="shared" si="25"/>
        <v>#N/A</v>
      </c>
      <c r="AA80" s="428" t="e">
        <f t="shared" si="25"/>
        <v>#N/A</v>
      </c>
      <c r="AB80" s="428" t="e">
        <f t="shared" si="25"/>
        <v>#N/A</v>
      </c>
      <c r="AC80" s="428" t="e">
        <f t="shared" si="25"/>
        <v>#N/A</v>
      </c>
      <c r="AD80" s="428" t="e">
        <f t="shared" si="25"/>
        <v>#N/A</v>
      </c>
      <c r="AE80" s="428" t="e">
        <f t="shared" si="25"/>
        <v>#N/A</v>
      </c>
    </row>
    <row r="81" spans="5:31" x14ac:dyDescent="0.2">
      <c r="E81" s="15" t="e">
        <f t="shared" si="22"/>
        <v>#N/A</v>
      </c>
      <c r="F81" s="429" t="s">
        <v>436</v>
      </c>
      <c r="G81" s="428" t="e">
        <f t="shared" si="23"/>
        <v>#N/A</v>
      </c>
      <c r="H81" s="428" t="e">
        <f t="shared" si="23"/>
        <v>#N/A</v>
      </c>
      <c r="I81" s="428" t="e">
        <f t="shared" si="23"/>
        <v>#N/A</v>
      </c>
      <c r="J81" s="428" t="e">
        <f t="shared" si="23"/>
        <v>#N/A</v>
      </c>
      <c r="K81" s="428" t="e">
        <f t="shared" si="23"/>
        <v>#N/A</v>
      </c>
      <c r="L81" s="428" t="e">
        <f t="shared" si="23"/>
        <v>#N/A</v>
      </c>
      <c r="M81" s="428" t="e">
        <f t="shared" si="23"/>
        <v>#N/A</v>
      </c>
      <c r="N81" s="428"/>
      <c r="O81" s="428" t="e">
        <f t="shared" si="24"/>
        <v>#N/A</v>
      </c>
      <c r="P81" s="428" t="e">
        <f t="shared" si="24"/>
        <v>#N/A</v>
      </c>
      <c r="Q81" s="428" t="e">
        <f t="shared" si="24"/>
        <v>#N/A</v>
      </c>
      <c r="R81" s="428" t="e">
        <f t="shared" si="24"/>
        <v>#N/A</v>
      </c>
      <c r="S81" s="428" t="e">
        <f t="shared" si="24"/>
        <v>#N/A</v>
      </c>
      <c r="T81" s="428" t="e">
        <f t="shared" si="24"/>
        <v>#N/A</v>
      </c>
      <c r="U81" s="428" t="e">
        <f t="shared" si="24"/>
        <v>#N/A</v>
      </c>
      <c r="V81" s="428" t="e">
        <f t="shared" si="24"/>
        <v>#N/A</v>
      </c>
      <c r="W81" s="428"/>
      <c r="X81" s="428" t="e">
        <f t="shared" si="25"/>
        <v>#N/A</v>
      </c>
      <c r="Y81" s="428" t="e">
        <f t="shared" si="25"/>
        <v>#N/A</v>
      </c>
      <c r="Z81" s="428" t="e">
        <f t="shared" si="25"/>
        <v>#N/A</v>
      </c>
      <c r="AA81" s="428" t="e">
        <f t="shared" si="25"/>
        <v>#N/A</v>
      </c>
      <c r="AB81" s="428" t="e">
        <f t="shared" si="25"/>
        <v>#N/A</v>
      </c>
      <c r="AC81" s="428" t="e">
        <f t="shared" si="25"/>
        <v>#N/A</v>
      </c>
      <c r="AD81" s="428" t="e">
        <f t="shared" si="25"/>
        <v>#N/A</v>
      </c>
      <c r="AE81" s="428" t="e">
        <f t="shared" si="25"/>
        <v>#N/A</v>
      </c>
    </row>
    <row r="82" spans="5:31" x14ac:dyDescent="0.2">
      <c r="E82" s="15" t="e">
        <f t="shared" si="22"/>
        <v>#N/A</v>
      </c>
      <c r="F82" s="429" t="s">
        <v>437</v>
      </c>
      <c r="G82" s="428" t="e">
        <f t="shared" si="23"/>
        <v>#N/A</v>
      </c>
      <c r="H82" s="428" t="e">
        <f t="shared" si="23"/>
        <v>#N/A</v>
      </c>
      <c r="I82" s="428" t="e">
        <f t="shared" si="23"/>
        <v>#N/A</v>
      </c>
      <c r="J82" s="428" t="e">
        <f t="shared" si="23"/>
        <v>#N/A</v>
      </c>
      <c r="K82" s="428" t="e">
        <f t="shared" si="23"/>
        <v>#N/A</v>
      </c>
      <c r="L82" s="428" t="e">
        <f t="shared" si="23"/>
        <v>#N/A</v>
      </c>
      <c r="M82" s="428" t="e">
        <f t="shared" si="23"/>
        <v>#N/A</v>
      </c>
      <c r="N82" s="428"/>
      <c r="O82" s="428" t="e">
        <f t="shared" si="24"/>
        <v>#N/A</v>
      </c>
      <c r="P82" s="428" t="e">
        <f t="shared" si="24"/>
        <v>#N/A</v>
      </c>
      <c r="Q82" s="428" t="e">
        <f t="shared" si="24"/>
        <v>#N/A</v>
      </c>
      <c r="R82" s="428" t="e">
        <f t="shared" si="24"/>
        <v>#N/A</v>
      </c>
      <c r="S82" s="428" t="e">
        <f t="shared" si="24"/>
        <v>#N/A</v>
      </c>
      <c r="T82" s="428" t="e">
        <f t="shared" si="24"/>
        <v>#N/A</v>
      </c>
      <c r="U82" s="428" t="e">
        <f t="shared" si="24"/>
        <v>#N/A</v>
      </c>
      <c r="V82" s="428" t="e">
        <f t="shared" si="24"/>
        <v>#N/A</v>
      </c>
      <c r="W82" s="428"/>
      <c r="X82" s="428" t="e">
        <f t="shared" si="25"/>
        <v>#N/A</v>
      </c>
      <c r="Y82" s="428" t="e">
        <f t="shared" si="25"/>
        <v>#N/A</v>
      </c>
      <c r="Z82" s="428" t="e">
        <f t="shared" si="25"/>
        <v>#N/A</v>
      </c>
      <c r="AA82" s="428" t="e">
        <f t="shared" si="25"/>
        <v>#N/A</v>
      </c>
      <c r="AB82" s="428" t="e">
        <f t="shared" si="25"/>
        <v>#N/A</v>
      </c>
      <c r="AC82" s="428" t="e">
        <f t="shared" si="25"/>
        <v>#N/A</v>
      </c>
      <c r="AD82" s="428" t="e">
        <f t="shared" si="25"/>
        <v>#N/A</v>
      </c>
      <c r="AE82" s="428" t="e">
        <f t="shared" si="25"/>
        <v>#N/A</v>
      </c>
    </row>
    <row r="83" spans="5:31" x14ac:dyDescent="0.2">
      <c r="E83" s="15" t="e">
        <f t="shared" si="22"/>
        <v>#N/A</v>
      </c>
      <c r="F83" s="429" t="s">
        <v>438</v>
      </c>
      <c r="G83" s="428" t="e">
        <f t="shared" si="23"/>
        <v>#N/A</v>
      </c>
      <c r="H83" s="428" t="e">
        <f t="shared" si="23"/>
        <v>#N/A</v>
      </c>
      <c r="I83" s="428" t="e">
        <f t="shared" si="23"/>
        <v>#N/A</v>
      </c>
      <c r="J83" s="428" t="e">
        <f t="shared" si="23"/>
        <v>#N/A</v>
      </c>
      <c r="K83" s="428" t="e">
        <f t="shared" si="23"/>
        <v>#N/A</v>
      </c>
      <c r="L83" s="428" t="e">
        <f t="shared" si="23"/>
        <v>#N/A</v>
      </c>
      <c r="M83" s="428" t="e">
        <f t="shared" si="23"/>
        <v>#N/A</v>
      </c>
      <c r="N83" s="428"/>
      <c r="O83" s="428" t="e">
        <f t="shared" si="24"/>
        <v>#N/A</v>
      </c>
      <c r="P83" s="428" t="e">
        <f t="shared" si="24"/>
        <v>#N/A</v>
      </c>
      <c r="Q83" s="428" t="e">
        <f t="shared" si="24"/>
        <v>#N/A</v>
      </c>
      <c r="R83" s="428" t="e">
        <f t="shared" si="24"/>
        <v>#N/A</v>
      </c>
      <c r="S83" s="428" t="e">
        <f t="shared" si="24"/>
        <v>#N/A</v>
      </c>
      <c r="T83" s="428" t="e">
        <f t="shared" si="24"/>
        <v>#N/A</v>
      </c>
      <c r="U83" s="428" t="e">
        <f t="shared" si="24"/>
        <v>#N/A</v>
      </c>
      <c r="V83" s="428" t="e">
        <f t="shared" si="24"/>
        <v>#N/A</v>
      </c>
      <c r="W83" s="428"/>
      <c r="X83" s="428" t="e">
        <f t="shared" si="25"/>
        <v>#N/A</v>
      </c>
      <c r="Y83" s="428" t="e">
        <f t="shared" si="25"/>
        <v>#N/A</v>
      </c>
      <c r="Z83" s="428" t="e">
        <f t="shared" si="25"/>
        <v>#N/A</v>
      </c>
      <c r="AA83" s="428" t="e">
        <f t="shared" si="25"/>
        <v>#N/A</v>
      </c>
      <c r="AB83" s="428" t="e">
        <f t="shared" si="25"/>
        <v>#N/A</v>
      </c>
      <c r="AC83" s="428" t="e">
        <f t="shared" si="25"/>
        <v>#N/A</v>
      </c>
      <c r="AD83" s="428" t="e">
        <f t="shared" si="25"/>
        <v>#N/A</v>
      </c>
      <c r="AE83" s="428" t="e">
        <f t="shared" si="25"/>
        <v>#N/A</v>
      </c>
    </row>
    <row r="84" spans="5:31" x14ac:dyDescent="0.2">
      <c r="E84" s="15" t="e">
        <f t="shared" si="22"/>
        <v>#N/A</v>
      </c>
      <c r="F84" s="429" t="s">
        <v>439</v>
      </c>
      <c r="G84" s="428" t="e">
        <f t="shared" si="23"/>
        <v>#N/A</v>
      </c>
      <c r="H84" s="428" t="e">
        <f t="shared" si="23"/>
        <v>#N/A</v>
      </c>
      <c r="I84" s="428" t="e">
        <f t="shared" si="23"/>
        <v>#N/A</v>
      </c>
      <c r="J84" s="428" t="e">
        <f t="shared" si="23"/>
        <v>#N/A</v>
      </c>
      <c r="K84" s="428" t="e">
        <f t="shared" si="23"/>
        <v>#N/A</v>
      </c>
      <c r="L84" s="428" t="e">
        <f t="shared" si="23"/>
        <v>#N/A</v>
      </c>
      <c r="M84" s="428" t="e">
        <f t="shared" si="23"/>
        <v>#N/A</v>
      </c>
      <c r="N84" s="428"/>
      <c r="O84" s="428" t="e">
        <f t="shared" si="24"/>
        <v>#N/A</v>
      </c>
      <c r="P84" s="428" t="e">
        <f t="shared" si="24"/>
        <v>#N/A</v>
      </c>
      <c r="Q84" s="428" t="e">
        <f t="shared" si="24"/>
        <v>#N/A</v>
      </c>
      <c r="R84" s="428" t="e">
        <f t="shared" si="24"/>
        <v>#N/A</v>
      </c>
      <c r="S84" s="428" t="e">
        <f t="shared" si="24"/>
        <v>#N/A</v>
      </c>
      <c r="T84" s="428" t="e">
        <f t="shared" si="24"/>
        <v>#N/A</v>
      </c>
      <c r="U84" s="428" t="e">
        <f t="shared" si="24"/>
        <v>#N/A</v>
      </c>
      <c r="V84" s="428" t="e">
        <f t="shared" si="24"/>
        <v>#N/A</v>
      </c>
      <c r="W84" s="428"/>
      <c r="X84" s="428" t="e">
        <f t="shared" si="25"/>
        <v>#N/A</v>
      </c>
      <c r="Y84" s="428" t="e">
        <f t="shared" si="25"/>
        <v>#N/A</v>
      </c>
      <c r="Z84" s="428" t="e">
        <f t="shared" si="25"/>
        <v>#N/A</v>
      </c>
      <c r="AA84" s="428" t="e">
        <f t="shared" si="25"/>
        <v>#N/A</v>
      </c>
      <c r="AB84" s="428" t="e">
        <f t="shared" si="25"/>
        <v>#N/A</v>
      </c>
      <c r="AC84" s="428" t="e">
        <f t="shared" si="25"/>
        <v>#N/A</v>
      </c>
      <c r="AD84" s="428" t="e">
        <f t="shared" si="25"/>
        <v>#N/A</v>
      </c>
      <c r="AE84" s="428" t="e">
        <f t="shared" si="25"/>
        <v>#N/A</v>
      </c>
    </row>
    <row r="85" spans="5:31" x14ac:dyDescent="0.2">
      <c r="E85" s="15" t="e">
        <f t="shared" si="22"/>
        <v>#N/A</v>
      </c>
      <c r="F85" s="429" t="s">
        <v>440</v>
      </c>
      <c r="G85" s="428" t="e">
        <f t="shared" si="23"/>
        <v>#N/A</v>
      </c>
      <c r="H85" s="428" t="e">
        <f t="shared" si="23"/>
        <v>#N/A</v>
      </c>
      <c r="I85" s="428" t="e">
        <f t="shared" si="23"/>
        <v>#N/A</v>
      </c>
      <c r="J85" s="428" t="e">
        <f t="shared" si="23"/>
        <v>#N/A</v>
      </c>
      <c r="K85" s="428" t="e">
        <f t="shared" si="23"/>
        <v>#N/A</v>
      </c>
      <c r="L85" s="428" t="e">
        <f t="shared" si="23"/>
        <v>#N/A</v>
      </c>
      <c r="M85" s="428" t="e">
        <f t="shared" si="23"/>
        <v>#N/A</v>
      </c>
      <c r="N85" s="428"/>
      <c r="O85" s="428" t="e">
        <f t="shared" si="24"/>
        <v>#N/A</v>
      </c>
      <c r="P85" s="428" t="e">
        <f t="shared" si="24"/>
        <v>#N/A</v>
      </c>
      <c r="Q85" s="428" t="e">
        <f t="shared" si="24"/>
        <v>#N/A</v>
      </c>
      <c r="R85" s="428" t="e">
        <f t="shared" si="24"/>
        <v>#N/A</v>
      </c>
      <c r="S85" s="428" t="e">
        <f t="shared" si="24"/>
        <v>#N/A</v>
      </c>
      <c r="T85" s="428" t="e">
        <f t="shared" si="24"/>
        <v>#N/A</v>
      </c>
      <c r="U85" s="428" t="e">
        <f t="shared" si="24"/>
        <v>#N/A</v>
      </c>
      <c r="V85" s="428" t="e">
        <f t="shared" si="24"/>
        <v>#N/A</v>
      </c>
      <c r="W85" s="428"/>
      <c r="X85" s="428" t="e">
        <f t="shared" si="25"/>
        <v>#N/A</v>
      </c>
      <c r="Y85" s="428" t="e">
        <f t="shared" si="25"/>
        <v>#N/A</v>
      </c>
      <c r="Z85" s="428" t="e">
        <f t="shared" si="25"/>
        <v>#N/A</v>
      </c>
      <c r="AA85" s="428" t="e">
        <f t="shared" si="25"/>
        <v>#N/A</v>
      </c>
      <c r="AB85" s="428" t="e">
        <f t="shared" si="25"/>
        <v>#N/A</v>
      </c>
      <c r="AC85" s="428" t="e">
        <f t="shared" si="25"/>
        <v>#N/A</v>
      </c>
      <c r="AD85" s="428" t="e">
        <f t="shared" si="25"/>
        <v>#N/A</v>
      </c>
      <c r="AE85" s="428" t="e">
        <f t="shared" si="25"/>
        <v>#N/A</v>
      </c>
    </row>
    <row r="86" spans="5:31" x14ac:dyDescent="0.2">
      <c r="E86" s="15" t="e">
        <f t="shared" si="22"/>
        <v>#N/A</v>
      </c>
      <c r="F86" s="429" t="s">
        <v>441</v>
      </c>
      <c r="G86" s="428" t="e">
        <f t="shared" si="23"/>
        <v>#N/A</v>
      </c>
      <c r="H86" s="428" t="e">
        <f t="shared" si="23"/>
        <v>#N/A</v>
      </c>
      <c r="I86" s="428" t="e">
        <f t="shared" si="23"/>
        <v>#N/A</v>
      </c>
      <c r="J86" s="428" t="e">
        <f t="shared" si="23"/>
        <v>#N/A</v>
      </c>
      <c r="K86" s="428" t="e">
        <f t="shared" si="23"/>
        <v>#N/A</v>
      </c>
      <c r="L86" s="428" t="e">
        <f t="shared" si="23"/>
        <v>#N/A</v>
      </c>
      <c r="M86" s="428" t="e">
        <f t="shared" si="23"/>
        <v>#N/A</v>
      </c>
      <c r="N86" s="428"/>
      <c r="O86" s="428" t="e">
        <f t="shared" si="24"/>
        <v>#N/A</v>
      </c>
      <c r="P86" s="428" t="e">
        <f t="shared" si="24"/>
        <v>#N/A</v>
      </c>
      <c r="Q86" s="428" t="e">
        <f t="shared" si="24"/>
        <v>#N/A</v>
      </c>
      <c r="R86" s="428" t="e">
        <f t="shared" si="24"/>
        <v>#N/A</v>
      </c>
      <c r="S86" s="428" t="e">
        <f t="shared" si="24"/>
        <v>#N/A</v>
      </c>
      <c r="T86" s="428" t="e">
        <f t="shared" si="24"/>
        <v>#N/A</v>
      </c>
      <c r="U86" s="428" t="e">
        <f t="shared" si="24"/>
        <v>#N/A</v>
      </c>
      <c r="V86" s="428" t="e">
        <f t="shared" si="24"/>
        <v>#N/A</v>
      </c>
      <c r="W86" s="428"/>
      <c r="X86" s="428" t="e">
        <f t="shared" si="25"/>
        <v>#N/A</v>
      </c>
      <c r="Y86" s="428" t="e">
        <f t="shared" si="25"/>
        <v>#N/A</v>
      </c>
      <c r="Z86" s="428" t="e">
        <f t="shared" si="25"/>
        <v>#N/A</v>
      </c>
      <c r="AA86" s="428" t="e">
        <f t="shared" si="25"/>
        <v>#N/A</v>
      </c>
      <c r="AB86" s="428" t="e">
        <f t="shared" si="25"/>
        <v>#N/A</v>
      </c>
      <c r="AC86" s="428" t="e">
        <f t="shared" si="25"/>
        <v>#N/A</v>
      </c>
      <c r="AD86" s="428" t="e">
        <f t="shared" si="25"/>
        <v>#N/A</v>
      </c>
      <c r="AE86" s="428" t="e">
        <f t="shared" si="25"/>
        <v>#N/A</v>
      </c>
    </row>
    <row r="87" spans="5:31" x14ac:dyDescent="0.2">
      <c r="E87" s="15" t="e">
        <f t="shared" si="22"/>
        <v>#N/A</v>
      </c>
      <c r="F87" s="429" t="s">
        <v>442</v>
      </c>
      <c r="G87" s="428" t="e">
        <f t="shared" si="23"/>
        <v>#N/A</v>
      </c>
      <c r="H87" s="428" t="e">
        <f t="shared" si="23"/>
        <v>#N/A</v>
      </c>
      <c r="I87" s="428" t="e">
        <f t="shared" si="23"/>
        <v>#N/A</v>
      </c>
      <c r="J87" s="428" t="e">
        <f t="shared" si="23"/>
        <v>#N/A</v>
      </c>
      <c r="K87" s="428" t="e">
        <f t="shared" si="23"/>
        <v>#N/A</v>
      </c>
      <c r="L87" s="428" t="e">
        <f t="shared" si="23"/>
        <v>#N/A</v>
      </c>
      <c r="M87" s="428" t="e">
        <f t="shared" si="23"/>
        <v>#N/A</v>
      </c>
      <c r="N87" s="428"/>
      <c r="O87" s="428" t="e">
        <f t="shared" si="24"/>
        <v>#N/A</v>
      </c>
      <c r="P87" s="428" t="e">
        <f t="shared" si="24"/>
        <v>#N/A</v>
      </c>
      <c r="Q87" s="428" t="e">
        <f t="shared" si="24"/>
        <v>#N/A</v>
      </c>
      <c r="R87" s="428" t="e">
        <f t="shared" si="24"/>
        <v>#N/A</v>
      </c>
      <c r="S87" s="428" t="e">
        <f t="shared" si="24"/>
        <v>#N/A</v>
      </c>
      <c r="T87" s="428" t="e">
        <f t="shared" si="24"/>
        <v>#N/A</v>
      </c>
      <c r="U87" s="428" t="e">
        <f t="shared" si="24"/>
        <v>#N/A</v>
      </c>
      <c r="V87" s="428" t="e">
        <f t="shared" si="24"/>
        <v>#N/A</v>
      </c>
      <c r="W87" s="428"/>
      <c r="X87" s="428" t="e">
        <f t="shared" si="25"/>
        <v>#N/A</v>
      </c>
      <c r="Y87" s="428" t="e">
        <f t="shared" si="25"/>
        <v>#N/A</v>
      </c>
      <c r="Z87" s="428" t="e">
        <f t="shared" si="25"/>
        <v>#N/A</v>
      </c>
      <c r="AA87" s="428" t="e">
        <f t="shared" si="25"/>
        <v>#N/A</v>
      </c>
      <c r="AB87" s="428" t="e">
        <f t="shared" si="25"/>
        <v>#N/A</v>
      </c>
      <c r="AC87" s="428" t="e">
        <f t="shared" si="25"/>
        <v>#N/A</v>
      </c>
      <c r="AD87" s="428" t="e">
        <f t="shared" si="25"/>
        <v>#N/A</v>
      </c>
      <c r="AE87" s="428" t="e">
        <f t="shared" si="25"/>
        <v>#N/A</v>
      </c>
    </row>
    <row r="88" spans="5:31" x14ac:dyDescent="0.2">
      <c r="E88" s="15" t="e">
        <f t="shared" si="22"/>
        <v>#N/A</v>
      </c>
      <c r="F88" s="429" t="s">
        <v>443</v>
      </c>
      <c r="G88" s="428" t="e">
        <f t="shared" ref="G88:M97" si="26">VLOOKUP($E88,$E$124:$AE$886,G$6)</f>
        <v>#N/A</v>
      </c>
      <c r="H88" s="428" t="e">
        <f t="shared" si="26"/>
        <v>#N/A</v>
      </c>
      <c r="I88" s="428" t="e">
        <f t="shared" si="26"/>
        <v>#N/A</v>
      </c>
      <c r="J88" s="428" t="e">
        <f t="shared" si="26"/>
        <v>#N/A</v>
      </c>
      <c r="K88" s="428" t="e">
        <f t="shared" si="26"/>
        <v>#N/A</v>
      </c>
      <c r="L88" s="428" t="e">
        <f t="shared" si="26"/>
        <v>#N/A</v>
      </c>
      <c r="M88" s="428" t="e">
        <f t="shared" si="26"/>
        <v>#N/A</v>
      </c>
      <c r="N88" s="428"/>
      <c r="O88" s="428" t="e">
        <f t="shared" ref="O88:V97" si="27">VLOOKUP($E88,$E$124:$AE$886,O$6)</f>
        <v>#N/A</v>
      </c>
      <c r="P88" s="428" t="e">
        <f t="shared" si="27"/>
        <v>#N/A</v>
      </c>
      <c r="Q88" s="428" t="e">
        <f t="shared" si="27"/>
        <v>#N/A</v>
      </c>
      <c r="R88" s="428" t="e">
        <f t="shared" si="27"/>
        <v>#N/A</v>
      </c>
      <c r="S88" s="428" t="e">
        <f t="shared" si="27"/>
        <v>#N/A</v>
      </c>
      <c r="T88" s="428" t="e">
        <f t="shared" si="27"/>
        <v>#N/A</v>
      </c>
      <c r="U88" s="428" t="e">
        <f t="shared" si="27"/>
        <v>#N/A</v>
      </c>
      <c r="V88" s="428" t="e">
        <f t="shared" si="27"/>
        <v>#N/A</v>
      </c>
      <c r="W88" s="428"/>
      <c r="X88" s="428" t="e">
        <f t="shared" ref="X88:AE97" si="28">VLOOKUP($E88,$E$124:$AE$886,X$6)</f>
        <v>#N/A</v>
      </c>
      <c r="Y88" s="428" t="e">
        <f t="shared" si="28"/>
        <v>#N/A</v>
      </c>
      <c r="Z88" s="428" t="e">
        <f t="shared" si="28"/>
        <v>#N/A</v>
      </c>
      <c r="AA88" s="428" t="e">
        <f t="shared" si="28"/>
        <v>#N/A</v>
      </c>
      <c r="AB88" s="428" t="e">
        <f t="shared" si="28"/>
        <v>#N/A</v>
      </c>
      <c r="AC88" s="428" t="e">
        <f t="shared" si="28"/>
        <v>#N/A</v>
      </c>
      <c r="AD88" s="428" t="e">
        <f t="shared" si="28"/>
        <v>#N/A</v>
      </c>
      <c r="AE88" s="428" t="e">
        <f t="shared" si="28"/>
        <v>#N/A</v>
      </c>
    </row>
    <row r="89" spans="5:31" x14ac:dyDescent="0.2">
      <c r="E89" s="15" t="e">
        <f t="shared" si="22"/>
        <v>#N/A</v>
      </c>
      <c r="F89" s="429" t="s">
        <v>444</v>
      </c>
      <c r="G89" s="428" t="e">
        <f t="shared" si="26"/>
        <v>#N/A</v>
      </c>
      <c r="H89" s="428" t="e">
        <f t="shared" si="26"/>
        <v>#N/A</v>
      </c>
      <c r="I89" s="428" t="e">
        <f t="shared" si="26"/>
        <v>#N/A</v>
      </c>
      <c r="J89" s="428" t="e">
        <f t="shared" si="26"/>
        <v>#N/A</v>
      </c>
      <c r="K89" s="428" t="e">
        <f t="shared" si="26"/>
        <v>#N/A</v>
      </c>
      <c r="L89" s="428" t="e">
        <f t="shared" si="26"/>
        <v>#N/A</v>
      </c>
      <c r="M89" s="428" t="e">
        <f t="shared" si="26"/>
        <v>#N/A</v>
      </c>
      <c r="N89" s="428"/>
      <c r="O89" s="428" t="e">
        <f t="shared" si="27"/>
        <v>#N/A</v>
      </c>
      <c r="P89" s="428" t="e">
        <f t="shared" si="27"/>
        <v>#N/A</v>
      </c>
      <c r="Q89" s="428" t="e">
        <f t="shared" si="27"/>
        <v>#N/A</v>
      </c>
      <c r="R89" s="428" t="e">
        <f t="shared" si="27"/>
        <v>#N/A</v>
      </c>
      <c r="S89" s="428" t="e">
        <f t="shared" si="27"/>
        <v>#N/A</v>
      </c>
      <c r="T89" s="428" t="e">
        <f t="shared" si="27"/>
        <v>#N/A</v>
      </c>
      <c r="U89" s="428" t="e">
        <f t="shared" si="27"/>
        <v>#N/A</v>
      </c>
      <c r="V89" s="428" t="e">
        <f t="shared" si="27"/>
        <v>#N/A</v>
      </c>
      <c r="W89" s="428"/>
      <c r="X89" s="428" t="e">
        <f t="shared" si="28"/>
        <v>#N/A</v>
      </c>
      <c r="Y89" s="428" t="e">
        <f t="shared" si="28"/>
        <v>#N/A</v>
      </c>
      <c r="Z89" s="428" t="e">
        <f t="shared" si="28"/>
        <v>#N/A</v>
      </c>
      <c r="AA89" s="428" t="e">
        <f t="shared" si="28"/>
        <v>#N/A</v>
      </c>
      <c r="AB89" s="428" t="e">
        <f t="shared" si="28"/>
        <v>#N/A</v>
      </c>
      <c r="AC89" s="428" t="e">
        <f t="shared" si="28"/>
        <v>#N/A</v>
      </c>
      <c r="AD89" s="428" t="e">
        <f t="shared" si="28"/>
        <v>#N/A</v>
      </c>
      <c r="AE89" s="428" t="e">
        <f t="shared" si="28"/>
        <v>#N/A</v>
      </c>
    </row>
    <row r="90" spans="5:31" x14ac:dyDescent="0.2">
      <c r="E90" s="15" t="e">
        <f t="shared" si="22"/>
        <v>#N/A</v>
      </c>
      <c r="F90" s="447" t="s">
        <v>445</v>
      </c>
      <c r="G90" s="428" t="e">
        <f t="shared" si="26"/>
        <v>#N/A</v>
      </c>
      <c r="H90" s="428" t="e">
        <f t="shared" si="26"/>
        <v>#N/A</v>
      </c>
      <c r="I90" s="428" t="e">
        <f t="shared" si="26"/>
        <v>#N/A</v>
      </c>
      <c r="J90" s="428" t="e">
        <f t="shared" si="26"/>
        <v>#N/A</v>
      </c>
      <c r="K90" s="428" t="e">
        <f t="shared" si="26"/>
        <v>#N/A</v>
      </c>
      <c r="L90" s="428" t="e">
        <f t="shared" si="26"/>
        <v>#N/A</v>
      </c>
      <c r="M90" s="428" t="e">
        <f t="shared" si="26"/>
        <v>#N/A</v>
      </c>
      <c r="N90" s="428"/>
      <c r="O90" s="428" t="e">
        <f t="shared" si="27"/>
        <v>#N/A</v>
      </c>
      <c r="P90" s="428" t="e">
        <f t="shared" si="27"/>
        <v>#N/A</v>
      </c>
      <c r="Q90" s="428" t="e">
        <f t="shared" si="27"/>
        <v>#N/A</v>
      </c>
      <c r="R90" s="428" t="e">
        <f t="shared" si="27"/>
        <v>#N/A</v>
      </c>
      <c r="S90" s="428" t="e">
        <f t="shared" si="27"/>
        <v>#N/A</v>
      </c>
      <c r="T90" s="428" t="e">
        <f t="shared" si="27"/>
        <v>#N/A</v>
      </c>
      <c r="U90" s="428" t="e">
        <f t="shared" si="27"/>
        <v>#N/A</v>
      </c>
      <c r="V90" s="428" t="e">
        <f t="shared" si="27"/>
        <v>#N/A</v>
      </c>
      <c r="W90" s="428"/>
      <c r="X90" s="428" t="e">
        <f t="shared" si="28"/>
        <v>#N/A</v>
      </c>
      <c r="Y90" s="428" t="e">
        <f t="shared" si="28"/>
        <v>#N/A</v>
      </c>
      <c r="Z90" s="428" t="e">
        <f t="shared" si="28"/>
        <v>#N/A</v>
      </c>
      <c r="AA90" s="428" t="e">
        <f t="shared" si="28"/>
        <v>#N/A</v>
      </c>
      <c r="AB90" s="428" t="e">
        <f t="shared" si="28"/>
        <v>#N/A</v>
      </c>
      <c r="AC90" s="428" t="e">
        <f t="shared" si="28"/>
        <v>#N/A</v>
      </c>
      <c r="AD90" s="428" t="e">
        <f t="shared" si="28"/>
        <v>#N/A</v>
      </c>
      <c r="AE90" s="428" t="e">
        <f t="shared" si="28"/>
        <v>#N/A</v>
      </c>
    </row>
    <row r="91" spans="5:31" x14ac:dyDescent="0.2">
      <c r="E91" s="15" t="e">
        <f t="shared" si="22"/>
        <v>#N/A</v>
      </c>
      <c r="F91" s="429" t="s">
        <v>446</v>
      </c>
      <c r="G91" s="428" t="e">
        <f t="shared" si="26"/>
        <v>#N/A</v>
      </c>
      <c r="H91" s="428" t="e">
        <f t="shared" si="26"/>
        <v>#N/A</v>
      </c>
      <c r="I91" s="428" t="e">
        <f t="shared" si="26"/>
        <v>#N/A</v>
      </c>
      <c r="J91" s="428" t="e">
        <f t="shared" si="26"/>
        <v>#N/A</v>
      </c>
      <c r="K91" s="428" t="e">
        <f t="shared" si="26"/>
        <v>#N/A</v>
      </c>
      <c r="L91" s="428" t="e">
        <f t="shared" si="26"/>
        <v>#N/A</v>
      </c>
      <c r="M91" s="428" t="e">
        <f t="shared" si="26"/>
        <v>#N/A</v>
      </c>
      <c r="N91" s="428"/>
      <c r="O91" s="428" t="e">
        <f t="shared" si="27"/>
        <v>#N/A</v>
      </c>
      <c r="P91" s="428" t="e">
        <f t="shared" si="27"/>
        <v>#N/A</v>
      </c>
      <c r="Q91" s="428" t="e">
        <f t="shared" si="27"/>
        <v>#N/A</v>
      </c>
      <c r="R91" s="428" t="e">
        <f t="shared" si="27"/>
        <v>#N/A</v>
      </c>
      <c r="S91" s="428" t="e">
        <f t="shared" si="27"/>
        <v>#N/A</v>
      </c>
      <c r="T91" s="428" t="e">
        <f t="shared" si="27"/>
        <v>#N/A</v>
      </c>
      <c r="U91" s="428" t="e">
        <f t="shared" si="27"/>
        <v>#N/A</v>
      </c>
      <c r="V91" s="428" t="e">
        <f t="shared" si="27"/>
        <v>#N/A</v>
      </c>
      <c r="W91" s="428"/>
      <c r="X91" s="428" t="e">
        <f t="shared" si="28"/>
        <v>#N/A</v>
      </c>
      <c r="Y91" s="428" t="e">
        <f t="shared" si="28"/>
        <v>#N/A</v>
      </c>
      <c r="Z91" s="428" t="e">
        <f t="shared" si="28"/>
        <v>#N/A</v>
      </c>
      <c r="AA91" s="428" t="e">
        <f t="shared" si="28"/>
        <v>#N/A</v>
      </c>
      <c r="AB91" s="428" t="e">
        <f t="shared" si="28"/>
        <v>#N/A</v>
      </c>
      <c r="AC91" s="428" t="e">
        <f t="shared" si="28"/>
        <v>#N/A</v>
      </c>
      <c r="AD91" s="428" t="e">
        <f t="shared" si="28"/>
        <v>#N/A</v>
      </c>
      <c r="AE91" s="428" t="e">
        <f t="shared" si="28"/>
        <v>#N/A</v>
      </c>
    </row>
    <row r="92" spans="5:31" x14ac:dyDescent="0.2">
      <c r="E92" s="15" t="e">
        <f t="shared" si="22"/>
        <v>#N/A</v>
      </c>
      <c r="F92" s="429" t="s">
        <v>447</v>
      </c>
      <c r="G92" s="428" t="e">
        <f t="shared" si="26"/>
        <v>#N/A</v>
      </c>
      <c r="H92" s="428" t="e">
        <f t="shared" si="26"/>
        <v>#N/A</v>
      </c>
      <c r="I92" s="428" t="e">
        <f t="shared" si="26"/>
        <v>#N/A</v>
      </c>
      <c r="J92" s="428" t="e">
        <f t="shared" si="26"/>
        <v>#N/A</v>
      </c>
      <c r="K92" s="428" t="e">
        <f t="shared" si="26"/>
        <v>#N/A</v>
      </c>
      <c r="L92" s="428" t="e">
        <f t="shared" si="26"/>
        <v>#N/A</v>
      </c>
      <c r="M92" s="428" t="e">
        <f t="shared" si="26"/>
        <v>#N/A</v>
      </c>
      <c r="N92" s="428"/>
      <c r="O92" s="428" t="e">
        <f t="shared" si="27"/>
        <v>#N/A</v>
      </c>
      <c r="P92" s="428" t="e">
        <f t="shared" si="27"/>
        <v>#N/A</v>
      </c>
      <c r="Q92" s="428" t="e">
        <f t="shared" si="27"/>
        <v>#N/A</v>
      </c>
      <c r="R92" s="428" t="e">
        <f t="shared" si="27"/>
        <v>#N/A</v>
      </c>
      <c r="S92" s="428" t="e">
        <f t="shared" si="27"/>
        <v>#N/A</v>
      </c>
      <c r="T92" s="428" t="e">
        <f t="shared" si="27"/>
        <v>#N/A</v>
      </c>
      <c r="U92" s="428" t="e">
        <f t="shared" si="27"/>
        <v>#N/A</v>
      </c>
      <c r="V92" s="428" t="e">
        <f t="shared" si="27"/>
        <v>#N/A</v>
      </c>
      <c r="W92" s="428"/>
      <c r="X92" s="428" t="e">
        <f t="shared" si="28"/>
        <v>#N/A</v>
      </c>
      <c r="Y92" s="428" t="e">
        <f t="shared" si="28"/>
        <v>#N/A</v>
      </c>
      <c r="Z92" s="428" t="e">
        <f t="shared" si="28"/>
        <v>#N/A</v>
      </c>
      <c r="AA92" s="428" t="e">
        <f t="shared" si="28"/>
        <v>#N/A</v>
      </c>
      <c r="AB92" s="428" t="e">
        <f t="shared" si="28"/>
        <v>#N/A</v>
      </c>
      <c r="AC92" s="428" t="e">
        <f t="shared" si="28"/>
        <v>#N/A</v>
      </c>
      <c r="AD92" s="428" t="e">
        <f t="shared" si="28"/>
        <v>#N/A</v>
      </c>
      <c r="AE92" s="428" t="e">
        <f t="shared" si="28"/>
        <v>#N/A</v>
      </c>
    </row>
    <row r="93" spans="5:31" x14ac:dyDescent="0.2">
      <c r="E93" s="15" t="e">
        <f t="shared" si="22"/>
        <v>#N/A</v>
      </c>
      <c r="F93" s="429" t="s">
        <v>448</v>
      </c>
      <c r="G93" s="428" t="e">
        <f t="shared" si="26"/>
        <v>#N/A</v>
      </c>
      <c r="H93" s="428" t="e">
        <f t="shared" si="26"/>
        <v>#N/A</v>
      </c>
      <c r="I93" s="428" t="e">
        <f t="shared" si="26"/>
        <v>#N/A</v>
      </c>
      <c r="J93" s="428" t="e">
        <f t="shared" si="26"/>
        <v>#N/A</v>
      </c>
      <c r="K93" s="428" t="e">
        <f t="shared" si="26"/>
        <v>#N/A</v>
      </c>
      <c r="L93" s="428" t="e">
        <f t="shared" si="26"/>
        <v>#N/A</v>
      </c>
      <c r="M93" s="428" t="e">
        <f t="shared" si="26"/>
        <v>#N/A</v>
      </c>
      <c r="N93" s="428"/>
      <c r="O93" s="428" t="e">
        <f t="shared" si="27"/>
        <v>#N/A</v>
      </c>
      <c r="P93" s="428" t="e">
        <f t="shared" si="27"/>
        <v>#N/A</v>
      </c>
      <c r="Q93" s="428" t="e">
        <f t="shared" si="27"/>
        <v>#N/A</v>
      </c>
      <c r="R93" s="428" t="e">
        <f t="shared" si="27"/>
        <v>#N/A</v>
      </c>
      <c r="S93" s="428" t="e">
        <f t="shared" si="27"/>
        <v>#N/A</v>
      </c>
      <c r="T93" s="428" t="e">
        <f t="shared" si="27"/>
        <v>#N/A</v>
      </c>
      <c r="U93" s="428" t="e">
        <f t="shared" si="27"/>
        <v>#N/A</v>
      </c>
      <c r="V93" s="428" t="e">
        <f t="shared" si="27"/>
        <v>#N/A</v>
      </c>
      <c r="W93" s="428"/>
      <c r="X93" s="428" t="e">
        <f t="shared" si="28"/>
        <v>#N/A</v>
      </c>
      <c r="Y93" s="428" t="e">
        <f t="shared" si="28"/>
        <v>#N/A</v>
      </c>
      <c r="Z93" s="428" t="e">
        <f t="shared" si="28"/>
        <v>#N/A</v>
      </c>
      <c r="AA93" s="428" t="e">
        <f t="shared" si="28"/>
        <v>#N/A</v>
      </c>
      <c r="AB93" s="428" t="e">
        <f t="shared" si="28"/>
        <v>#N/A</v>
      </c>
      <c r="AC93" s="428" t="e">
        <f t="shared" si="28"/>
        <v>#N/A</v>
      </c>
      <c r="AD93" s="428" t="e">
        <f t="shared" si="28"/>
        <v>#N/A</v>
      </c>
      <c r="AE93" s="428" t="e">
        <f t="shared" si="28"/>
        <v>#N/A</v>
      </c>
    </row>
    <row r="94" spans="5:31" x14ac:dyDescent="0.2">
      <c r="E94" s="15" t="e">
        <f t="shared" si="22"/>
        <v>#N/A</v>
      </c>
      <c r="F94" s="429" t="s">
        <v>449</v>
      </c>
      <c r="G94" s="428" t="e">
        <f t="shared" si="26"/>
        <v>#N/A</v>
      </c>
      <c r="H94" s="428" t="e">
        <f t="shared" si="26"/>
        <v>#N/A</v>
      </c>
      <c r="I94" s="428" t="e">
        <f t="shared" si="26"/>
        <v>#N/A</v>
      </c>
      <c r="J94" s="428" t="e">
        <f t="shared" si="26"/>
        <v>#N/A</v>
      </c>
      <c r="K94" s="428" t="e">
        <f t="shared" si="26"/>
        <v>#N/A</v>
      </c>
      <c r="L94" s="428" t="e">
        <f t="shared" si="26"/>
        <v>#N/A</v>
      </c>
      <c r="M94" s="428" t="e">
        <f t="shared" si="26"/>
        <v>#N/A</v>
      </c>
      <c r="N94" s="428"/>
      <c r="O94" s="428" t="e">
        <f t="shared" si="27"/>
        <v>#N/A</v>
      </c>
      <c r="P94" s="428" t="e">
        <f t="shared" si="27"/>
        <v>#N/A</v>
      </c>
      <c r="Q94" s="428" t="e">
        <f t="shared" si="27"/>
        <v>#N/A</v>
      </c>
      <c r="R94" s="428" t="e">
        <f t="shared" si="27"/>
        <v>#N/A</v>
      </c>
      <c r="S94" s="428" t="e">
        <f t="shared" si="27"/>
        <v>#N/A</v>
      </c>
      <c r="T94" s="428" t="e">
        <f t="shared" si="27"/>
        <v>#N/A</v>
      </c>
      <c r="U94" s="428" t="e">
        <f t="shared" si="27"/>
        <v>#N/A</v>
      </c>
      <c r="V94" s="428" t="e">
        <f t="shared" si="27"/>
        <v>#N/A</v>
      </c>
      <c r="W94" s="428"/>
      <c r="X94" s="428" t="e">
        <f t="shared" si="28"/>
        <v>#N/A</v>
      </c>
      <c r="Y94" s="428" t="e">
        <f t="shared" si="28"/>
        <v>#N/A</v>
      </c>
      <c r="Z94" s="428" t="e">
        <f t="shared" si="28"/>
        <v>#N/A</v>
      </c>
      <c r="AA94" s="428" t="e">
        <f t="shared" si="28"/>
        <v>#N/A</v>
      </c>
      <c r="AB94" s="428" t="e">
        <f t="shared" si="28"/>
        <v>#N/A</v>
      </c>
      <c r="AC94" s="428" t="e">
        <f t="shared" si="28"/>
        <v>#N/A</v>
      </c>
      <c r="AD94" s="428" t="e">
        <f t="shared" si="28"/>
        <v>#N/A</v>
      </c>
      <c r="AE94" s="428" t="e">
        <f t="shared" si="28"/>
        <v>#N/A</v>
      </c>
    </row>
    <row r="95" spans="5:31" x14ac:dyDescent="0.2">
      <c r="E95" s="15" t="e">
        <f t="shared" si="22"/>
        <v>#N/A</v>
      </c>
      <c r="F95" s="429" t="s">
        <v>450</v>
      </c>
      <c r="G95" s="428" t="e">
        <f t="shared" si="26"/>
        <v>#N/A</v>
      </c>
      <c r="H95" s="428" t="e">
        <f t="shared" si="26"/>
        <v>#N/A</v>
      </c>
      <c r="I95" s="428" t="e">
        <f t="shared" si="26"/>
        <v>#N/A</v>
      </c>
      <c r="J95" s="428" t="e">
        <f t="shared" si="26"/>
        <v>#N/A</v>
      </c>
      <c r="K95" s="428" t="e">
        <f t="shared" si="26"/>
        <v>#N/A</v>
      </c>
      <c r="L95" s="428" t="e">
        <f t="shared" si="26"/>
        <v>#N/A</v>
      </c>
      <c r="M95" s="428" t="e">
        <f t="shared" si="26"/>
        <v>#N/A</v>
      </c>
      <c r="N95" s="428"/>
      <c r="O95" s="428" t="e">
        <f t="shared" si="27"/>
        <v>#N/A</v>
      </c>
      <c r="P95" s="428" t="e">
        <f t="shared" si="27"/>
        <v>#N/A</v>
      </c>
      <c r="Q95" s="428" t="e">
        <f t="shared" si="27"/>
        <v>#N/A</v>
      </c>
      <c r="R95" s="428" t="e">
        <f t="shared" si="27"/>
        <v>#N/A</v>
      </c>
      <c r="S95" s="428" t="e">
        <f t="shared" si="27"/>
        <v>#N/A</v>
      </c>
      <c r="T95" s="428" t="e">
        <f t="shared" si="27"/>
        <v>#N/A</v>
      </c>
      <c r="U95" s="428" t="e">
        <f t="shared" si="27"/>
        <v>#N/A</v>
      </c>
      <c r="V95" s="428" t="e">
        <f t="shared" si="27"/>
        <v>#N/A</v>
      </c>
      <c r="W95" s="428"/>
      <c r="X95" s="428" t="e">
        <f t="shared" si="28"/>
        <v>#N/A</v>
      </c>
      <c r="Y95" s="428" t="e">
        <f t="shared" si="28"/>
        <v>#N/A</v>
      </c>
      <c r="Z95" s="428" t="e">
        <f t="shared" si="28"/>
        <v>#N/A</v>
      </c>
      <c r="AA95" s="428" t="e">
        <f t="shared" si="28"/>
        <v>#N/A</v>
      </c>
      <c r="AB95" s="428" t="e">
        <f t="shared" si="28"/>
        <v>#N/A</v>
      </c>
      <c r="AC95" s="428" t="e">
        <f t="shared" si="28"/>
        <v>#N/A</v>
      </c>
      <c r="AD95" s="428" t="e">
        <f t="shared" si="28"/>
        <v>#N/A</v>
      </c>
      <c r="AE95" s="428" t="e">
        <f t="shared" si="28"/>
        <v>#N/A</v>
      </c>
    </row>
    <row r="96" spans="5:31" x14ac:dyDescent="0.2">
      <c r="E96" s="15" t="e">
        <f t="shared" si="22"/>
        <v>#N/A</v>
      </c>
      <c r="F96" s="429" t="s">
        <v>451</v>
      </c>
      <c r="G96" s="428" t="e">
        <f t="shared" si="26"/>
        <v>#N/A</v>
      </c>
      <c r="H96" s="428" t="e">
        <f t="shared" si="26"/>
        <v>#N/A</v>
      </c>
      <c r="I96" s="428" t="e">
        <f t="shared" si="26"/>
        <v>#N/A</v>
      </c>
      <c r="J96" s="428" t="e">
        <f t="shared" si="26"/>
        <v>#N/A</v>
      </c>
      <c r="K96" s="428" t="e">
        <f t="shared" si="26"/>
        <v>#N/A</v>
      </c>
      <c r="L96" s="428" t="e">
        <f t="shared" si="26"/>
        <v>#N/A</v>
      </c>
      <c r="M96" s="428" t="e">
        <f t="shared" si="26"/>
        <v>#N/A</v>
      </c>
      <c r="N96" s="428"/>
      <c r="O96" s="428" t="e">
        <f t="shared" si="27"/>
        <v>#N/A</v>
      </c>
      <c r="P96" s="428" t="e">
        <f t="shared" si="27"/>
        <v>#N/A</v>
      </c>
      <c r="Q96" s="428" t="e">
        <f t="shared" si="27"/>
        <v>#N/A</v>
      </c>
      <c r="R96" s="428" t="e">
        <f t="shared" si="27"/>
        <v>#N/A</v>
      </c>
      <c r="S96" s="428" t="e">
        <f t="shared" si="27"/>
        <v>#N/A</v>
      </c>
      <c r="T96" s="428" t="e">
        <f t="shared" si="27"/>
        <v>#N/A</v>
      </c>
      <c r="U96" s="428" t="e">
        <f t="shared" si="27"/>
        <v>#N/A</v>
      </c>
      <c r="V96" s="428" t="e">
        <f t="shared" si="27"/>
        <v>#N/A</v>
      </c>
      <c r="W96" s="428"/>
      <c r="X96" s="428" t="e">
        <f t="shared" si="28"/>
        <v>#N/A</v>
      </c>
      <c r="Y96" s="428" t="e">
        <f t="shared" si="28"/>
        <v>#N/A</v>
      </c>
      <c r="Z96" s="428" t="e">
        <f t="shared" si="28"/>
        <v>#N/A</v>
      </c>
      <c r="AA96" s="428" t="e">
        <f t="shared" si="28"/>
        <v>#N/A</v>
      </c>
      <c r="AB96" s="428" t="e">
        <f t="shared" si="28"/>
        <v>#N/A</v>
      </c>
      <c r="AC96" s="428" t="e">
        <f t="shared" si="28"/>
        <v>#N/A</v>
      </c>
      <c r="AD96" s="428" t="e">
        <f t="shared" si="28"/>
        <v>#N/A</v>
      </c>
      <c r="AE96" s="428" t="e">
        <f t="shared" si="28"/>
        <v>#N/A</v>
      </c>
    </row>
    <row r="97" spans="5:31" x14ac:dyDescent="0.2">
      <c r="E97" s="15" t="e">
        <f t="shared" si="22"/>
        <v>#N/A</v>
      </c>
      <c r="F97" s="429" t="s">
        <v>452</v>
      </c>
      <c r="G97" s="428" t="e">
        <f t="shared" si="26"/>
        <v>#N/A</v>
      </c>
      <c r="H97" s="428" t="e">
        <f t="shared" si="26"/>
        <v>#N/A</v>
      </c>
      <c r="I97" s="428" t="e">
        <f t="shared" si="26"/>
        <v>#N/A</v>
      </c>
      <c r="J97" s="428" t="e">
        <f t="shared" si="26"/>
        <v>#N/A</v>
      </c>
      <c r="K97" s="428" t="e">
        <f t="shared" si="26"/>
        <v>#N/A</v>
      </c>
      <c r="L97" s="428" t="e">
        <f t="shared" si="26"/>
        <v>#N/A</v>
      </c>
      <c r="M97" s="428" t="e">
        <f t="shared" si="26"/>
        <v>#N/A</v>
      </c>
      <c r="N97" s="428"/>
      <c r="O97" s="428" t="e">
        <f t="shared" si="27"/>
        <v>#N/A</v>
      </c>
      <c r="P97" s="428" t="e">
        <f t="shared" si="27"/>
        <v>#N/A</v>
      </c>
      <c r="Q97" s="428" t="e">
        <f t="shared" si="27"/>
        <v>#N/A</v>
      </c>
      <c r="R97" s="428" t="e">
        <f t="shared" si="27"/>
        <v>#N/A</v>
      </c>
      <c r="S97" s="428" t="e">
        <f t="shared" si="27"/>
        <v>#N/A</v>
      </c>
      <c r="T97" s="428" t="e">
        <f t="shared" si="27"/>
        <v>#N/A</v>
      </c>
      <c r="U97" s="428" t="e">
        <f t="shared" si="27"/>
        <v>#N/A</v>
      </c>
      <c r="V97" s="428" t="e">
        <f t="shared" si="27"/>
        <v>#N/A</v>
      </c>
      <c r="W97" s="428"/>
      <c r="X97" s="428" t="e">
        <f t="shared" si="28"/>
        <v>#N/A</v>
      </c>
      <c r="Y97" s="428" t="e">
        <f t="shared" si="28"/>
        <v>#N/A</v>
      </c>
      <c r="Z97" s="428" t="e">
        <f t="shared" si="28"/>
        <v>#N/A</v>
      </c>
      <c r="AA97" s="428" t="e">
        <f t="shared" si="28"/>
        <v>#N/A</v>
      </c>
      <c r="AB97" s="428" t="e">
        <f t="shared" si="28"/>
        <v>#N/A</v>
      </c>
      <c r="AC97" s="428" t="e">
        <f t="shared" si="28"/>
        <v>#N/A</v>
      </c>
      <c r="AD97" s="428" t="e">
        <f t="shared" si="28"/>
        <v>#N/A</v>
      </c>
      <c r="AE97" s="428" t="e">
        <f t="shared" si="28"/>
        <v>#N/A</v>
      </c>
    </row>
    <row r="98" spans="5:31" x14ac:dyDescent="0.2">
      <c r="E98" s="15" t="e">
        <f t="shared" si="22"/>
        <v>#N/A</v>
      </c>
      <c r="F98" s="429" t="s">
        <v>453</v>
      </c>
      <c r="G98" s="428" t="e">
        <f t="shared" ref="G98:M110" si="29">VLOOKUP($E98,$E$124:$AE$886,G$6)</f>
        <v>#N/A</v>
      </c>
      <c r="H98" s="428" t="e">
        <f t="shared" si="29"/>
        <v>#N/A</v>
      </c>
      <c r="I98" s="428" t="e">
        <f t="shared" si="29"/>
        <v>#N/A</v>
      </c>
      <c r="J98" s="428" t="e">
        <f t="shared" si="29"/>
        <v>#N/A</v>
      </c>
      <c r="K98" s="428" t="e">
        <f t="shared" si="29"/>
        <v>#N/A</v>
      </c>
      <c r="L98" s="428" t="e">
        <f t="shared" si="29"/>
        <v>#N/A</v>
      </c>
      <c r="M98" s="428" t="e">
        <f t="shared" si="29"/>
        <v>#N/A</v>
      </c>
      <c r="N98" s="428"/>
      <c r="O98" s="428" t="e">
        <f t="shared" ref="O98:V110" si="30">VLOOKUP($E98,$E$124:$AE$886,O$6)</f>
        <v>#N/A</v>
      </c>
      <c r="P98" s="428" t="e">
        <f t="shared" si="30"/>
        <v>#N/A</v>
      </c>
      <c r="Q98" s="428" t="e">
        <f t="shared" si="30"/>
        <v>#N/A</v>
      </c>
      <c r="R98" s="428" t="e">
        <f t="shared" si="30"/>
        <v>#N/A</v>
      </c>
      <c r="S98" s="428" t="e">
        <f t="shared" si="30"/>
        <v>#N/A</v>
      </c>
      <c r="T98" s="428" t="e">
        <f t="shared" si="30"/>
        <v>#N/A</v>
      </c>
      <c r="U98" s="428" t="e">
        <f t="shared" si="30"/>
        <v>#N/A</v>
      </c>
      <c r="V98" s="428" t="e">
        <f t="shared" si="30"/>
        <v>#N/A</v>
      </c>
      <c r="W98" s="428"/>
      <c r="X98" s="428" t="e">
        <f t="shared" ref="X98:AE110" si="31">VLOOKUP($E98,$E$124:$AE$886,X$6)</f>
        <v>#N/A</v>
      </c>
      <c r="Y98" s="428" t="e">
        <f t="shared" si="31"/>
        <v>#N/A</v>
      </c>
      <c r="Z98" s="428" t="e">
        <f t="shared" si="31"/>
        <v>#N/A</v>
      </c>
      <c r="AA98" s="428" t="e">
        <f t="shared" si="31"/>
        <v>#N/A</v>
      </c>
      <c r="AB98" s="428" t="e">
        <f t="shared" si="31"/>
        <v>#N/A</v>
      </c>
      <c r="AC98" s="428" t="e">
        <f t="shared" si="31"/>
        <v>#N/A</v>
      </c>
      <c r="AD98" s="428" t="e">
        <f t="shared" si="31"/>
        <v>#N/A</v>
      </c>
      <c r="AE98" s="428" t="e">
        <f t="shared" si="31"/>
        <v>#N/A</v>
      </c>
    </row>
    <row r="99" spans="5:31" x14ac:dyDescent="0.2">
      <c r="E99" s="15" t="e">
        <f t="shared" si="22"/>
        <v>#N/A</v>
      </c>
      <c r="F99" s="429" t="s">
        <v>454</v>
      </c>
      <c r="G99" s="428" t="e">
        <f t="shared" si="29"/>
        <v>#N/A</v>
      </c>
      <c r="H99" s="428" t="e">
        <f t="shared" si="29"/>
        <v>#N/A</v>
      </c>
      <c r="I99" s="428" t="e">
        <f t="shared" si="29"/>
        <v>#N/A</v>
      </c>
      <c r="J99" s="428" t="e">
        <f t="shared" si="29"/>
        <v>#N/A</v>
      </c>
      <c r="K99" s="428" t="e">
        <f t="shared" si="29"/>
        <v>#N/A</v>
      </c>
      <c r="L99" s="428" t="e">
        <f t="shared" si="29"/>
        <v>#N/A</v>
      </c>
      <c r="M99" s="428" t="e">
        <f t="shared" si="29"/>
        <v>#N/A</v>
      </c>
      <c r="N99" s="428"/>
      <c r="O99" s="428" t="e">
        <f t="shared" si="30"/>
        <v>#N/A</v>
      </c>
      <c r="P99" s="428" t="e">
        <f t="shared" si="30"/>
        <v>#N/A</v>
      </c>
      <c r="Q99" s="428" t="e">
        <f t="shared" si="30"/>
        <v>#N/A</v>
      </c>
      <c r="R99" s="428" t="e">
        <f t="shared" si="30"/>
        <v>#N/A</v>
      </c>
      <c r="S99" s="428" t="e">
        <f t="shared" si="30"/>
        <v>#N/A</v>
      </c>
      <c r="T99" s="428" t="e">
        <f t="shared" si="30"/>
        <v>#N/A</v>
      </c>
      <c r="U99" s="428" t="e">
        <f t="shared" si="30"/>
        <v>#N/A</v>
      </c>
      <c r="V99" s="428" t="e">
        <f t="shared" si="30"/>
        <v>#N/A</v>
      </c>
      <c r="W99" s="428"/>
      <c r="X99" s="428" t="e">
        <f t="shared" si="31"/>
        <v>#N/A</v>
      </c>
      <c r="Y99" s="428" t="e">
        <f t="shared" si="31"/>
        <v>#N/A</v>
      </c>
      <c r="Z99" s="428" t="e">
        <f t="shared" si="31"/>
        <v>#N/A</v>
      </c>
      <c r="AA99" s="428" t="e">
        <f t="shared" si="31"/>
        <v>#N/A</v>
      </c>
      <c r="AB99" s="428" t="e">
        <f t="shared" si="31"/>
        <v>#N/A</v>
      </c>
      <c r="AC99" s="428" t="e">
        <f t="shared" si="31"/>
        <v>#N/A</v>
      </c>
      <c r="AD99" s="428" t="e">
        <f t="shared" si="31"/>
        <v>#N/A</v>
      </c>
      <c r="AE99" s="428" t="e">
        <f t="shared" si="31"/>
        <v>#N/A</v>
      </c>
    </row>
    <row r="100" spans="5:31" x14ac:dyDescent="0.2">
      <c r="E100" s="15" t="e">
        <f t="shared" si="22"/>
        <v>#N/A</v>
      </c>
      <c r="F100" s="429" t="s">
        <v>455</v>
      </c>
      <c r="G100" s="428" t="e">
        <f t="shared" si="29"/>
        <v>#N/A</v>
      </c>
      <c r="H100" s="428" t="e">
        <f t="shared" si="29"/>
        <v>#N/A</v>
      </c>
      <c r="I100" s="428" t="e">
        <f t="shared" si="29"/>
        <v>#N/A</v>
      </c>
      <c r="J100" s="428" t="e">
        <f t="shared" si="29"/>
        <v>#N/A</v>
      </c>
      <c r="K100" s="428" t="e">
        <f t="shared" si="29"/>
        <v>#N/A</v>
      </c>
      <c r="L100" s="428" t="e">
        <f t="shared" si="29"/>
        <v>#N/A</v>
      </c>
      <c r="M100" s="428" t="e">
        <f t="shared" si="29"/>
        <v>#N/A</v>
      </c>
      <c r="N100" s="428"/>
      <c r="O100" s="428" t="e">
        <f t="shared" si="30"/>
        <v>#N/A</v>
      </c>
      <c r="P100" s="428" t="e">
        <f t="shared" si="30"/>
        <v>#N/A</v>
      </c>
      <c r="Q100" s="428" t="e">
        <f t="shared" si="30"/>
        <v>#N/A</v>
      </c>
      <c r="R100" s="428" t="e">
        <f t="shared" si="30"/>
        <v>#N/A</v>
      </c>
      <c r="S100" s="428" t="e">
        <f t="shared" si="30"/>
        <v>#N/A</v>
      </c>
      <c r="T100" s="428" t="e">
        <f t="shared" si="30"/>
        <v>#N/A</v>
      </c>
      <c r="U100" s="428" t="e">
        <f t="shared" si="30"/>
        <v>#N/A</v>
      </c>
      <c r="V100" s="428" t="e">
        <f t="shared" si="30"/>
        <v>#N/A</v>
      </c>
      <c r="W100" s="428"/>
      <c r="X100" s="428" t="e">
        <f t="shared" si="31"/>
        <v>#N/A</v>
      </c>
      <c r="Y100" s="428" t="e">
        <f t="shared" si="31"/>
        <v>#N/A</v>
      </c>
      <c r="Z100" s="428" t="e">
        <f t="shared" si="31"/>
        <v>#N/A</v>
      </c>
      <c r="AA100" s="428" t="e">
        <f t="shared" si="31"/>
        <v>#N/A</v>
      </c>
      <c r="AB100" s="428" t="e">
        <f t="shared" si="31"/>
        <v>#N/A</v>
      </c>
      <c r="AC100" s="428" t="e">
        <f t="shared" si="31"/>
        <v>#N/A</v>
      </c>
      <c r="AD100" s="428" t="e">
        <f t="shared" si="31"/>
        <v>#N/A</v>
      </c>
      <c r="AE100" s="428" t="e">
        <f t="shared" si="31"/>
        <v>#N/A</v>
      </c>
    </row>
    <row r="101" spans="5:31" x14ac:dyDescent="0.2">
      <c r="E101" s="15" t="e">
        <f t="shared" si="22"/>
        <v>#N/A</v>
      </c>
      <c r="F101" s="429" t="s">
        <v>456</v>
      </c>
      <c r="G101" s="428" t="e">
        <f t="shared" si="29"/>
        <v>#N/A</v>
      </c>
      <c r="H101" s="428" t="e">
        <f t="shared" si="29"/>
        <v>#N/A</v>
      </c>
      <c r="I101" s="428" t="e">
        <f t="shared" si="29"/>
        <v>#N/A</v>
      </c>
      <c r="J101" s="428" t="e">
        <f t="shared" si="29"/>
        <v>#N/A</v>
      </c>
      <c r="K101" s="428" t="e">
        <f t="shared" si="29"/>
        <v>#N/A</v>
      </c>
      <c r="L101" s="428" t="e">
        <f t="shared" si="29"/>
        <v>#N/A</v>
      </c>
      <c r="M101" s="428" t="e">
        <f t="shared" si="29"/>
        <v>#N/A</v>
      </c>
      <c r="N101" s="428"/>
      <c r="O101" s="428" t="e">
        <f t="shared" si="30"/>
        <v>#N/A</v>
      </c>
      <c r="P101" s="428" t="e">
        <f t="shared" si="30"/>
        <v>#N/A</v>
      </c>
      <c r="Q101" s="428" t="e">
        <f t="shared" si="30"/>
        <v>#N/A</v>
      </c>
      <c r="R101" s="428" t="e">
        <f t="shared" si="30"/>
        <v>#N/A</v>
      </c>
      <c r="S101" s="428" t="e">
        <f t="shared" si="30"/>
        <v>#N/A</v>
      </c>
      <c r="T101" s="428" t="e">
        <f t="shared" si="30"/>
        <v>#N/A</v>
      </c>
      <c r="U101" s="428" t="e">
        <f t="shared" si="30"/>
        <v>#N/A</v>
      </c>
      <c r="V101" s="428" t="e">
        <f t="shared" si="30"/>
        <v>#N/A</v>
      </c>
      <c r="W101" s="428"/>
      <c r="X101" s="428" t="e">
        <f t="shared" si="31"/>
        <v>#N/A</v>
      </c>
      <c r="Y101" s="428" t="e">
        <f t="shared" si="31"/>
        <v>#N/A</v>
      </c>
      <c r="Z101" s="428" t="e">
        <f t="shared" si="31"/>
        <v>#N/A</v>
      </c>
      <c r="AA101" s="428" t="e">
        <f t="shared" si="31"/>
        <v>#N/A</v>
      </c>
      <c r="AB101" s="428" t="e">
        <f t="shared" si="31"/>
        <v>#N/A</v>
      </c>
      <c r="AC101" s="428" t="e">
        <f t="shared" si="31"/>
        <v>#N/A</v>
      </c>
      <c r="AD101" s="428" t="e">
        <f t="shared" si="31"/>
        <v>#N/A</v>
      </c>
      <c r="AE101" s="428" t="e">
        <f t="shared" si="31"/>
        <v>#N/A</v>
      </c>
    </row>
    <row r="102" spans="5:31" x14ac:dyDescent="0.2">
      <c r="E102" s="15" t="e">
        <f t="shared" si="22"/>
        <v>#N/A</v>
      </c>
      <c r="F102" s="447" t="s">
        <v>457</v>
      </c>
      <c r="G102" s="428" t="e">
        <f t="shared" si="29"/>
        <v>#N/A</v>
      </c>
      <c r="H102" s="428" t="e">
        <f t="shared" si="29"/>
        <v>#N/A</v>
      </c>
      <c r="I102" s="428" t="e">
        <f t="shared" si="29"/>
        <v>#N/A</v>
      </c>
      <c r="J102" s="428" t="e">
        <f t="shared" si="29"/>
        <v>#N/A</v>
      </c>
      <c r="K102" s="428" t="e">
        <f t="shared" si="29"/>
        <v>#N/A</v>
      </c>
      <c r="L102" s="428" t="e">
        <f t="shared" si="29"/>
        <v>#N/A</v>
      </c>
      <c r="M102" s="428" t="e">
        <f t="shared" si="29"/>
        <v>#N/A</v>
      </c>
      <c r="N102" s="428"/>
      <c r="O102" s="428" t="e">
        <f t="shared" si="30"/>
        <v>#N/A</v>
      </c>
      <c r="P102" s="428" t="e">
        <f t="shared" si="30"/>
        <v>#N/A</v>
      </c>
      <c r="Q102" s="428" t="e">
        <f t="shared" si="30"/>
        <v>#N/A</v>
      </c>
      <c r="R102" s="428" t="e">
        <f t="shared" si="30"/>
        <v>#N/A</v>
      </c>
      <c r="S102" s="428" t="e">
        <f t="shared" si="30"/>
        <v>#N/A</v>
      </c>
      <c r="T102" s="428" t="e">
        <f t="shared" si="30"/>
        <v>#N/A</v>
      </c>
      <c r="U102" s="428" t="e">
        <f t="shared" si="30"/>
        <v>#N/A</v>
      </c>
      <c r="V102" s="428" t="e">
        <f t="shared" si="30"/>
        <v>#N/A</v>
      </c>
      <c r="W102" s="428"/>
      <c r="X102" s="428" t="e">
        <f t="shared" si="31"/>
        <v>#N/A</v>
      </c>
      <c r="Y102" s="428" t="e">
        <f t="shared" si="31"/>
        <v>#N/A</v>
      </c>
      <c r="Z102" s="428" t="e">
        <f t="shared" si="31"/>
        <v>#N/A</v>
      </c>
      <c r="AA102" s="428" t="e">
        <f t="shared" si="31"/>
        <v>#N/A</v>
      </c>
      <c r="AB102" s="428" t="e">
        <f t="shared" si="31"/>
        <v>#N/A</v>
      </c>
      <c r="AC102" s="428" t="e">
        <f t="shared" si="31"/>
        <v>#N/A</v>
      </c>
      <c r="AD102" s="428" t="e">
        <f t="shared" si="31"/>
        <v>#N/A</v>
      </c>
      <c r="AE102" s="428" t="e">
        <f t="shared" si="31"/>
        <v>#N/A</v>
      </c>
    </row>
    <row r="103" spans="5:31" x14ac:dyDescent="0.2">
      <c r="E103" s="15" t="e">
        <f t="shared" si="22"/>
        <v>#N/A</v>
      </c>
      <c r="F103" s="429" t="s">
        <v>458</v>
      </c>
      <c r="G103" s="428" t="e">
        <f t="shared" si="29"/>
        <v>#N/A</v>
      </c>
      <c r="H103" s="428" t="e">
        <f t="shared" si="29"/>
        <v>#N/A</v>
      </c>
      <c r="I103" s="428" t="e">
        <f t="shared" si="29"/>
        <v>#N/A</v>
      </c>
      <c r="J103" s="428" t="e">
        <f t="shared" si="29"/>
        <v>#N/A</v>
      </c>
      <c r="K103" s="428" t="e">
        <f t="shared" si="29"/>
        <v>#N/A</v>
      </c>
      <c r="L103" s="428" t="e">
        <f t="shared" si="29"/>
        <v>#N/A</v>
      </c>
      <c r="M103" s="428" t="e">
        <f t="shared" si="29"/>
        <v>#N/A</v>
      </c>
      <c r="N103" s="428"/>
      <c r="O103" s="428" t="e">
        <f t="shared" si="30"/>
        <v>#N/A</v>
      </c>
      <c r="P103" s="428" t="e">
        <f t="shared" si="30"/>
        <v>#N/A</v>
      </c>
      <c r="Q103" s="428" t="e">
        <f t="shared" si="30"/>
        <v>#N/A</v>
      </c>
      <c r="R103" s="428" t="e">
        <f t="shared" si="30"/>
        <v>#N/A</v>
      </c>
      <c r="S103" s="428" t="e">
        <f t="shared" si="30"/>
        <v>#N/A</v>
      </c>
      <c r="T103" s="428" t="e">
        <f t="shared" si="30"/>
        <v>#N/A</v>
      </c>
      <c r="U103" s="428" t="e">
        <f t="shared" si="30"/>
        <v>#N/A</v>
      </c>
      <c r="V103" s="428" t="e">
        <f t="shared" si="30"/>
        <v>#N/A</v>
      </c>
      <c r="W103" s="428"/>
      <c r="X103" s="428" t="e">
        <f t="shared" si="31"/>
        <v>#N/A</v>
      </c>
      <c r="Y103" s="428" t="e">
        <f t="shared" si="31"/>
        <v>#N/A</v>
      </c>
      <c r="Z103" s="428" t="e">
        <f t="shared" si="31"/>
        <v>#N/A</v>
      </c>
      <c r="AA103" s="428" t="e">
        <f t="shared" si="31"/>
        <v>#N/A</v>
      </c>
      <c r="AB103" s="428" t="e">
        <f t="shared" si="31"/>
        <v>#N/A</v>
      </c>
      <c r="AC103" s="428" t="e">
        <f t="shared" si="31"/>
        <v>#N/A</v>
      </c>
      <c r="AD103" s="428" t="e">
        <f t="shared" si="31"/>
        <v>#N/A</v>
      </c>
      <c r="AE103" s="428" t="e">
        <f t="shared" si="31"/>
        <v>#N/A</v>
      </c>
    </row>
    <row r="104" spans="5:31" x14ac:dyDescent="0.2">
      <c r="E104" s="15" t="e">
        <f t="shared" si="22"/>
        <v>#N/A</v>
      </c>
      <c r="F104" s="429" t="s">
        <v>459</v>
      </c>
      <c r="G104" s="428" t="e">
        <f t="shared" si="29"/>
        <v>#N/A</v>
      </c>
      <c r="H104" s="428" t="e">
        <f t="shared" si="29"/>
        <v>#N/A</v>
      </c>
      <c r="I104" s="428" t="e">
        <f t="shared" si="29"/>
        <v>#N/A</v>
      </c>
      <c r="J104" s="428" t="e">
        <f t="shared" si="29"/>
        <v>#N/A</v>
      </c>
      <c r="K104" s="428" t="e">
        <f t="shared" si="29"/>
        <v>#N/A</v>
      </c>
      <c r="L104" s="428" t="e">
        <f t="shared" si="29"/>
        <v>#N/A</v>
      </c>
      <c r="M104" s="428" t="e">
        <f t="shared" si="29"/>
        <v>#N/A</v>
      </c>
      <c r="N104" s="428"/>
      <c r="O104" s="428" t="e">
        <f t="shared" si="30"/>
        <v>#N/A</v>
      </c>
      <c r="P104" s="428" t="e">
        <f t="shared" si="30"/>
        <v>#N/A</v>
      </c>
      <c r="Q104" s="428" t="e">
        <f t="shared" si="30"/>
        <v>#N/A</v>
      </c>
      <c r="R104" s="428" t="e">
        <f t="shared" si="30"/>
        <v>#N/A</v>
      </c>
      <c r="S104" s="428" t="e">
        <f t="shared" si="30"/>
        <v>#N/A</v>
      </c>
      <c r="T104" s="428" t="e">
        <f t="shared" si="30"/>
        <v>#N/A</v>
      </c>
      <c r="U104" s="428" t="e">
        <f t="shared" si="30"/>
        <v>#N/A</v>
      </c>
      <c r="V104" s="428" t="e">
        <f t="shared" si="30"/>
        <v>#N/A</v>
      </c>
      <c r="W104" s="428"/>
      <c r="X104" s="428" t="e">
        <f t="shared" si="31"/>
        <v>#N/A</v>
      </c>
      <c r="Y104" s="428" t="e">
        <f t="shared" si="31"/>
        <v>#N/A</v>
      </c>
      <c r="Z104" s="428" t="e">
        <f t="shared" si="31"/>
        <v>#N/A</v>
      </c>
      <c r="AA104" s="428" t="e">
        <f t="shared" si="31"/>
        <v>#N/A</v>
      </c>
      <c r="AB104" s="428" t="e">
        <f t="shared" si="31"/>
        <v>#N/A</v>
      </c>
      <c r="AC104" s="428" t="e">
        <f t="shared" si="31"/>
        <v>#N/A</v>
      </c>
      <c r="AD104" s="428" t="e">
        <f t="shared" si="31"/>
        <v>#N/A</v>
      </c>
      <c r="AE104" s="428" t="e">
        <f t="shared" si="31"/>
        <v>#N/A</v>
      </c>
    </row>
    <row r="105" spans="5:31" x14ac:dyDescent="0.2">
      <c r="E105" s="15" t="e">
        <f t="shared" si="22"/>
        <v>#N/A</v>
      </c>
      <c r="F105" s="429" t="s">
        <v>460</v>
      </c>
      <c r="G105" s="428" t="e">
        <f t="shared" si="29"/>
        <v>#N/A</v>
      </c>
      <c r="H105" s="428" t="e">
        <f t="shared" si="29"/>
        <v>#N/A</v>
      </c>
      <c r="I105" s="428" t="e">
        <f t="shared" si="29"/>
        <v>#N/A</v>
      </c>
      <c r="J105" s="428" t="e">
        <f t="shared" si="29"/>
        <v>#N/A</v>
      </c>
      <c r="K105" s="428" t="e">
        <f t="shared" si="29"/>
        <v>#N/A</v>
      </c>
      <c r="L105" s="428" t="e">
        <f t="shared" si="29"/>
        <v>#N/A</v>
      </c>
      <c r="M105" s="428" t="e">
        <f t="shared" si="29"/>
        <v>#N/A</v>
      </c>
      <c r="N105" s="428"/>
      <c r="O105" s="428" t="e">
        <f t="shared" si="30"/>
        <v>#N/A</v>
      </c>
      <c r="P105" s="428" t="e">
        <f t="shared" si="30"/>
        <v>#N/A</v>
      </c>
      <c r="Q105" s="428" t="e">
        <f t="shared" si="30"/>
        <v>#N/A</v>
      </c>
      <c r="R105" s="428" t="e">
        <f t="shared" si="30"/>
        <v>#N/A</v>
      </c>
      <c r="S105" s="428" t="e">
        <f t="shared" si="30"/>
        <v>#N/A</v>
      </c>
      <c r="T105" s="428" t="e">
        <f t="shared" si="30"/>
        <v>#N/A</v>
      </c>
      <c r="U105" s="428" t="e">
        <f t="shared" si="30"/>
        <v>#N/A</v>
      </c>
      <c r="V105" s="428" t="e">
        <f t="shared" si="30"/>
        <v>#N/A</v>
      </c>
      <c r="W105" s="428"/>
      <c r="X105" s="428" t="e">
        <f t="shared" si="31"/>
        <v>#N/A</v>
      </c>
      <c r="Y105" s="428" t="e">
        <f t="shared" si="31"/>
        <v>#N/A</v>
      </c>
      <c r="Z105" s="428" t="e">
        <f t="shared" si="31"/>
        <v>#N/A</v>
      </c>
      <c r="AA105" s="428" t="e">
        <f t="shared" si="31"/>
        <v>#N/A</v>
      </c>
      <c r="AB105" s="428" t="e">
        <f t="shared" si="31"/>
        <v>#N/A</v>
      </c>
      <c r="AC105" s="428" t="e">
        <f t="shared" si="31"/>
        <v>#N/A</v>
      </c>
      <c r="AD105" s="428" t="e">
        <f t="shared" si="31"/>
        <v>#N/A</v>
      </c>
      <c r="AE105" s="428" t="e">
        <f t="shared" si="31"/>
        <v>#N/A</v>
      </c>
    </row>
    <row r="106" spans="5:31" x14ac:dyDescent="0.2">
      <c r="E106" s="15" t="e">
        <f t="shared" si="22"/>
        <v>#N/A</v>
      </c>
      <c r="F106" s="429" t="s">
        <v>461</v>
      </c>
      <c r="G106" s="428" t="e">
        <f t="shared" si="29"/>
        <v>#N/A</v>
      </c>
      <c r="H106" s="428" t="e">
        <f t="shared" si="29"/>
        <v>#N/A</v>
      </c>
      <c r="I106" s="428" t="e">
        <f t="shared" si="29"/>
        <v>#N/A</v>
      </c>
      <c r="J106" s="428" t="e">
        <f t="shared" si="29"/>
        <v>#N/A</v>
      </c>
      <c r="K106" s="428" t="e">
        <f t="shared" si="29"/>
        <v>#N/A</v>
      </c>
      <c r="L106" s="428" t="e">
        <f t="shared" si="29"/>
        <v>#N/A</v>
      </c>
      <c r="M106" s="428" t="e">
        <f t="shared" si="29"/>
        <v>#N/A</v>
      </c>
      <c r="N106" s="428"/>
      <c r="O106" s="428" t="e">
        <f t="shared" si="30"/>
        <v>#N/A</v>
      </c>
      <c r="P106" s="428" t="e">
        <f t="shared" si="30"/>
        <v>#N/A</v>
      </c>
      <c r="Q106" s="428" t="e">
        <f t="shared" si="30"/>
        <v>#N/A</v>
      </c>
      <c r="R106" s="428" t="e">
        <f t="shared" si="30"/>
        <v>#N/A</v>
      </c>
      <c r="S106" s="428" t="e">
        <f t="shared" si="30"/>
        <v>#N/A</v>
      </c>
      <c r="T106" s="428" t="e">
        <f t="shared" si="30"/>
        <v>#N/A</v>
      </c>
      <c r="U106" s="428" t="e">
        <f t="shared" si="30"/>
        <v>#N/A</v>
      </c>
      <c r="V106" s="428" t="e">
        <f t="shared" si="30"/>
        <v>#N/A</v>
      </c>
      <c r="W106" s="428"/>
      <c r="X106" s="428" t="e">
        <f t="shared" si="31"/>
        <v>#N/A</v>
      </c>
      <c r="Y106" s="428" t="e">
        <f t="shared" si="31"/>
        <v>#N/A</v>
      </c>
      <c r="Z106" s="428" t="e">
        <f t="shared" si="31"/>
        <v>#N/A</v>
      </c>
      <c r="AA106" s="428" t="e">
        <f t="shared" si="31"/>
        <v>#N/A</v>
      </c>
      <c r="AB106" s="428" t="e">
        <f t="shared" si="31"/>
        <v>#N/A</v>
      </c>
      <c r="AC106" s="428" t="e">
        <f t="shared" si="31"/>
        <v>#N/A</v>
      </c>
      <c r="AD106" s="428" t="e">
        <f t="shared" si="31"/>
        <v>#N/A</v>
      </c>
      <c r="AE106" s="428" t="e">
        <f t="shared" si="31"/>
        <v>#N/A</v>
      </c>
    </row>
    <row r="107" spans="5:31" x14ac:dyDescent="0.2">
      <c r="E107" s="15" t="e">
        <f t="shared" si="22"/>
        <v>#N/A</v>
      </c>
      <c r="F107" s="429" t="s">
        <v>462</v>
      </c>
      <c r="G107" s="428" t="e">
        <f t="shared" si="29"/>
        <v>#N/A</v>
      </c>
      <c r="H107" s="428" t="e">
        <f t="shared" si="29"/>
        <v>#N/A</v>
      </c>
      <c r="I107" s="428" t="e">
        <f t="shared" si="29"/>
        <v>#N/A</v>
      </c>
      <c r="J107" s="428" t="e">
        <f t="shared" si="29"/>
        <v>#N/A</v>
      </c>
      <c r="K107" s="428" t="e">
        <f t="shared" si="29"/>
        <v>#N/A</v>
      </c>
      <c r="L107" s="428" t="e">
        <f t="shared" si="29"/>
        <v>#N/A</v>
      </c>
      <c r="M107" s="428" t="e">
        <f t="shared" si="29"/>
        <v>#N/A</v>
      </c>
      <c r="N107" s="428"/>
      <c r="O107" s="428" t="e">
        <f t="shared" si="30"/>
        <v>#N/A</v>
      </c>
      <c r="P107" s="428" t="e">
        <f t="shared" si="30"/>
        <v>#N/A</v>
      </c>
      <c r="Q107" s="428" t="e">
        <f t="shared" si="30"/>
        <v>#N/A</v>
      </c>
      <c r="R107" s="428" t="e">
        <f t="shared" si="30"/>
        <v>#N/A</v>
      </c>
      <c r="S107" s="428" t="e">
        <f t="shared" si="30"/>
        <v>#N/A</v>
      </c>
      <c r="T107" s="428" t="e">
        <f t="shared" si="30"/>
        <v>#N/A</v>
      </c>
      <c r="U107" s="428" t="e">
        <f t="shared" si="30"/>
        <v>#N/A</v>
      </c>
      <c r="V107" s="428" t="e">
        <f t="shared" si="30"/>
        <v>#N/A</v>
      </c>
      <c r="W107" s="428"/>
      <c r="X107" s="428" t="e">
        <f t="shared" si="31"/>
        <v>#N/A</v>
      </c>
      <c r="Y107" s="428" t="e">
        <f t="shared" si="31"/>
        <v>#N/A</v>
      </c>
      <c r="Z107" s="428" t="e">
        <f t="shared" si="31"/>
        <v>#N/A</v>
      </c>
      <c r="AA107" s="428" t="e">
        <f t="shared" si="31"/>
        <v>#N/A</v>
      </c>
      <c r="AB107" s="428" t="e">
        <f t="shared" si="31"/>
        <v>#N/A</v>
      </c>
      <c r="AC107" s="428" t="e">
        <f t="shared" si="31"/>
        <v>#N/A</v>
      </c>
      <c r="AD107" s="428" t="e">
        <f t="shared" si="31"/>
        <v>#N/A</v>
      </c>
      <c r="AE107" s="428" t="e">
        <f t="shared" si="31"/>
        <v>#N/A</v>
      </c>
    </row>
    <row r="108" spans="5:31" x14ac:dyDescent="0.2">
      <c r="E108" s="15" t="e">
        <f t="shared" si="22"/>
        <v>#N/A</v>
      </c>
      <c r="F108" s="447" t="s">
        <v>463</v>
      </c>
      <c r="G108" s="428" t="e">
        <f t="shared" si="29"/>
        <v>#N/A</v>
      </c>
      <c r="H108" s="428" t="e">
        <f t="shared" si="29"/>
        <v>#N/A</v>
      </c>
      <c r="I108" s="428" t="e">
        <f t="shared" si="29"/>
        <v>#N/A</v>
      </c>
      <c r="J108" s="428" t="e">
        <f t="shared" si="29"/>
        <v>#N/A</v>
      </c>
      <c r="K108" s="428" t="e">
        <f t="shared" si="29"/>
        <v>#N/A</v>
      </c>
      <c r="L108" s="428" t="e">
        <f t="shared" si="29"/>
        <v>#N/A</v>
      </c>
      <c r="M108" s="428" t="e">
        <f t="shared" si="29"/>
        <v>#N/A</v>
      </c>
      <c r="N108" s="428"/>
      <c r="O108" s="428" t="e">
        <f t="shared" si="30"/>
        <v>#N/A</v>
      </c>
      <c r="P108" s="428" t="e">
        <f t="shared" si="30"/>
        <v>#N/A</v>
      </c>
      <c r="Q108" s="428" t="e">
        <f t="shared" si="30"/>
        <v>#N/A</v>
      </c>
      <c r="R108" s="428" t="e">
        <f t="shared" si="30"/>
        <v>#N/A</v>
      </c>
      <c r="S108" s="428" t="e">
        <f t="shared" si="30"/>
        <v>#N/A</v>
      </c>
      <c r="T108" s="428" t="e">
        <f t="shared" si="30"/>
        <v>#N/A</v>
      </c>
      <c r="U108" s="428" t="e">
        <f t="shared" si="30"/>
        <v>#N/A</v>
      </c>
      <c r="V108" s="428" t="e">
        <f t="shared" si="30"/>
        <v>#N/A</v>
      </c>
      <c r="W108" s="428"/>
      <c r="X108" s="428" t="e">
        <f t="shared" si="31"/>
        <v>#N/A</v>
      </c>
      <c r="Y108" s="428" t="e">
        <f t="shared" si="31"/>
        <v>#N/A</v>
      </c>
      <c r="Z108" s="428" t="e">
        <f t="shared" si="31"/>
        <v>#N/A</v>
      </c>
      <c r="AA108" s="428" t="e">
        <f t="shared" si="31"/>
        <v>#N/A</v>
      </c>
      <c r="AB108" s="428" t="e">
        <f t="shared" si="31"/>
        <v>#N/A</v>
      </c>
      <c r="AC108" s="428" t="e">
        <f t="shared" si="31"/>
        <v>#N/A</v>
      </c>
      <c r="AD108" s="428" t="e">
        <f t="shared" si="31"/>
        <v>#N/A</v>
      </c>
      <c r="AE108" s="428" t="e">
        <f t="shared" si="31"/>
        <v>#N/A</v>
      </c>
    </row>
    <row r="109" spans="5:31" x14ac:dyDescent="0.2">
      <c r="E109" s="15" t="e">
        <f t="shared" si="22"/>
        <v>#N/A</v>
      </c>
      <c r="F109" s="429" t="s">
        <v>464</v>
      </c>
      <c r="G109" s="428" t="e">
        <f t="shared" si="29"/>
        <v>#N/A</v>
      </c>
      <c r="H109" s="428" t="e">
        <f t="shared" si="29"/>
        <v>#N/A</v>
      </c>
      <c r="I109" s="428" t="e">
        <f t="shared" si="29"/>
        <v>#N/A</v>
      </c>
      <c r="J109" s="428" t="e">
        <f t="shared" si="29"/>
        <v>#N/A</v>
      </c>
      <c r="K109" s="428" t="e">
        <f t="shared" si="29"/>
        <v>#N/A</v>
      </c>
      <c r="L109" s="428" t="e">
        <f t="shared" si="29"/>
        <v>#N/A</v>
      </c>
      <c r="M109" s="428" t="e">
        <f t="shared" si="29"/>
        <v>#N/A</v>
      </c>
      <c r="N109" s="428"/>
      <c r="O109" s="428" t="e">
        <f t="shared" si="30"/>
        <v>#N/A</v>
      </c>
      <c r="P109" s="428" t="e">
        <f t="shared" si="30"/>
        <v>#N/A</v>
      </c>
      <c r="Q109" s="428" t="e">
        <f t="shared" si="30"/>
        <v>#N/A</v>
      </c>
      <c r="R109" s="428" t="e">
        <f t="shared" si="30"/>
        <v>#N/A</v>
      </c>
      <c r="S109" s="428" t="e">
        <f t="shared" si="30"/>
        <v>#N/A</v>
      </c>
      <c r="T109" s="428" t="e">
        <f t="shared" si="30"/>
        <v>#N/A</v>
      </c>
      <c r="U109" s="428" t="e">
        <f t="shared" si="30"/>
        <v>#N/A</v>
      </c>
      <c r="V109" s="428" t="e">
        <f t="shared" si="30"/>
        <v>#N/A</v>
      </c>
      <c r="W109" s="428"/>
      <c r="X109" s="428" t="e">
        <f t="shared" si="31"/>
        <v>#N/A</v>
      </c>
      <c r="Y109" s="428" t="e">
        <f t="shared" si="31"/>
        <v>#N/A</v>
      </c>
      <c r="Z109" s="428" t="e">
        <f t="shared" si="31"/>
        <v>#N/A</v>
      </c>
      <c r="AA109" s="428" t="e">
        <f t="shared" si="31"/>
        <v>#N/A</v>
      </c>
      <c r="AB109" s="428" t="e">
        <f t="shared" si="31"/>
        <v>#N/A</v>
      </c>
      <c r="AC109" s="428" t="e">
        <f t="shared" si="31"/>
        <v>#N/A</v>
      </c>
      <c r="AD109" s="428" t="e">
        <f t="shared" si="31"/>
        <v>#N/A</v>
      </c>
      <c r="AE109" s="428" t="e">
        <f t="shared" si="31"/>
        <v>#N/A</v>
      </c>
    </row>
    <row r="110" spans="5:31" x14ac:dyDescent="0.2">
      <c r="E110" s="15" t="e">
        <f t="shared" si="22"/>
        <v>#N/A</v>
      </c>
      <c r="F110" s="429" t="s">
        <v>465</v>
      </c>
      <c r="G110" s="428" t="e">
        <f t="shared" si="29"/>
        <v>#N/A</v>
      </c>
      <c r="H110" s="428" t="e">
        <f t="shared" si="29"/>
        <v>#N/A</v>
      </c>
      <c r="I110" s="428" t="e">
        <f t="shared" si="29"/>
        <v>#N/A</v>
      </c>
      <c r="J110" s="428" t="e">
        <f t="shared" si="29"/>
        <v>#N/A</v>
      </c>
      <c r="K110" s="428" t="e">
        <f t="shared" si="29"/>
        <v>#N/A</v>
      </c>
      <c r="L110" s="428" t="e">
        <f t="shared" si="29"/>
        <v>#N/A</v>
      </c>
      <c r="M110" s="428" t="e">
        <f t="shared" si="29"/>
        <v>#N/A</v>
      </c>
      <c r="N110" s="428"/>
      <c r="O110" s="428" t="e">
        <f t="shared" si="30"/>
        <v>#N/A</v>
      </c>
      <c r="P110" s="428" t="e">
        <f t="shared" si="30"/>
        <v>#N/A</v>
      </c>
      <c r="Q110" s="428" t="e">
        <f t="shared" si="30"/>
        <v>#N/A</v>
      </c>
      <c r="R110" s="428" t="e">
        <f t="shared" si="30"/>
        <v>#N/A</v>
      </c>
      <c r="S110" s="428" t="e">
        <f t="shared" si="30"/>
        <v>#N/A</v>
      </c>
      <c r="T110" s="428" t="e">
        <f t="shared" si="30"/>
        <v>#N/A</v>
      </c>
      <c r="U110" s="428" t="e">
        <f t="shared" si="30"/>
        <v>#N/A</v>
      </c>
      <c r="V110" s="428" t="e">
        <f t="shared" si="30"/>
        <v>#N/A</v>
      </c>
      <c r="W110" s="428"/>
      <c r="X110" s="428" t="e">
        <f t="shared" si="31"/>
        <v>#N/A</v>
      </c>
      <c r="Y110" s="428" t="e">
        <f t="shared" si="31"/>
        <v>#N/A</v>
      </c>
      <c r="Z110" s="428" t="e">
        <f t="shared" si="31"/>
        <v>#N/A</v>
      </c>
      <c r="AA110" s="428" t="e">
        <f t="shared" si="31"/>
        <v>#N/A</v>
      </c>
      <c r="AB110" s="428" t="e">
        <f t="shared" si="31"/>
        <v>#N/A</v>
      </c>
      <c r="AC110" s="428" t="e">
        <f t="shared" si="31"/>
        <v>#N/A</v>
      </c>
      <c r="AD110" s="428" t="e">
        <f t="shared" si="31"/>
        <v>#N/A</v>
      </c>
      <c r="AE110" s="428" t="e">
        <f t="shared" si="31"/>
        <v>#N/A</v>
      </c>
    </row>
    <row r="111" spans="5:31" x14ac:dyDescent="0.2">
      <c r="F111" s="429"/>
      <c r="G111" s="428"/>
      <c r="H111" s="428"/>
      <c r="I111" s="428"/>
      <c r="J111" s="428"/>
      <c r="K111" s="428"/>
      <c r="L111" s="428"/>
      <c r="M111" s="428"/>
      <c r="N111" s="428"/>
      <c r="O111" s="428"/>
      <c r="P111" s="428"/>
      <c r="Q111" s="428"/>
      <c r="R111" s="428"/>
      <c r="S111" s="428"/>
      <c r="T111" s="428"/>
      <c r="U111" s="428"/>
      <c r="V111" s="428"/>
      <c r="W111" s="428"/>
      <c r="X111" s="428"/>
      <c r="Y111" s="428"/>
      <c r="Z111" s="428"/>
      <c r="AA111" s="428"/>
      <c r="AB111" s="428"/>
      <c r="AC111" s="428"/>
      <c r="AD111" s="428"/>
      <c r="AE111" s="428"/>
    </row>
    <row r="112" spans="5:31" x14ac:dyDescent="0.2">
      <c r="F112" s="446"/>
      <c r="G112" s="428"/>
      <c r="H112" s="428"/>
      <c r="I112" s="428"/>
      <c r="J112" s="428"/>
      <c r="K112" s="428"/>
      <c r="L112" s="428"/>
      <c r="M112" s="428"/>
      <c r="N112" s="428"/>
      <c r="O112" s="428"/>
      <c r="P112" s="428"/>
      <c r="Q112" s="428"/>
      <c r="R112" s="428"/>
      <c r="S112" s="428"/>
      <c r="T112" s="428"/>
      <c r="U112" s="428"/>
      <c r="V112" s="428"/>
      <c r="W112" s="428"/>
      <c r="X112" s="428"/>
      <c r="Y112" s="428"/>
      <c r="Z112" s="428"/>
      <c r="AA112" s="428"/>
      <c r="AB112" s="428"/>
      <c r="AC112" s="428"/>
      <c r="AD112" s="428"/>
      <c r="AE112" s="428"/>
    </row>
    <row r="113" spans="5:31" x14ac:dyDescent="0.2">
      <c r="F113" s="423"/>
      <c r="G113" s="428"/>
      <c r="H113" s="428"/>
      <c r="I113" s="428"/>
      <c r="J113" s="428"/>
      <c r="K113" s="428"/>
      <c r="L113" s="428"/>
      <c r="M113" s="428"/>
      <c r="N113" s="428"/>
      <c r="O113" s="428"/>
      <c r="P113" s="428"/>
      <c r="Q113" s="428"/>
      <c r="R113" s="428"/>
      <c r="S113" s="428"/>
      <c r="T113" s="428"/>
      <c r="U113" s="428"/>
      <c r="V113" s="428"/>
      <c r="W113" s="428"/>
      <c r="X113" s="428"/>
      <c r="Y113" s="428"/>
      <c r="Z113" s="428"/>
      <c r="AA113" s="428"/>
      <c r="AB113" s="428"/>
      <c r="AC113" s="428"/>
      <c r="AD113" s="428"/>
      <c r="AE113" s="428"/>
    </row>
    <row r="114" spans="5:31" x14ac:dyDescent="0.2">
      <c r="F114" s="423"/>
      <c r="G114" s="428"/>
      <c r="H114" s="428"/>
      <c r="I114" s="428"/>
      <c r="J114" s="428"/>
      <c r="K114" s="428"/>
      <c r="L114" s="428"/>
      <c r="M114" s="428"/>
      <c r="N114" s="428"/>
      <c r="O114" s="428"/>
      <c r="P114" s="428"/>
      <c r="Q114" s="428"/>
      <c r="R114" s="428"/>
      <c r="S114" s="428"/>
      <c r="T114" s="428"/>
      <c r="U114" s="428"/>
      <c r="V114" s="428"/>
      <c r="W114" s="428"/>
      <c r="X114" s="428"/>
      <c r="Y114" s="428"/>
      <c r="Z114" s="428"/>
      <c r="AA114" s="428"/>
      <c r="AB114" s="428"/>
      <c r="AC114" s="428"/>
      <c r="AD114" s="428"/>
      <c r="AE114" s="428"/>
    </row>
    <row r="115" spans="5:31" x14ac:dyDescent="0.2">
      <c r="F115" s="423"/>
      <c r="G115" s="428"/>
      <c r="H115" s="428"/>
      <c r="I115" s="428"/>
      <c r="J115" s="428"/>
      <c r="K115" s="428"/>
      <c r="L115" s="428"/>
      <c r="M115" s="428"/>
      <c r="N115" s="428"/>
      <c r="O115" s="428"/>
      <c r="P115" s="428"/>
      <c r="Q115" s="428"/>
      <c r="R115" s="428"/>
      <c r="S115" s="428"/>
      <c r="T115" s="428"/>
      <c r="U115" s="428"/>
      <c r="V115" s="428"/>
      <c r="W115" s="428"/>
      <c r="X115" s="428"/>
      <c r="Y115" s="428"/>
      <c r="Z115" s="428"/>
      <c r="AA115" s="428"/>
      <c r="AB115" s="428"/>
      <c r="AC115" s="428"/>
      <c r="AD115" s="428"/>
      <c r="AE115" s="428"/>
    </row>
    <row r="116" spans="5:31" x14ac:dyDescent="0.2">
      <c r="F116" s="423"/>
      <c r="G116" s="318"/>
      <c r="H116" s="239"/>
      <c r="I116" s="239"/>
      <c r="J116" s="241"/>
      <c r="K116" s="241"/>
      <c r="L116" s="76"/>
      <c r="M116" s="76"/>
      <c r="O116" s="423"/>
      <c r="P116" s="318"/>
      <c r="Q116" s="239"/>
      <c r="R116" s="239"/>
      <c r="S116" s="241"/>
      <c r="T116" s="241"/>
      <c r="U116" s="76"/>
      <c r="V116" s="76"/>
      <c r="X116" s="423"/>
      <c r="Y116" s="318"/>
      <c r="Z116" s="239"/>
      <c r="AA116" s="239"/>
      <c r="AB116" s="241"/>
      <c r="AC116" s="241"/>
      <c r="AD116" s="76"/>
      <c r="AE116" s="76"/>
    </row>
    <row r="117" spans="5:31" x14ac:dyDescent="0.2">
      <c r="F117" s="423"/>
      <c r="G117" s="318"/>
      <c r="H117" s="239"/>
      <c r="I117" s="239"/>
      <c r="J117" s="241"/>
      <c r="K117" s="241"/>
      <c r="L117" s="76"/>
      <c r="M117" s="76"/>
      <c r="O117" s="423"/>
      <c r="P117" s="318"/>
      <c r="Q117" s="239"/>
      <c r="R117" s="239"/>
      <c r="S117" s="241"/>
      <c r="T117" s="241"/>
      <c r="U117" s="76"/>
      <c r="V117" s="76"/>
      <c r="X117" s="423"/>
      <c r="Y117" s="318"/>
      <c r="Z117" s="239"/>
      <c r="AA117" s="239"/>
      <c r="AB117" s="241"/>
      <c r="AC117" s="241"/>
      <c r="AD117" s="76"/>
      <c r="AE117" s="76"/>
    </row>
    <row r="118" spans="5:31" x14ac:dyDescent="0.2">
      <c r="F118" s="423"/>
      <c r="G118" s="318"/>
      <c r="H118" s="239"/>
      <c r="I118" s="239"/>
      <c r="J118" s="241"/>
      <c r="K118" s="241"/>
      <c r="L118" s="76"/>
      <c r="M118" s="76"/>
      <c r="O118" s="423"/>
      <c r="P118" s="318"/>
      <c r="Q118" s="239"/>
      <c r="R118" s="239"/>
      <c r="S118" s="241"/>
      <c r="T118" s="241"/>
      <c r="U118" s="76"/>
      <c r="V118" s="76"/>
      <c r="X118" s="423"/>
      <c r="Y118" s="318"/>
      <c r="Z118" s="239"/>
      <c r="AA118" s="239"/>
      <c r="AB118" s="241"/>
      <c r="AC118" s="241"/>
      <c r="AD118" s="76"/>
      <c r="AE118" s="76"/>
    </row>
    <row r="119" spans="5:31" x14ac:dyDescent="0.2">
      <c r="F119" s="423"/>
      <c r="G119" s="318"/>
      <c r="H119" s="239"/>
      <c r="I119" s="239"/>
      <c r="J119" s="241"/>
      <c r="K119" s="241"/>
      <c r="L119" s="76"/>
      <c r="M119" s="76"/>
      <c r="O119" s="423"/>
      <c r="P119" s="318"/>
      <c r="Q119" s="239"/>
      <c r="R119" s="239"/>
      <c r="S119" s="241"/>
      <c r="T119" s="241"/>
      <c r="U119" s="76"/>
      <c r="V119" s="76"/>
      <c r="X119" s="423"/>
      <c r="Y119" s="318"/>
      <c r="Z119" s="239"/>
      <c r="AA119" s="239"/>
      <c r="AB119" s="241"/>
      <c r="AC119" s="241"/>
      <c r="AD119" s="76"/>
      <c r="AE119" s="76"/>
    </row>
    <row r="120" spans="5:31" x14ac:dyDescent="0.2">
      <c r="F120" s="423"/>
      <c r="G120" s="318"/>
      <c r="H120" s="239"/>
      <c r="I120" s="239"/>
      <c r="J120" s="241"/>
      <c r="K120" s="241"/>
      <c r="L120" s="76"/>
      <c r="M120" s="76"/>
      <c r="O120" s="423"/>
      <c r="P120" s="318"/>
      <c r="Q120" s="239"/>
      <c r="R120" s="239"/>
      <c r="S120" s="241"/>
      <c r="T120" s="241"/>
      <c r="U120" s="76"/>
      <c r="V120" s="76"/>
      <c r="X120" s="423"/>
      <c r="Y120" s="318"/>
      <c r="Z120" s="239"/>
      <c r="AA120" s="239"/>
      <c r="AB120" s="241"/>
      <c r="AC120" s="241"/>
      <c r="AD120" s="76"/>
      <c r="AE120" s="76"/>
    </row>
    <row r="121" spans="5:31" x14ac:dyDescent="0.2">
      <c r="L121" s="15"/>
      <c r="M121" s="15"/>
      <c r="U121" s="15"/>
      <c r="V121" s="15"/>
      <c r="AD121" s="15"/>
      <c r="AE121" s="15"/>
    </row>
    <row r="122" spans="5:31" ht="14.1" customHeight="1" x14ac:dyDescent="0.2">
      <c r="F122" s="5"/>
      <c r="G122" s="5"/>
    </row>
    <row r="123" spans="5:31" x14ac:dyDescent="0.2">
      <c r="E123" s="76"/>
      <c r="F123" s="44" t="s">
        <v>354</v>
      </c>
      <c r="G123" s="86"/>
      <c r="H123" s="86"/>
      <c r="I123" s="86"/>
      <c r="J123" s="242"/>
      <c r="K123" s="242"/>
      <c r="L123" s="122"/>
      <c r="M123" s="122"/>
      <c r="N123" s="76"/>
      <c r="O123" s="44"/>
      <c r="P123" s="86"/>
      <c r="Q123" s="86"/>
      <c r="R123" s="86"/>
      <c r="S123" s="242"/>
      <c r="T123" s="242"/>
      <c r="U123" s="122"/>
      <c r="V123" s="122"/>
      <c r="W123" s="76"/>
      <c r="X123" s="44"/>
      <c r="Y123" s="86"/>
      <c r="Z123" s="86"/>
      <c r="AA123" s="86"/>
      <c r="AB123" s="242"/>
      <c r="AC123" s="242"/>
      <c r="AD123" s="122"/>
      <c r="AE123" s="122"/>
    </row>
    <row r="124" spans="5:31" x14ac:dyDescent="0.2">
      <c r="E124" s="76">
        <v>10</v>
      </c>
      <c r="F124" s="423" t="s">
        <v>363</v>
      </c>
      <c r="G124" s="318">
        <v>3.9257264216999999</v>
      </c>
      <c r="H124" s="239">
        <v>-0.73414141300000002</v>
      </c>
      <c r="I124" s="239">
        <v>1.6643859E-2</v>
      </c>
      <c r="J124" s="241">
        <v>0</v>
      </c>
      <c r="K124" s="241">
        <v>0</v>
      </c>
      <c r="L124" s="76">
        <v>0</v>
      </c>
      <c r="M124" s="76">
        <v>0</v>
      </c>
      <c r="N124" s="76"/>
      <c r="O124" s="423" t="s">
        <v>363</v>
      </c>
      <c r="P124" s="318">
        <v>3.9257264216999999</v>
      </c>
      <c r="Q124" s="239">
        <v>-0.73414141300000002</v>
      </c>
      <c r="R124" s="239">
        <v>1.6643859E-2</v>
      </c>
      <c r="S124" s="241">
        <v>0</v>
      </c>
      <c r="T124" s="241">
        <v>0</v>
      </c>
      <c r="U124" s="76">
        <v>0</v>
      </c>
      <c r="V124" s="76">
        <v>0</v>
      </c>
      <c r="W124" s="76"/>
      <c r="X124" s="423" t="s">
        <v>363</v>
      </c>
      <c r="Y124" s="318">
        <v>3.9257264216999999</v>
      </c>
      <c r="Z124" s="239">
        <v>-0.73414141300000002</v>
      </c>
      <c r="AA124" s="239">
        <v>1.6643859E-2</v>
      </c>
      <c r="AB124" s="241">
        <v>0</v>
      </c>
      <c r="AC124" s="241">
        <v>0</v>
      </c>
      <c r="AD124" s="76">
        <v>0</v>
      </c>
      <c r="AE124" s="76">
        <v>0</v>
      </c>
    </row>
    <row r="125" spans="5:31" x14ac:dyDescent="0.2">
      <c r="E125" s="76">
        <v>11</v>
      </c>
      <c r="F125" s="448" t="s">
        <v>364</v>
      </c>
      <c r="G125" s="318">
        <v>2.5909810625</v>
      </c>
      <c r="H125" s="239">
        <v>-0.11928668100000001</v>
      </c>
      <c r="I125" s="239">
        <v>-4.8863157999999997E-2</v>
      </c>
      <c r="J125" s="241">
        <v>0</v>
      </c>
      <c r="K125" s="241">
        <v>0</v>
      </c>
      <c r="L125" s="76">
        <v>0</v>
      </c>
      <c r="M125" s="76">
        <v>0</v>
      </c>
      <c r="N125" s="76"/>
      <c r="O125" s="448" t="s">
        <v>364</v>
      </c>
      <c r="P125" s="318">
        <v>2.5909810625</v>
      </c>
      <c r="Q125" s="239">
        <v>-0.11928668100000001</v>
      </c>
      <c r="R125" s="239">
        <v>-4.8863157999999997E-2</v>
      </c>
      <c r="S125" s="241">
        <v>0</v>
      </c>
      <c r="T125" s="241">
        <v>0</v>
      </c>
      <c r="U125" s="76">
        <v>0</v>
      </c>
      <c r="V125" s="76">
        <v>0</v>
      </c>
      <c r="W125" s="76"/>
      <c r="X125" s="448" t="s">
        <v>364</v>
      </c>
      <c r="Y125" s="318">
        <v>2.5909810625</v>
      </c>
      <c r="Z125" s="239">
        <v>-0.11928668100000001</v>
      </c>
      <c r="AA125" s="239">
        <v>-4.8863157999999997E-2</v>
      </c>
      <c r="AB125" s="241">
        <v>0</v>
      </c>
      <c r="AC125" s="241">
        <v>0</v>
      </c>
      <c r="AD125" s="76">
        <v>0</v>
      </c>
      <c r="AE125" s="76">
        <v>0</v>
      </c>
    </row>
    <row r="126" spans="5:31" x14ac:dyDescent="0.2">
      <c r="E126" s="76">
        <v>12</v>
      </c>
      <c r="F126" s="253" t="s">
        <v>365</v>
      </c>
      <c r="G126" s="318">
        <v>2.5863241312</v>
      </c>
      <c r="H126" s="239">
        <v>-0.11928668100000001</v>
      </c>
      <c r="I126" s="239">
        <v>-4.8863157999999997E-2</v>
      </c>
      <c r="J126" s="241">
        <v>0</v>
      </c>
      <c r="K126" s="241">
        <v>0</v>
      </c>
      <c r="L126" s="76">
        <v>0</v>
      </c>
      <c r="M126" s="76">
        <v>0</v>
      </c>
      <c r="N126" s="76"/>
      <c r="O126" s="253" t="s">
        <v>365</v>
      </c>
      <c r="P126" s="318">
        <v>2.5863241312</v>
      </c>
      <c r="Q126" s="239">
        <v>-0.11928668100000001</v>
      </c>
      <c r="R126" s="239">
        <v>-4.8863157999999997E-2</v>
      </c>
      <c r="S126" s="241">
        <v>0</v>
      </c>
      <c r="T126" s="241">
        <v>0</v>
      </c>
      <c r="U126" s="76">
        <v>0</v>
      </c>
      <c r="V126" s="76">
        <v>0</v>
      </c>
      <c r="W126" s="76"/>
      <c r="X126" s="253" t="s">
        <v>365</v>
      </c>
      <c r="Y126" s="318">
        <v>2.5863241312</v>
      </c>
      <c r="Z126" s="239">
        <v>-0.11928668100000001</v>
      </c>
      <c r="AA126" s="239">
        <v>-4.8863157999999997E-2</v>
      </c>
      <c r="AB126" s="241">
        <v>0</v>
      </c>
      <c r="AC126" s="241">
        <v>0</v>
      </c>
      <c r="AD126" s="76">
        <v>0</v>
      </c>
      <c r="AE126" s="76">
        <v>0</v>
      </c>
    </row>
    <row r="127" spans="5:31" x14ac:dyDescent="0.2">
      <c r="E127" s="76">
        <v>13</v>
      </c>
      <c r="F127" s="253" t="s">
        <v>366</v>
      </c>
      <c r="G127" s="318">
        <v>2.5878164227</v>
      </c>
      <c r="H127" s="239">
        <v>-0.11928668100000001</v>
      </c>
      <c r="I127" s="239">
        <v>-4.8863157999999997E-2</v>
      </c>
      <c r="J127" s="241">
        <v>0</v>
      </c>
      <c r="K127" s="241">
        <v>0</v>
      </c>
      <c r="L127" s="76">
        <v>0</v>
      </c>
      <c r="M127" s="76">
        <v>0</v>
      </c>
      <c r="N127" s="76"/>
      <c r="O127" s="253" t="s">
        <v>366</v>
      </c>
      <c r="P127" s="318">
        <v>2.5878164227</v>
      </c>
      <c r="Q127" s="239">
        <v>-0.11928668100000001</v>
      </c>
      <c r="R127" s="239">
        <v>-4.8863157999999997E-2</v>
      </c>
      <c r="S127" s="241">
        <v>0</v>
      </c>
      <c r="T127" s="241">
        <v>0</v>
      </c>
      <c r="U127" s="76">
        <v>0</v>
      </c>
      <c r="V127" s="76">
        <v>0</v>
      </c>
      <c r="W127" s="76"/>
      <c r="X127" s="253" t="s">
        <v>366</v>
      </c>
      <c r="Y127" s="318">
        <v>2.5878164227</v>
      </c>
      <c r="Z127" s="239">
        <v>-0.11928668100000001</v>
      </c>
      <c r="AA127" s="239">
        <v>-4.8863157999999997E-2</v>
      </c>
      <c r="AB127" s="241">
        <v>0</v>
      </c>
      <c r="AC127" s="241">
        <v>0</v>
      </c>
      <c r="AD127" s="76">
        <v>0</v>
      </c>
      <c r="AE127" s="76">
        <v>0</v>
      </c>
    </row>
    <row r="128" spans="5:31" x14ac:dyDescent="0.2">
      <c r="E128" s="76">
        <v>14</v>
      </c>
      <c r="F128" s="448" t="s">
        <v>367</v>
      </c>
      <c r="G128" s="318">
        <v>2.6214328662000002</v>
      </c>
      <c r="H128" s="239">
        <v>-0.11928668100000001</v>
      </c>
      <c r="I128" s="239">
        <v>-4.8863157999999997E-2</v>
      </c>
      <c r="J128" s="241">
        <v>0</v>
      </c>
      <c r="K128" s="241">
        <v>0</v>
      </c>
      <c r="L128" s="76">
        <v>0</v>
      </c>
      <c r="M128" s="76">
        <v>0</v>
      </c>
      <c r="N128" s="76"/>
      <c r="O128" s="448" t="s">
        <v>367</v>
      </c>
      <c r="P128" s="318">
        <v>2.6214328662000002</v>
      </c>
      <c r="Q128" s="239">
        <v>-0.11928668100000001</v>
      </c>
      <c r="R128" s="239">
        <v>-4.8863157999999997E-2</v>
      </c>
      <c r="S128" s="241">
        <v>0</v>
      </c>
      <c r="T128" s="241">
        <v>0</v>
      </c>
      <c r="U128" s="76">
        <v>0</v>
      </c>
      <c r="V128" s="76">
        <v>0</v>
      </c>
      <c r="W128" s="76"/>
      <c r="X128" s="448" t="s">
        <v>367</v>
      </c>
      <c r="Y128" s="318">
        <v>2.6214328662000002</v>
      </c>
      <c r="Z128" s="239">
        <v>-0.11928668100000001</v>
      </c>
      <c r="AA128" s="239">
        <v>-4.8863157999999997E-2</v>
      </c>
      <c r="AB128" s="241">
        <v>0</v>
      </c>
      <c r="AC128" s="241">
        <v>0</v>
      </c>
      <c r="AD128" s="76">
        <v>0</v>
      </c>
      <c r="AE128" s="76">
        <v>0</v>
      </c>
    </row>
    <row r="129" spans="5:31" x14ac:dyDescent="0.2">
      <c r="E129" s="76">
        <v>15</v>
      </c>
      <c r="F129" s="448" t="s">
        <v>368</v>
      </c>
      <c r="G129" s="318">
        <v>2.6481598101000001</v>
      </c>
      <c r="H129" s="239">
        <v>-0.11928668100000001</v>
      </c>
      <c r="I129" s="239">
        <v>-4.8863157999999997E-2</v>
      </c>
      <c r="J129" s="241">
        <v>0</v>
      </c>
      <c r="K129" s="241">
        <v>0</v>
      </c>
      <c r="L129" s="76">
        <v>0</v>
      </c>
      <c r="M129" s="76">
        <v>0</v>
      </c>
      <c r="N129" s="76"/>
      <c r="O129" s="448" t="s">
        <v>368</v>
      </c>
      <c r="P129" s="318">
        <v>2.6481598101000001</v>
      </c>
      <c r="Q129" s="239">
        <v>-0.11928668100000001</v>
      </c>
      <c r="R129" s="239">
        <v>-4.8863157999999997E-2</v>
      </c>
      <c r="S129" s="241">
        <v>0</v>
      </c>
      <c r="T129" s="241">
        <v>0</v>
      </c>
      <c r="U129" s="76">
        <v>0</v>
      </c>
      <c r="V129" s="76">
        <v>0</v>
      </c>
      <c r="W129" s="76"/>
      <c r="X129" s="448" t="s">
        <v>368</v>
      </c>
      <c r="Y129" s="318">
        <v>2.6481598101000001</v>
      </c>
      <c r="Z129" s="239">
        <v>-0.11928668100000001</v>
      </c>
      <c r="AA129" s="239">
        <v>-4.8863157999999997E-2</v>
      </c>
      <c r="AB129" s="241">
        <v>0</v>
      </c>
      <c r="AC129" s="241">
        <v>0</v>
      </c>
      <c r="AD129" s="76">
        <v>0</v>
      </c>
      <c r="AE129" s="76">
        <v>0</v>
      </c>
    </row>
    <row r="130" spans="5:31" ht="12.75" customHeight="1" x14ac:dyDescent="0.2">
      <c r="E130" s="76">
        <v>16</v>
      </c>
      <c r="F130" s="449" t="s">
        <v>369</v>
      </c>
      <c r="G130" s="318">
        <v>2.5888571797000002</v>
      </c>
      <c r="H130" s="239">
        <v>-0.11928668100000001</v>
      </c>
      <c r="I130" s="239">
        <v>-4.8863157999999997E-2</v>
      </c>
      <c r="J130" s="241">
        <v>0</v>
      </c>
      <c r="K130" s="241">
        <v>0</v>
      </c>
      <c r="L130" s="76">
        <v>0</v>
      </c>
      <c r="M130" s="76">
        <v>0</v>
      </c>
      <c r="N130" s="76"/>
      <c r="O130" s="449" t="s">
        <v>369</v>
      </c>
      <c r="P130" s="318">
        <v>2.5888571797000002</v>
      </c>
      <c r="Q130" s="239">
        <v>-0.11928668100000001</v>
      </c>
      <c r="R130" s="239">
        <v>-4.8863157999999997E-2</v>
      </c>
      <c r="S130" s="241">
        <v>0</v>
      </c>
      <c r="T130" s="241">
        <v>0</v>
      </c>
      <c r="U130" s="76">
        <v>0</v>
      </c>
      <c r="V130" s="76">
        <v>0</v>
      </c>
      <c r="W130" s="76"/>
      <c r="X130" s="449" t="s">
        <v>369</v>
      </c>
      <c r="Y130" s="318">
        <v>2.5888571797000002</v>
      </c>
      <c r="Z130" s="239">
        <v>-0.11928668100000001</v>
      </c>
      <c r="AA130" s="239">
        <v>-4.8863157999999997E-2</v>
      </c>
      <c r="AB130" s="241">
        <v>0</v>
      </c>
      <c r="AC130" s="241">
        <v>0</v>
      </c>
      <c r="AD130" s="76">
        <v>0</v>
      </c>
      <c r="AE130" s="76">
        <v>0</v>
      </c>
    </row>
    <row r="131" spans="5:31" x14ac:dyDescent="0.2">
      <c r="E131" s="76">
        <v>17</v>
      </c>
      <c r="F131" s="448" t="s">
        <v>370</v>
      </c>
      <c r="G131" s="318">
        <v>2.6001912802999998</v>
      </c>
      <c r="H131" s="239">
        <v>-0.11928668100000001</v>
      </c>
      <c r="I131" s="239">
        <v>-4.8863157999999997E-2</v>
      </c>
      <c r="J131" s="241">
        <v>0</v>
      </c>
      <c r="K131" s="241">
        <v>0</v>
      </c>
      <c r="L131" s="76">
        <v>0</v>
      </c>
      <c r="M131" s="76">
        <v>0</v>
      </c>
      <c r="N131" s="76"/>
      <c r="O131" s="448" t="s">
        <v>370</v>
      </c>
      <c r="P131" s="318">
        <v>2.6001912802999998</v>
      </c>
      <c r="Q131" s="239">
        <v>-0.11928668100000001</v>
      </c>
      <c r="R131" s="239">
        <v>-4.8863157999999997E-2</v>
      </c>
      <c r="S131" s="241">
        <v>0</v>
      </c>
      <c r="T131" s="241">
        <v>0</v>
      </c>
      <c r="U131" s="76">
        <v>0</v>
      </c>
      <c r="V131" s="76">
        <v>0</v>
      </c>
      <c r="W131" s="76"/>
      <c r="X131" s="448" t="s">
        <v>370</v>
      </c>
      <c r="Y131" s="318">
        <v>2.6001912802999998</v>
      </c>
      <c r="Z131" s="239">
        <v>-0.11928668100000001</v>
      </c>
      <c r="AA131" s="239">
        <v>-4.8863157999999997E-2</v>
      </c>
      <c r="AB131" s="241">
        <v>0</v>
      </c>
      <c r="AC131" s="241">
        <v>0</v>
      </c>
      <c r="AD131" s="76">
        <v>0</v>
      </c>
      <c r="AE131" s="76">
        <v>0</v>
      </c>
    </row>
    <row r="132" spans="5:31" x14ac:dyDescent="0.2">
      <c r="E132" s="76">
        <v>18</v>
      </c>
      <c r="F132" s="253" t="s">
        <v>371</v>
      </c>
      <c r="G132" s="318">
        <v>2.5956650606</v>
      </c>
      <c r="H132" s="239">
        <v>-0.11928668100000001</v>
      </c>
      <c r="I132" s="239">
        <v>-4.8863157999999997E-2</v>
      </c>
      <c r="J132" s="241">
        <v>0</v>
      </c>
      <c r="K132" s="241">
        <v>0</v>
      </c>
      <c r="L132" s="76">
        <v>0</v>
      </c>
      <c r="M132" s="76">
        <v>0</v>
      </c>
      <c r="N132" s="76"/>
      <c r="O132" s="253" t="s">
        <v>371</v>
      </c>
      <c r="P132" s="318">
        <v>2.5956650606</v>
      </c>
      <c r="Q132" s="239">
        <v>-0.11928668100000001</v>
      </c>
      <c r="R132" s="239">
        <v>-4.8863157999999997E-2</v>
      </c>
      <c r="S132" s="241">
        <v>0</v>
      </c>
      <c r="T132" s="241">
        <v>0</v>
      </c>
      <c r="U132" s="76">
        <v>0</v>
      </c>
      <c r="V132" s="76">
        <v>0</v>
      </c>
      <c r="W132" s="76"/>
      <c r="X132" s="253" t="s">
        <v>371</v>
      </c>
      <c r="Y132" s="318">
        <v>2.5956650606</v>
      </c>
      <c r="Z132" s="239">
        <v>-0.11928668100000001</v>
      </c>
      <c r="AA132" s="239">
        <v>-4.8863157999999997E-2</v>
      </c>
      <c r="AB132" s="241">
        <v>0</v>
      </c>
      <c r="AC132" s="241">
        <v>0</v>
      </c>
      <c r="AD132" s="76">
        <v>0</v>
      </c>
      <c r="AE132" s="76">
        <v>0</v>
      </c>
    </row>
    <row r="133" spans="5:31" x14ac:dyDescent="0.2">
      <c r="E133" s="76">
        <v>19</v>
      </c>
      <c r="F133" s="253" t="s">
        <v>372</v>
      </c>
      <c r="G133" s="318">
        <v>2.6022660725</v>
      </c>
      <c r="H133" s="239">
        <v>-0.11928668100000001</v>
      </c>
      <c r="I133" s="239">
        <v>-4.8863157999999997E-2</v>
      </c>
      <c r="J133" s="241">
        <v>0</v>
      </c>
      <c r="K133" s="241">
        <v>0</v>
      </c>
      <c r="L133" s="76">
        <v>0</v>
      </c>
      <c r="M133" s="76">
        <v>0</v>
      </c>
      <c r="N133" s="76"/>
      <c r="O133" s="253" t="s">
        <v>372</v>
      </c>
      <c r="P133" s="318">
        <v>2.6022660725</v>
      </c>
      <c r="Q133" s="239">
        <v>-0.11928668100000001</v>
      </c>
      <c r="R133" s="239">
        <v>-4.8863157999999997E-2</v>
      </c>
      <c r="S133" s="241">
        <v>0</v>
      </c>
      <c r="T133" s="241">
        <v>0</v>
      </c>
      <c r="U133" s="76">
        <v>0</v>
      </c>
      <c r="V133" s="76">
        <v>0</v>
      </c>
      <c r="W133" s="76"/>
      <c r="X133" s="253" t="s">
        <v>372</v>
      </c>
      <c r="Y133" s="318">
        <v>2.6022660725</v>
      </c>
      <c r="Z133" s="239">
        <v>-0.11928668100000001</v>
      </c>
      <c r="AA133" s="239">
        <v>-4.8863157999999997E-2</v>
      </c>
      <c r="AB133" s="241">
        <v>0</v>
      </c>
      <c r="AC133" s="241">
        <v>0</v>
      </c>
      <c r="AD133" s="76">
        <v>0</v>
      </c>
      <c r="AE133" s="76">
        <v>0</v>
      </c>
    </row>
    <row r="134" spans="5:31" ht="14.1" customHeight="1" x14ac:dyDescent="0.2">
      <c r="E134" s="76">
        <v>20</v>
      </c>
      <c r="F134" s="449" t="s">
        <v>373</v>
      </c>
      <c r="G134" s="318">
        <v>2.5889116997000001</v>
      </c>
      <c r="H134" s="240">
        <v>-0.11928668100000001</v>
      </c>
      <c r="I134" s="240">
        <v>-4.8863157999999997E-2</v>
      </c>
      <c r="J134" s="241">
        <v>0</v>
      </c>
      <c r="K134" s="241">
        <v>0</v>
      </c>
      <c r="L134" s="76">
        <v>0</v>
      </c>
      <c r="M134" s="76">
        <v>0</v>
      </c>
      <c r="N134" s="76"/>
      <c r="O134" s="449" t="s">
        <v>373</v>
      </c>
      <c r="P134" s="318">
        <v>2.5889116997000001</v>
      </c>
      <c r="Q134" s="240">
        <v>-0.11928668100000001</v>
      </c>
      <c r="R134" s="240">
        <v>-4.8863157999999997E-2</v>
      </c>
      <c r="S134" s="241">
        <v>0</v>
      </c>
      <c r="T134" s="241">
        <v>0</v>
      </c>
      <c r="U134" s="76">
        <v>0</v>
      </c>
      <c r="V134" s="76">
        <v>0</v>
      </c>
      <c r="W134" s="76"/>
      <c r="X134" s="449" t="s">
        <v>373</v>
      </c>
      <c r="Y134" s="318">
        <v>2.5889116997000001</v>
      </c>
      <c r="Z134" s="240">
        <v>-0.11928668100000001</v>
      </c>
      <c r="AA134" s="240">
        <v>-4.8863157999999997E-2</v>
      </c>
      <c r="AB134" s="241">
        <v>0</v>
      </c>
      <c r="AC134" s="241">
        <v>0</v>
      </c>
      <c r="AD134" s="76">
        <v>0</v>
      </c>
      <c r="AE134" s="76">
        <v>0</v>
      </c>
    </row>
    <row r="135" spans="5:31" x14ac:dyDescent="0.2">
      <c r="E135" s="76">
        <v>21</v>
      </c>
      <c r="F135" s="448" t="s">
        <v>374</v>
      </c>
      <c r="G135" s="318">
        <v>2.5877636841</v>
      </c>
      <c r="H135" s="239">
        <v>-0.11928668100000001</v>
      </c>
      <c r="I135" s="239">
        <v>-4.8863157999999997E-2</v>
      </c>
      <c r="J135" s="241">
        <v>0</v>
      </c>
      <c r="K135" s="241">
        <v>0</v>
      </c>
      <c r="L135" s="76">
        <v>0</v>
      </c>
      <c r="M135" s="76">
        <v>0</v>
      </c>
      <c r="N135" s="76"/>
      <c r="O135" s="448" t="s">
        <v>374</v>
      </c>
      <c r="P135" s="318">
        <v>2.5877636841</v>
      </c>
      <c r="Q135" s="239">
        <v>-0.11928668100000001</v>
      </c>
      <c r="R135" s="239">
        <v>-4.8863157999999997E-2</v>
      </c>
      <c r="S135" s="241">
        <v>0</v>
      </c>
      <c r="T135" s="241">
        <v>0</v>
      </c>
      <c r="U135" s="76">
        <v>0</v>
      </c>
      <c r="V135" s="76">
        <v>0</v>
      </c>
      <c r="W135" s="76"/>
      <c r="X135" s="448" t="s">
        <v>374</v>
      </c>
      <c r="Y135" s="318">
        <v>2.5877636841</v>
      </c>
      <c r="Z135" s="239">
        <v>-0.11928668100000001</v>
      </c>
      <c r="AA135" s="239">
        <v>-4.8863157999999997E-2</v>
      </c>
      <c r="AB135" s="241">
        <v>0</v>
      </c>
      <c r="AC135" s="241">
        <v>0</v>
      </c>
      <c r="AD135" s="76">
        <v>0</v>
      </c>
      <c r="AE135" s="76">
        <v>0</v>
      </c>
    </row>
    <row r="136" spans="5:31" x14ac:dyDescent="0.2">
      <c r="E136" s="76">
        <v>22</v>
      </c>
      <c r="F136" s="448" t="s">
        <v>375</v>
      </c>
      <c r="G136" s="318">
        <v>2.6031391972</v>
      </c>
      <c r="H136" s="239">
        <v>-0.11928668100000001</v>
      </c>
      <c r="I136" s="239">
        <v>-4.8863157999999997E-2</v>
      </c>
      <c r="J136" s="241">
        <v>0</v>
      </c>
      <c r="K136" s="241">
        <v>0</v>
      </c>
      <c r="L136" s="76">
        <v>0</v>
      </c>
      <c r="M136" s="76">
        <v>0</v>
      </c>
      <c r="N136" s="76"/>
      <c r="O136" s="448" t="s">
        <v>375</v>
      </c>
      <c r="P136" s="318">
        <v>2.6031391972</v>
      </c>
      <c r="Q136" s="239">
        <v>-0.11928668100000001</v>
      </c>
      <c r="R136" s="239">
        <v>-4.8863157999999997E-2</v>
      </c>
      <c r="S136" s="241">
        <v>0</v>
      </c>
      <c r="T136" s="241">
        <v>0</v>
      </c>
      <c r="U136" s="76">
        <v>0</v>
      </c>
      <c r="V136" s="76">
        <v>0</v>
      </c>
      <c r="W136" s="76"/>
      <c r="X136" s="448" t="s">
        <v>375</v>
      </c>
      <c r="Y136" s="318">
        <v>2.6031391972</v>
      </c>
      <c r="Z136" s="239">
        <v>-0.11928668100000001</v>
      </c>
      <c r="AA136" s="239">
        <v>-4.8863157999999997E-2</v>
      </c>
      <c r="AB136" s="241">
        <v>0</v>
      </c>
      <c r="AC136" s="241">
        <v>0</v>
      </c>
      <c r="AD136" s="76">
        <v>0</v>
      </c>
      <c r="AE136" s="76">
        <v>0</v>
      </c>
    </row>
    <row r="137" spans="5:31" x14ac:dyDescent="0.2">
      <c r="E137" s="76">
        <v>23</v>
      </c>
      <c r="F137" s="448" t="s">
        <v>376</v>
      </c>
      <c r="G137" s="318">
        <v>2.6003967817000002</v>
      </c>
      <c r="H137" s="239">
        <v>-0.11928668100000001</v>
      </c>
      <c r="I137" s="239">
        <v>-4.8863157999999997E-2</v>
      </c>
      <c r="J137" s="241">
        <v>0</v>
      </c>
      <c r="K137" s="241">
        <v>0</v>
      </c>
      <c r="L137" s="76">
        <v>0</v>
      </c>
      <c r="M137" s="76">
        <v>0</v>
      </c>
      <c r="N137" s="76"/>
      <c r="O137" s="448" t="s">
        <v>376</v>
      </c>
      <c r="P137" s="318">
        <v>2.6003967817000002</v>
      </c>
      <c r="Q137" s="239">
        <v>-0.11928668100000001</v>
      </c>
      <c r="R137" s="239">
        <v>-4.8863157999999997E-2</v>
      </c>
      <c r="S137" s="241">
        <v>0</v>
      </c>
      <c r="T137" s="241">
        <v>0</v>
      </c>
      <c r="U137" s="76">
        <v>0</v>
      </c>
      <c r="V137" s="76">
        <v>0</v>
      </c>
      <c r="W137" s="76"/>
      <c r="X137" s="448" t="s">
        <v>376</v>
      </c>
      <c r="Y137" s="318">
        <v>2.6003967817000002</v>
      </c>
      <c r="Z137" s="239">
        <v>-0.11928668100000001</v>
      </c>
      <c r="AA137" s="239">
        <v>-4.8863157999999997E-2</v>
      </c>
      <c r="AB137" s="241">
        <v>0</v>
      </c>
      <c r="AC137" s="241">
        <v>0</v>
      </c>
      <c r="AD137" s="76">
        <v>0</v>
      </c>
      <c r="AE137" s="76">
        <v>0</v>
      </c>
    </row>
    <row r="138" spans="5:31" x14ac:dyDescent="0.2">
      <c r="E138" s="76">
        <v>24</v>
      </c>
      <c r="F138" s="448" t="s">
        <v>377</v>
      </c>
      <c r="G138" s="318">
        <v>2.5949529963</v>
      </c>
      <c r="H138" s="239">
        <v>-0.11928668100000001</v>
      </c>
      <c r="I138" s="239">
        <v>-4.8863157999999997E-2</v>
      </c>
      <c r="J138" s="241">
        <v>0</v>
      </c>
      <c r="K138" s="241">
        <v>0</v>
      </c>
      <c r="L138" s="76">
        <v>0</v>
      </c>
      <c r="M138" s="76">
        <v>0</v>
      </c>
      <c r="N138" s="76"/>
      <c r="O138" s="448" t="s">
        <v>377</v>
      </c>
      <c r="P138" s="318">
        <v>2.5949529963</v>
      </c>
      <c r="Q138" s="239">
        <v>-0.11928668100000001</v>
      </c>
      <c r="R138" s="239">
        <v>-4.8863157999999997E-2</v>
      </c>
      <c r="S138" s="241">
        <v>0</v>
      </c>
      <c r="T138" s="241">
        <v>0</v>
      </c>
      <c r="U138" s="76">
        <v>0</v>
      </c>
      <c r="V138" s="76">
        <v>0</v>
      </c>
      <c r="W138" s="76"/>
      <c r="X138" s="448" t="s">
        <v>377</v>
      </c>
      <c r="Y138" s="318">
        <v>2.5949529963</v>
      </c>
      <c r="Z138" s="239">
        <v>-0.11928668100000001</v>
      </c>
      <c r="AA138" s="239">
        <v>-4.8863157999999997E-2</v>
      </c>
      <c r="AB138" s="241">
        <v>0</v>
      </c>
      <c r="AC138" s="241">
        <v>0</v>
      </c>
      <c r="AD138" s="76">
        <v>0</v>
      </c>
      <c r="AE138" s="76">
        <v>0</v>
      </c>
    </row>
    <row r="139" spans="5:31" x14ac:dyDescent="0.2">
      <c r="E139" s="76">
        <v>25</v>
      </c>
      <c r="F139" s="448" t="s">
        <v>378</v>
      </c>
      <c r="G139" s="318">
        <v>2.590033837</v>
      </c>
      <c r="H139" s="239">
        <v>-0.11928668100000001</v>
      </c>
      <c r="I139" s="239">
        <v>-4.8863157999999997E-2</v>
      </c>
      <c r="J139" s="241">
        <v>0</v>
      </c>
      <c r="K139" s="241">
        <v>0</v>
      </c>
      <c r="L139" s="76">
        <v>0</v>
      </c>
      <c r="M139" s="76">
        <v>0</v>
      </c>
      <c r="N139" s="76"/>
      <c r="O139" s="448" t="s">
        <v>378</v>
      </c>
      <c r="P139" s="318">
        <v>2.590033837</v>
      </c>
      <c r="Q139" s="239">
        <v>-0.11928668100000001</v>
      </c>
      <c r="R139" s="239">
        <v>-4.8863157999999997E-2</v>
      </c>
      <c r="S139" s="241">
        <v>0</v>
      </c>
      <c r="T139" s="241">
        <v>0</v>
      </c>
      <c r="U139" s="76">
        <v>0</v>
      </c>
      <c r="V139" s="76">
        <v>0</v>
      </c>
      <c r="W139" s="76"/>
      <c r="X139" s="448" t="s">
        <v>378</v>
      </c>
      <c r="Y139" s="318">
        <v>2.590033837</v>
      </c>
      <c r="Z139" s="239">
        <v>-0.11928668100000001</v>
      </c>
      <c r="AA139" s="239">
        <v>-4.8863157999999997E-2</v>
      </c>
      <c r="AB139" s="241">
        <v>0</v>
      </c>
      <c r="AC139" s="241">
        <v>0</v>
      </c>
      <c r="AD139" s="76">
        <v>0</v>
      </c>
      <c r="AE139" s="76">
        <v>0</v>
      </c>
    </row>
    <row r="140" spans="5:31" x14ac:dyDescent="0.2">
      <c r="E140" s="76">
        <v>26</v>
      </c>
      <c r="F140" s="423" t="s">
        <v>379</v>
      </c>
      <c r="G140" s="318">
        <v>3.9227999631000001</v>
      </c>
      <c r="H140" s="239">
        <v>-0.73414141300000002</v>
      </c>
      <c r="I140" s="239">
        <v>1.6643859E-2</v>
      </c>
      <c r="J140" s="241">
        <v>0</v>
      </c>
      <c r="K140" s="241">
        <v>0</v>
      </c>
      <c r="L140" s="76">
        <v>0</v>
      </c>
      <c r="M140" s="76">
        <v>0</v>
      </c>
      <c r="N140" s="76"/>
      <c r="O140" s="423" t="s">
        <v>379</v>
      </c>
      <c r="P140" s="318">
        <v>3.9227999631000001</v>
      </c>
      <c r="Q140" s="239">
        <v>-0.73414141300000002</v>
      </c>
      <c r="R140" s="239">
        <v>1.6643859E-2</v>
      </c>
      <c r="S140" s="241">
        <v>0</v>
      </c>
      <c r="T140" s="241">
        <v>0</v>
      </c>
      <c r="U140" s="76">
        <v>0</v>
      </c>
      <c r="V140" s="76">
        <v>0</v>
      </c>
      <c r="W140" s="76"/>
      <c r="X140" s="423" t="s">
        <v>379</v>
      </c>
      <c r="Y140" s="318">
        <v>3.9227999631000001</v>
      </c>
      <c r="Z140" s="239">
        <v>-0.73414141300000002</v>
      </c>
      <c r="AA140" s="239">
        <v>1.6643859E-2</v>
      </c>
      <c r="AB140" s="241">
        <v>0</v>
      </c>
      <c r="AC140" s="241">
        <v>0</v>
      </c>
      <c r="AD140" s="76">
        <v>0</v>
      </c>
      <c r="AE140" s="76">
        <v>0</v>
      </c>
    </row>
    <row r="141" spans="5:31" x14ac:dyDescent="0.2">
      <c r="E141" s="76">
        <v>27</v>
      </c>
      <c r="F141" s="448" t="s">
        <v>380</v>
      </c>
      <c r="G141" s="318">
        <v>2.5845379460000002</v>
      </c>
      <c r="H141" s="239">
        <v>-0.11928668100000001</v>
      </c>
      <c r="I141" s="239">
        <v>-4.8863157999999997E-2</v>
      </c>
      <c r="J141" s="241">
        <v>0</v>
      </c>
      <c r="K141" s="241">
        <v>0</v>
      </c>
      <c r="L141" s="76">
        <v>0</v>
      </c>
      <c r="M141" s="76">
        <v>0</v>
      </c>
      <c r="N141" s="76"/>
      <c r="O141" s="448" t="s">
        <v>380</v>
      </c>
      <c r="P141" s="318">
        <v>2.5845379460000002</v>
      </c>
      <c r="Q141" s="239">
        <v>-0.11928668100000001</v>
      </c>
      <c r="R141" s="239">
        <v>-4.8863157999999997E-2</v>
      </c>
      <c r="S141" s="241">
        <v>0</v>
      </c>
      <c r="T141" s="241">
        <v>0</v>
      </c>
      <c r="U141" s="76">
        <v>0</v>
      </c>
      <c r="V141" s="76">
        <v>0</v>
      </c>
      <c r="W141" s="76"/>
      <c r="X141" s="448" t="s">
        <v>380</v>
      </c>
      <c r="Y141" s="318">
        <v>2.5845379460000002</v>
      </c>
      <c r="Z141" s="239">
        <v>-0.11928668100000001</v>
      </c>
      <c r="AA141" s="239">
        <v>-4.8863157999999997E-2</v>
      </c>
      <c r="AB141" s="241">
        <v>0</v>
      </c>
      <c r="AC141" s="241">
        <v>0</v>
      </c>
      <c r="AD141" s="76">
        <v>0</v>
      </c>
      <c r="AE141" s="76">
        <v>0</v>
      </c>
    </row>
    <row r="142" spans="5:31" x14ac:dyDescent="0.2">
      <c r="E142" s="76">
        <v>28</v>
      </c>
      <c r="F142" s="253" t="s">
        <v>381</v>
      </c>
      <c r="G142" s="318">
        <v>2.5968407729999998</v>
      </c>
      <c r="H142" s="239">
        <v>-0.11928668100000001</v>
      </c>
      <c r="I142" s="239">
        <v>-4.8863157999999997E-2</v>
      </c>
      <c r="J142" s="241">
        <v>0</v>
      </c>
      <c r="K142" s="241">
        <v>0</v>
      </c>
      <c r="L142" s="76">
        <v>0</v>
      </c>
      <c r="M142" s="76">
        <v>0</v>
      </c>
      <c r="N142" s="76"/>
      <c r="O142" s="253" t="s">
        <v>381</v>
      </c>
      <c r="P142" s="318">
        <v>2.5968407729999998</v>
      </c>
      <c r="Q142" s="239">
        <v>-0.11928668100000001</v>
      </c>
      <c r="R142" s="239">
        <v>-4.8863157999999997E-2</v>
      </c>
      <c r="S142" s="241">
        <v>0</v>
      </c>
      <c r="T142" s="241">
        <v>0</v>
      </c>
      <c r="U142" s="76">
        <v>0</v>
      </c>
      <c r="V142" s="76">
        <v>0</v>
      </c>
      <c r="W142" s="76"/>
      <c r="X142" s="253" t="s">
        <v>381</v>
      </c>
      <c r="Y142" s="318">
        <v>2.5968407729999998</v>
      </c>
      <c r="Z142" s="239">
        <v>-0.11928668100000001</v>
      </c>
      <c r="AA142" s="239">
        <v>-4.8863157999999997E-2</v>
      </c>
      <c r="AB142" s="241">
        <v>0</v>
      </c>
      <c r="AC142" s="241">
        <v>0</v>
      </c>
      <c r="AD142" s="76">
        <v>0</v>
      </c>
      <c r="AE142" s="76">
        <v>0</v>
      </c>
    </row>
    <row r="143" spans="5:31" x14ac:dyDescent="0.2">
      <c r="E143" s="76">
        <v>29</v>
      </c>
      <c r="F143" s="253" t="s">
        <v>382</v>
      </c>
      <c r="G143" s="318">
        <v>2.5969457689</v>
      </c>
      <c r="H143" s="239">
        <v>-0.11928668100000001</v>
      </c>
      <c r="I143" s="239">
        <v>-4.8863157999999997E-2</v>
      </c>
      <c r="J143" s="241">
        <v>0</v>
      </c>
      <c r="K143" s="241">
        <v>0</v>
      </c>
      <c r="L143" s="76">
        <v>0</v>
      </c>
      <c r="M143" s="76">
        <v>0</v>
      </c>
      <c r="N143" s="76"/>
      <c r="O143" s="253" t="s">
        <v>382</v>
      </c>
      <c r="P143" s="318">
        <v>2.5969457689</v>
      </c>
      <c r="Q143" s="239">
        <v>-0.11928668100000001</v>
      </c>
      <c r="R143" s="239">
        <v>-4.8863157999999997E-2</v>
      </c>
      <c r="S143" s="241">
        <v>0</v>
      </c>
      <c r="T143" s="241">
        <v>0</v>
      </c>
      <c r="U143" s="76">
        <v>0</v>
      </c>
      <c r="V143" s="76">
        <v>0</v>
      </c>
      <c r="W143" s="76"/>
      <c r="X143" s="253" t="s">
        <v>382</v>
      </c>
      <c r="Y143" s="318">
        <v>2.5969457689</v>
      </c>
      <c r="Z143" s="239">
        <v>-0.11928668100000001</v>
      </c>
      <c r="AA143" s="239">
        <v>-4.8863157999999997E-2</v>
      </c>
      <c r="AB143" s="241">
        <v>0</v>
      </c>
      <c r="AC143" s="241">
        <v>0</v>
      </c>
      <c r="AD143" s="76">
        <v>0</v>
      </c>
      <c r="AE143" s="76">
        <v>0</v>
      </c>
    </row>
    <row r="144" spans="5:31" x14ac:dyDescent="0.2">
      <c r="E144" s="76">
        <v>30</v>
      </c>
      <c r="F144" s="448" t="s">
        <v>383</v>
      </c>
      <c r="G144" s="318">
        <v>2.5899344516</v>
      </c>
      <c r="H144" s="239">
        <v>-0.11928668100000001</v>
      </c>
      <c r="I144" s="239">
        <v>-4.8863157999999997E-2</v>
      </c>
      <c r="J144" s="241">
        <v>0</v>
      </c>
      <c r="K144" s="241">
        <v>0</v>
      </c>
      <c r="L144" s="76">
        <v>0</v>
      </c>
      <c r="M144" s="76">
        <v>0</v>
      </c>
      <c r="N144" s="76"/>
      <c r="O144" s="448" t="s">
        <v>383</v>
      </c>
      <c r="P144" s="318">
        <v>2.5899344516</v>
      </c>
      <c r="Q144" s="239">
        <v>-0.11928668100000001</v>
      </c>
      <c r="R144" s="239">
        <v>-4.8863157999999997E-2</v>
      </c>
      <c r="S144" s="241">
        <v>0</v>
      </c>
      <c r="T144" s="241">
        <v>0</v>
      </c>
      <c r="U144" s="76">
        <v>0</v>
      </c>
      <c r="V144" s="76">
        <v>0</v>
      </c>
      <c r="W144" s="76"/>
      <c r="X144" s="448" t="s">
        <v>383</v>
      </c>
      <c r="Y144" s="318">
        <v>2.5899344516</v>
      </c>
      <c r="Z144" s="239">
        <v>-0.11928668100000001</v>
      </c>
      <c r="AA144" s="239">
        <v>-4.8863157999999997E-2</v>
      </c>
      <c r="AB144" s="241">
        <v>0</v>
      </c>
      <c r="AC144" s="241">
        <v>0</v>
      </c>
      <c r="AD144" s="76">
        <v>0</v>
      </c>
      <c r="AE144" s="76">
        <v>0</v>
      </c>
    </row>
    <row r="145" spans="5:31" x14ac:dyDescent="0.2">
      <c r="E145" s="76">
        <v>31</v>
      </c>
      <c r="F145" s="253" t="s">
        <v>384</v>
      </c>
      <c r="G145" s="318">
        <v>2.5818936933000001</v>
      </c>
      <c r="H145" s="239">
        <v>-0.11928668100000001</v>
      </c>
      <c r="I145" s="241">
        <v>-4.8863157999999997E-2</v>
      </c>
      <c r="J145" s="241">
        <v>0</v>
      </c>
      <c r="K145" s="241">
        <v>0</v>
      </c>
      <c r="L145" s="76">
        <v>0</v>
      </c>
      <c r="M145" s="76">
        <v>0</v>
      </c>
      <c r="N145" s="76"/>
      <c r="O145" s="253" t="s">
        <v>384</v>
      </c>
      <c r="P145" s="318">
        <v>2.5818936933000001</v>
      </c>
      <c r="Q145" s="239">
        <v>-0.11928668100000001</v>
      </c>
      <c r="R145" s="241">
        <v>-4.8863157999999997E-2</v>
      </c>
      <c r="S145" s="241">
        <v>0</v>
      </c>
      <c r="T145" s="241">
        <v>0</v>
      </c>
      <c r="U145" s="76">
        <v>0</v>
      </c>
      <c r="V145" s="76">
        <v>0</v>
      </c>
      <c r="W145" s="76"/>
      <c r="X145" s="253" t="s">
        <v>384</v>
      </c>
      <c r="Y145" s="318">
        <v>2.5818936933000001</v>
      </c>
      <c r="Z145" s="239">
        <v>-0.11928668100000001</v>
      </c>
      <c r="AA145" s="241">
        <v>-4.8863157999999997E-2</v>
      </c>
      <c r="AB145" s="241">
        <v>0</v>
      </c>
      <c r="AC145" s="241">
        <v>0</v>
      </c>
      <c r="AD145" s="76">
        <v>0</v>
      </c>
      <c r="AE145" s="76">
        <v>0</v>
      </c>
    </row>
    <row r="146" spans="5:31" x14ac:dyDescent="0.2">
      <c r="E146" s="76">
        <v>32</v>
      </c>
      <c r="F146" s="450" t="s">
        <v>385</v>
      </c>
      <c r="G146" s="318">
        <v>2.5976776584999999</v>
      </c>
      <c r="H146" s="239">
        <v>-0.11928668100000001</v>
      </c>
      <c r="I146" s="239">
        <v>-4.8863157999999997E-2</v>
      </c>
      <c r="J146" s="241">
        <v>0</v>
      </c>
      <c r="K146" s="241">
        <v>0</v>
      </c>
      <c r="L146" s="76">
        <v>0</v>
      </c>
      <c r="M146" s="76">
        <v>0</v>
      </c>
      <c r="N146" s="76"/>
      <c r="O146" s="450" t="s">
        <v>385</v>
      </c>
      <c r="P146" s="318">
        <v>2.5976776584999999</v>
      </c>
      <c r="Q146" s="239">
        <v>-0.11928668100000001</v>
      </c>
      <c r="R146" s="239">
        <v>-4.8863157999999997E-2</v>
      </c>
      <c r="S146" s="241">
        <v>0</v>
      </c>
      <c r="T146" s="241">
        <v>0</v>
      </c>
      <c r="U146" s="76">
        <v>0</v>
      </c>
      <c r="V146" s="76">
        <v>0</v>
      </c>
      <c r="W146" s="76"/>
      <c r="X146" s="450" t="s">
        <v>385</v>
      </c>
      <c r="Y146" s="318">
        <v>2.5976776584999999</v>
      </c>
      <c r="Z146" s="239">
        <v>-0.11928668100000001</v>
      </c>
      <c r="AA146" s="239">
        <v>-4.8863157999999997E-2</v>
      </c>
      <c r="AB146" s="241">
        <v>0</v>
      </c>
      <c r="AC146" s="241">
        <v>0</v>
      </c>
      <c r="AD146" s="76">
        <v>0</v>
      </c>
      <c r="AE146" s="76">
        <v>0</v>
      </c>
    </row>
    <row r="147" spans="5:31" x14ac:dyDescent="0.2">
      <c r="E147" s="76">
        <v>33</v>
      </c>
      <c r="F147" s="450" t="s">
        <v>386</v>
      </c>
      <c r="G147" s="318">
        <v>2.5945738294999998</v>
      </c>
      <c r="H147" s="241">
        <v>-0.11928668100000001</v>
      </c>
      <c r="I147" s="239">
        <v>-4.8863157999999997E-2</v>
      </c>
      <c r="J147" s="241">
        <v>0</v>
      </c>
      <c r="K147" s="241">
        <v>0</v>
      </c>
      <c r="L147" s="76">
        <v>0</v>
      </c>
      <c r="M147" s="76">
        <v>0</v>
      </c>
      <c r="N147" s="76"/>
      <c r="O147" s="450" t="s">
        <v>386</v>
      </c>
      <c r="P147" s="318">
        <v>2.5945738294999998</v>
      </c>
      <c r="Q147" s="241">
        <v>-0.11928668100000001</v>
      </c>
      <c r="R147" s="239">
        <v>-4.8863157999999997E-2</v>
      </c>
      <c r="S147" s="241">
        <v>0</v>
      </c>
      <c r="T147" s="241">
        <v>0</v>
      </c>
      <c r="U147" s="76">
        <v>0</v>
      </c>
      <c r="V147" s="76">
        <v>0</v>
      </c>
      <c r="W147" s="76"/>
      <c r="X147" s="450" t="s">
        <v>386</v>
      </c>
      <c r="Y147" s="318">
        <v>2.5945738294999998</v>
      </c>
      <c r="Z147" s="241">
        <v>-0.11928668100000001</v>
      </c>
      <c r="AA147" s="239">
        <v>-4.8863157999999997E-2</v>
      </c>
      <c r="AB147" s="241">
        <v>0</v>
      </c>
      <c r="AC147" s="241">
        <v>0</v>
      </c>
      <c r="AD147" s="76">
        <v>0</v>
      </c>
      <c r="AE147" s="76">
        <v>0</v>
      </c>
    </row>
    <row r="148" spans="5:31" x14ac:dyDescent="0.2">
      <c r="E148" s="76">
        <v>34</v>
      </c>
      <c r="F148" s="253" t="s">
        <v>387</v>
      </c>
      <c r="G148" s="318">
        <v>2.5957677529000001</v>
      </c>
      <c r="H148" s="239">
        <v>-0.11928668100000001</v>
      </c>
      <c r="I148" s="239">
        <v>-4.8863157999999997E-2</v>
      </c>
      <c r="J148" s="241">
        <v>0</v>
      </c>
      <c r="K148" s="241">
        <v>0</v>
      </c>
      <c r="L148" s="76">
        <v>0</v>
      </c>
      <c r="M148" s="76">
        <v>0</v>
      </c>
      <c r="N148" s="76"/>
      <c r="O148" s="253" t="s">
        <v>387</v>
      </c>
      <c r="P148" s="318">
        <v>2.5957677529000001</v>
      </c>
      <c r="Q148" s="239">
        <v>-0.11928668100000001</v>
      </c>
      <c r="R148" s="239">
        <v>-4.8863157999999997E-2</v>
      </c>
      <c r="S148" s="241">
        <v>0</v>
      </c>
      <c r="T148" s="241">
        <v>0</v>
      </c>
      <c r="U148" s="76">
        <v>0</v>
      </c>
      <c r="V148" s="76">
        <v>0</v>
      </c>
      <c r="W148" s="76"/>
      <c r="X148" s="253" t="s">
        <v>387</v>
      </c>
      <c r="Y148" s="318">
        <v>2.5957677529000001</v>
      </c>
      <c r="Z148" s="239">
        <v>-0.11928668100000001</v>
      </c>
      <c r="AA148" s="239">
        <v>-4.8863157999999997E-2</v>
      </c>
      <c r="AB148" s="241">
        <v>0</v>
      </c>
      <c r="AC148" s="241">
        <v>0</v>
      </c>
      <c r="AD148" s="76">
        <v>0</v>
      </c>
      <c r="AE148" s="76">
        <v>0</v>
      </c>
    </row>
    <row r="149" spans="5:31" x14ac:dyDescent="0.2">
      <c r="E149" s="76">
        <v>35</v>
      </c>
      <c r="F149" s="448" t="s">
        <v>388</v>
      </c>
      <c r="G149" s="318">
        <v>2.5968464377</v>
      </c>
      <c r="H149" s="240">
        <v>-0.11928668100000001</v>
      </c>
      <c r="I149" s="240">
        <v>-4.8863157999999997E-2</v>
      </c>
      <c r="J149" s="241">
        <v>0</v>
      </c>
      <c r="K149" s="241">
        <v>0</v>
      </c>
      <c r="L149" s="76">
        <v>0</v>
      </c>
      <c r="M149" s="76">
        <v>0</v>
      </c>
      <c r="N149" s="76"/>
      <c r="O149" s="448" t="s">
        <v>388</v>
      </c>
      <c r="P149" s="318">
        <v>2.5968464377</v>
      </c>
      <c r="Q149" s="240">
        <v>-0.11928668100000001</v>
      </c>
      <c r="R149" s="240">
        <v>-4.8863157999999997E-2</v>
      </c>
      <c r="S149" s="241">
        <v>0</v>
      </c>
      <c r="T149" s="241">
        <v>0</v>
      </c>
      <c r="U149" s="76">
        <v>0</v>
      </c>
      <c r="V149" s="76">
        <v>0</v>
      </c>
      <c r="W149" s="76"/>
      <c r="X149" s="448" t="s">
        <v>388</v>
      </c>
      <c r="Y149" s="318">
        <v>2.5968464377</v>
      </c>
      <c r="Z149" s="240">
        <v>-0.11928668100000001</v>
      </c>
      <c r="AA149" s="240">
        <v>-4.8863157999999997E-2</v>
      </c>
      <c r="AB149" s="241">
        <v>0</v>
      </c>
      <c r="AC149" s="241">
        <v>0</v>
      </c>
      <c r="AD149" s="76">
        <v>0</v>
      </c>
      <c r="AE149" s="76">
        <v>0</v>
      </c>
    </row>
    <row r="150" spans="5:31" x14ac:dyDescent="0.2">
      <c r="E150" s="76">
        <v>36</v>
      </c>
      <c r="F150" s="448" t="s">
        <v>389</v>
      </c>
      <c r="G150" s="318">
        <v>2.5813715050999999</v>
      </c>
      <c r="H150" s="239">
        <v>-0.11928668100000001</v>
      </c>
      <c r="I150" s="239">
        <v>-4.8863157999999997E-2</v>
      </c>
      <c r="J150" s="241">
        <v>0</v>
      </c>
      <c r="K150" s="241">
        <v>0</v>
      </c>
      <c r="L150" s="76">
        <v>0</v>
      </c>
      <c r="M150" s="76">
        <v>0</v>
      </c>
      <c r="N150" s="76"/>
      <c r="O150" s="448" t="s">
        <v>389</v>
      </c>
      <c r="P150" s="318">
        <v>2.5813715050999999</v>
      </c>
      <c r="Q150" s="239">
        <v>-0.11928668100000001</v>
      </c>
      <c r="R150" s="239">
        <v>-4.8863157999999997E-2</v>
      </c>
      <c r="S150" s="241">
        <v>0</v>
      </c>
      <c r="T150" s="241">
        <v>0</v>
      </c>
      <c r="U150" s="76">
        <v>0</v>
      </c>
      <c r="V150" s="76">
        <v>0</v>
      </c>
      <c r="W150" s="76"/>
      <c r="X150" s="448" t="s">
        <v>389</v>
      </c>
      <c r="Y150" s="318">
        <v>2.5813715050999999</v>
      </c>
      <c r="Z150" s="239">
        <v>-0.11928668100000001</v>
      </c>
      <c r="AA150" s="239">
        <v>-4.8863157999999997E-2</v>
      </c>
      <c r="AB150" s="241">
        <v>0</v>
      </c>
      <c r="AC150" s="241">
        <v>0</v>
      </c>
      <c r="AD150" s="76">
        <v>0</v>
      </c>
      <c r="AE150" s="76">
        <v>0</v>
      </c>
    </row>
    <row r="151" spans="5:31" x14ac:dyDescent="0.2">
      <c r="E151" s="76">
        <v>37</v>
      </c>
      <c r="F151" s="253" t="s">
        <v>390</v>
      </c>
      <c r="G151" s="318">
        <v>2.5969457689</v>
      </c>
      <c r="H151" s="239">
        <v>-0.11928668100000001</v>
      </c>
      <c r="I151" s="239">
        <v>-4.8863157999999997E-2</v>
      </c>
      <c r="J151" s="241">
        <v>0</v>
      </c>
      <c r="K151" s="241">
        <v>0</v>
      </c>
      <c r="L151" s="76">
        <v>0</v>
      </c>
      <c r="M151" s="76">
        <v>0</v>
      </c>
      <c r="N151" s="76"/>
      <c r="O151" s="253" t="s">
        <v>390</v>
      </c>
      <c r="P151" s="318">
        <v>2.5969457689</v>
      </c>
      <c r="Q151" s="239">
        <v>-0.11928668100000001</v>
      </c>
      <c r="R151" s="239">
        <v>-4.8863157999999997E-2</v>
      </c>
      <c r="S151" s="241">
        <v>0</v>
      </c>
      <c r="T151" s="241">
        <v>0</v>
      </c>
      <c r="U151" s="76">
        <v>0</v>
      </c>
      <c r="V151" s="76">
        <v>0</v>
      </c>
      <c r="W151" s="76"/>
      <c r="X151" s="253" t="s">
        <v>390</v>
      </c>
      <c r="Y151" s="318">
        <v>2.5969457689</v>
      </c>
      <c r="Z151" s="239">
        <v>-0.11928668100000001</v>
      </c>
      <c r="AA151" s="239">
        <v>-4.8863157999999997E-2</v>
      </c>
      <c r="AB151" s="241">
        <v>0</v>
      </c>
      <c r="AC151" s="241">
        <v>0</v>
      </c>
      <c r="AD151" s="76">
        <v>0</v>
      </c>
      <c r="AE151" s="76">
        <v>0</v>
      </c>
    </row>
    <row r="152" spans="5:31" x14ac:dyDescent="0.2">
      <c r="E152" s="76">
        <v>38</v>
      </c>
      <c r="F152" s="253" t="s">
        <v>391</v>
      </c>
      <c r="G152" s="318">
        <v>2.5957652386999999</v>
      </c>
      <c r="H152" s="239">
        <v>-0.11928668100000001</v>
      </c>
      <c r="I152" s="239">
        <v>-4.8863157999999997E-2</v>
      </c>
      <c r="J152" s="241">
        <v>0</v>
      </c>
      <c r="K152" s="241">
        <v>0</v>
      </c>
      <c r="L152" s="76">
        <v>0</v>
      </c>
      <c r="M152" s="76">
        <v>0</v>
      </c>
      <c r="N152" s="76"/>
      <c r="O152" s="253" t="s">
        <v>391</v>
      </c>
      <c r="P152" s="318">
        <v>2.5957652386999999</v>
      </c>
      <c r="Q152" s="239">
        <v>-0.11928668100000001</v>
      </c>
      <c r="R152" s="239">
        <v>-4.8863157999999997E-2</v>
      </c>
      <c r="S152" s="241">
        <v>0</v>
      </c>
      <c r="T152" s="241">
        <v>0</v>
      </c>
      <c r="U152" s="76">
        <v>0</v>
      </c>
      <c r="V152" s="76">
        <v>0</v>
      </c>
      <c r="W152" s="76"/>
      <c r="X152" s="253" t="s">
        <v>391</v>
      </c>
      <c r="Y152" s="318">
        <v>2.5957652386999999</v>
      </c>
      <c r="Z152" s="239">
        <v>-0.11928668100000001</v>
      </c>
      <c r="AA152" s="239">
        <v>-4.8863157999999997E-2</v>
      </c>
      <c r="AB152" s="241">
        <v>0</v>
      </c>
      <c r="AC152" s="241">
        <v>0</v>
      </c>
      <c r="AD152" s="76">
        <v>0</v>
      </c>
      <c r="AE152" s="76">
        <v>0</v>
      </c>
    </row>
    <row r="153" spans="5:31" x14ac:dyDescent="0.2">
      <c r="E153" s="76">
        <v>39</v>
      </c>
      <c r="F153" s="448" t="s">
        <v>392</v>
      </c>
      <c r="G153" s="318">
        <v>2.6334338724999999</v>
      </c>
      <c r="H153" s="239">
        <v>-0.11928668100000001</v>
      </c>
      <c r="I153" s="239">
        <v>-4.8863157999999997E-2</v>
      </c>
      <c r="J153" s="241">
        <v>0</v>
      </c>
      <c r="K153" s="241">
        <v>0</v>
      </c>
      <c r="L153" s="76">
        <v>0</v>
      </c>
      <c r="M153" s="76">
        <v>0</v>
      </c>
      <c r="N153" s="76"/>
      <c r="O153" s="448" t="s">
        <v>392</v>
      </c>
      <c r="P153" s="318">
        <v>2.6334338724999999</v>
      </c>
      <c r="Q153" s="239">
        <v>-0.11928668100000001</v>
      </c>
      <c r="R153" s="239">
        <v>-4.8863157999999997E-2</v>
      </c>
      <c r="S153" s="241">
        <v>0</v>
      </c>
      <c r="T153" s="241">
        <v>0</v>
      </c>
      <c r="U153" s="76">
        <v>0</v>
      </c>
      <c r="V153" s="76">
        <v>0</v>
      </c>
      <c r="W153" s="76"/>
      <c r="X153" s="448" t="s">
        <v>392</v>
      </c>
      <c r="Y153" s="318">
        <v>2.6334338724999999</v>
      </c>
      <c r="Z153" s="239">
        <v>-0.11928668100000001</v>
      </c>
      <c r="AA153" s="239">
        <v>-4.8863157999999997E-2</v>
      </c>
      <c r="AB153" s="241">
        <v>0</v>
      </c>
      <c r="AC153" s="241">
        <v>0</v>
      </c>
      <c r="AD153" s="76">
        <v>0</v>
      </c>
      <c r="AE153" s="76">
        <v>0</v>
      </c>
    </row>
    <row r="154" spans="5:31" x14ac:dyDescent="0.2">
      <c r="E154" s="76">
        <v>40</v>
      </c>
      <c r="F154" s="44"/>
      <c r="G154" s="318"/>
      <c r="H154" s="239"/>
      <c r="I154" s="239"/>
      <c r="J154" s="241">
        <v>0</v>
      </c>
      <c r="K154" s="241">
        <v>0</v>
      </c>
      <c r="L154" s="76">
        <v>0</v>
      </c>
      <c r="M154" s="76">
        <v>0</v>
      </c>
      <c r="N154" s="76"/>
      <c r="O154" s="44"/>
      <c r="P154" s="318"/>
      <c r="Q154" s="239"/>
      <c r="R154" s="239"/>
      <c r="S154" s="241">
        <v>0</v>
      </c>
      <c r="T154" s="241">
        <v>0</v>
      </c>
      <c r="U154" s="76">
        <v>0</v>
      </c>
      <c r="V154" s="76">
        <v>0</v>
      </c>
      <c r="W154" s="76"/>
      <c r="X154" s="44"/>
      <c r="Y154" s="318"/>
      <c r="Z154" s="239"/>
      <c r="AA154" s="239"/>
      <c r="AB154" s="241">
        <v>0</v>
      </c>
      <c r="AC154" s="241">
        <v>0</v>
      </c>
      <c r="AD154" s="76">
        <v>0</v>
      </c>
      <c r="AE154" s="76">
        <v>0</v>
      </c>
    </row>
    <row r="155" spans="5:31" x14ac:dyDescent="0.2">
      <c r="E155" s="76">
        <v>41</v>
      </c>
      <c r="F155" s="423" t="s">
        <v>394</v>
      </c>
      <c r="G155" s="318">
        <v>3.9378410498999998</v>
      </c>
      <c r="H155" s="239">
        <v>-0.81519311900000002</v>
      </c>
      <c r="I155" s="239">
        <v>2.6573890999999999E-2</v>
      </c>
      <c r="J155" s="241">
        <v>0</v>
      </c>
      <c r="K155" s="241">
        <v>0</v>
      </c>
      <c r="L155" s="76">
        <v>0</v>
      </c>
      <c r="M155" s="76">
        <v>0</v>
      </c>
      <c r="N155" s="76"/>
      <c r="O155" s="423" t="s">
        <v>394</v>
      </c>
      <c r="P155" s="318">
        <v>3.9378410498999998</v>
      </c>
      <c r="Q155" s="239">
        <v>-0.81519311900000002</v>
      </c>
      <c r="R155" s="239">
        <v>2.6573890999999999E-2</v>
      </c>
      <c r="S155" s="241">
        <v>0</v>
      </c>
      <c r="T155" s="241">
        <v>0</v>
      </c>
      <c r="U155" s="76">
        <v>0</v>
      </c>
      <c r="V155" s="76">
        <v>0</v>
      </c>
      <c r="W155" s="76"/>
      <c r="X155" s="423" t="s">
        <v>394</v>
      </c>
      <c r="Y155" s="318">
        <v>3.9378410498999998</v>
      </c>
      <c r="Z155" s="239">
        <v>-0.81519311900000002</v>
      </c>
      <c r="AA155" s="239">
        <v>2.6573890999999999E-2</v>
      </c>
      <c r="AB155" s="241">
        <v>0</v>
      </c>
      <c r="AC155" s="241">
        <v>0</v>
      </c>
      <c r="AD155" s="76">
        <v>0</v>
      </c>
      <c r="AE155" s="76">
        <v>0</v>
      </c>
    </row>
    <row r="156" spans="5:31" x14ac:dyDescent="0.2">
      <c r="E156" s="76">
        <v>42</v>
      </c>
      <c r="F156" s="448" t="s">
        <v>395</v>
      </c>
      <c r="G156" s="318">
        <v>2.6433470577999998</v>
      </c>
      <c r="H156" s="239">
        <v>-0.20489960600000001</v>
      </c>
      <c r="I156" s="239">
        <v>-3.8631113000000002E-2</v>
      </c>
      <c r="J156" s="241">
        <v>0</v>
      </c>
      <c r="K156" s="241">
        <v>0</v>
      </c>
      <c r="L156" s="76">
        <v>0</v>
      </c>
      <c r="M156" s="76">
        <v>0</v>
      </c>
      <c r="N156" s="76"/>
      <c r="O156" s="448" t="s">
        <v>395</v>
      </c>
      <c r="P156" s="318">
        <v>2.6433470577999998</v>
      </c>
      <c r="Q156" s="239">
        <v>-0.20489960600000001</v>
      </c>
      <c r="R156" s="239">
        <v>-3.8631113000000002E-2</v>
      </c>
      <c r="S156" s="241">
        <v>0</v>
      </c>
      <c r="T156" s="241">
        <v>0</v>
      </c>
      <c r="U156" s="76">
        <v>0</v>
      </c>
      <c r="V156" s="76">
        <v>0</v>
      </c>
      <c r="W156" s="76"/>
      <c r="X156" s="448" t="s">
        <v>395</v>
      </c>
      <c r="Y156" s="318">
        <v>2.6433470577999998</v>
      </c>
      <c r="Z156" s="239">
        <v>-0.20489960600000001</v>
      </c>
      <c r="AA156" s="239">
        <v>-3.8631113000000002E-2</v>
      </c>
      <c r="AB156" s="241">
        <v>0</v>
      </c>
      <c r="AC156" s="241">
        <v>0</v>
      </c>
      <c r="AD156" s="76">
        <v>0</v>
      </c>
      <c r="AE156" s="76">
        <v>0</v>
      </c>
    </row>
    <row r="157" spans="5:31" x14ac:dyDescent="0.2">
      <c r="E157" s="76">
        <v>43</v>
      </c>
      <c r="F157" s="448" t="s">
        <v>396</v>
      </c>
      <c r="G157" s="318">
        <v>2.6132930955</v>
      </c>
      <c r="H157" s="239">
        <v>-0.20489960600000001</v>
      </c>
      <c r="I157" s="239">
        <v>-3.8631113000000002E-2</v>
      </c>
      <c r="J157" s="241">
        <v>0</v>
      </c>
      <c r="K157" s="241">
        <v>0</v>
      </c>
      <c r="L157" s="76">
        <v>0</v>
      </c>
      <c r="M157" s="76">
        <v>0</v>
      </c>
      <c r="N157" s="76"/>
      <c r="O157" s="448" t="s">
        <v>396</v>
      </c>
      <c r="P157" s="318">
        <v>2.6132930955</v>
      </c>
      <c r="Q157" s="239">
        <v>-0.20489960600000001</v>
      </c>
      <c r="R157" s="239">
        <v>-3.8631113000000002E-2</v>
      </c>
      <c r="S157" s="241">
        <v>0</v>
      </c>
      <c r="T157" s="241">
        <v>0</v>
      </c>
      <c r="U157" s="76">
        <v>0</v>
      </c>
      <c r="V157" s="76">
        <v>0</v>
      </c>
      <c r="W157" s="76"/>
      <c r="X157" s="448" t="s">
        <v>396</v>
      </c>
      <c r="Y157" s="318">
        <v>2.6132930955</v>
      </c>
      <c r="Z157" s="239">
        <v>-0.20489960600000001</v>
      </c>
      <c r="AA157" s="239">
        <v>-3.8631113000000002E-2</v>
      </c>
      <c r="AB157" s="241">
        <v>0</v>
      </c>
      <c r="AC157" s="241">
        <v>0</v>
      </c>
      <c r="AD157" s="76">
        <v>0</v>
      </c>
      <c r="AE157" s="76">
        <v>0</v>
      </c>
    </row>
    <row r="158" spans="5:31" x14ac:dyDescent="0.2">
      <c r="E158" s="76">
        <v>44</v>
      </c>
      <c r="F158" s="448" t="s">
        <v>397</v>
      </c>
      <c r="G158" s="318">
        <v>2.6201838993000002</v>
      </c>
      <c r="H158" s="241">
        <v>-0.20489960600000001</v>
      </c>
      <c r="I158" s="241">
        <v>-3.8631113000000002E-2</v>
      </c>
      <c r="J158" s="241">
        <v>0</v>
      </c>
      <c r="K158" s="241">
        <v>0</v>
      </c>
      <c r="L158" s="76">
        <v>0</v>
      </c>
      <c r="M158" s="76">
        <v>0</v>
      </c>
      <c r="N158" s="76"/>
      <c r="O158" s="448" t="s">
        <v>397</v>
      </c>
      <c r="P158" s="318">
        <v>2.6201838993000002</v>
      </c>
      <c r="Q158" s="241">
        <v>-0.20489960600000001</v>
      </c>
      <c r="R158" s="241">
        <v>-3.8631113000000002E-2</v>
      </c>
      <c r="S158" s="241">
        <v>0</v>
      </c>
      <c r="T158" s="241">
        <v>0</v>
      </c>
      <c r="U158" s="76">
        <v>0</v>
      </c>
      <c r="V158" s="76">
        <v>0</v>
      </c>
      <c r="W158" s="76"/>
      <c r="X158" s="448" t="s">
        <v>397</v>
      </c>
      <c r="Y158" s="318">
        <v>2.6201838993000002</v>
      </c>
      <c r="Z158" s="241">
        <v>-0.20489960600000001</v>
      </c>
      <c r="AA158" s="241">
        <v>-3.8631113000000002E-2</v>
      </c>
      <c r="AB158" s="241">
        <v>0</v>
      </c>
      <c r="AC158" s="241">
        <v>0</v>
      </c>
      <c r="AD158" s="76">
        <v>0</v>
      </c>
      <c r="AE158" s="76">
        <v>0</v>
      </c>
    </row>
    <row r="159" spans="5:31" x14ac:dyDescent="0.2">
      <c r="E159" s="76">
        <v>45</v>
      </c>
      <c r="F159" s="448" t="s">
        <v>398</v>
      </c>
      <c r="G159" s="318">
        <v>2.6248600835000002</v>
      </c>
      <c r="H159" s="241">
        <v>-0.20489960600000001</v>
      </c>
      <c r="I159" s="241">
        <v>-3.8631113000000002E-2</v>
      </c>
      <c r="J159" s="241">
        <v>0</v>
      </c>
      <c r="K159" s="241">
        <v>0</v>
      </c>
      <c r="L159" s="76">
        <v>0</v>
      </c>
      <c r="M159" s="76">
        <v>0</v>
      </c>
      <c r="N159" s="76"/>
      <c r="O159" s="448" t="s">
        <v>398</v>
      </c>
      <c r="P159" s="318">
        <v>2.6248600835000002</v>
      </c>
      <c r="Q159" s="241">
        <v>-0.20489960600000001</v>
      </c>
      <c r="R159" s="241">
        <v>-3.8631113000000002E-2</v>
      </c>
      <c r="S159" s="241">
        <v>0</v>
      </c>
      <c r="T159" s="241">
        <v>0</v>
      </c>
      <c r="U159" s="76">
        <v>0</v>
      </c>
      <c r="V159" s="76">
        <v>0</v>
      </c>
      <c r="W159" s="76"/>
      <c r="X159" s="448" t="s">
        <v>398</v>
      </c>
      <c r="Y159" s="318">
        <v>2.6248600835000002</v>
      </c>
      <c r="Z159" s="241">
        <v>-0.20489960600000001</v>
      </c>
      <c r="AA159" s="241">
        <v>-3.8631113000000002E-2</v>
      </c>
      <c r="AB159" s="241">
        <v>0</v>
      </c>
      <c r="AC159" s="241">
        <v>0</v>
      </c>
      <c r="AD159" s="76">
        <v>0</v>
      </c>
      <c r="AE159" s="76">
        <v>0</v>
      </c>
    </row>
    <row r="160" spans="5:31" x14ac:dyDescent="0.2">
      <c r="E160" s="76">
        <v>46</v>
      </c>
      <c r="F160" s="448" t="s">
        <v>399</v>
      </c>
      <c r="G160" s="318">
        <v>2.6235820211999998</v>
      </c>
      <c r="H160" s="241">
        <v>-0.20489960600000001</v>
      </c>
      <c r="I160" s="241">
        <v>-3.8631113000000002E-2</v>
      </c>
      <c r="J160" s="241">
        <v>0</v>
      </c>
      <c r="K160" s="241">
        <v>0</v>
      </c>
      <c r="L160" s="76">
        <v>0</v>
      </c>
      <c r="M160" s="76">
        <v>0</v>
      </c>
      <c r="N160" s="76"/>
      <c r="O160" s="448" t="s">
        <v>399</v>
      </c>
      <c r="P160" s="318">
        <v>2.6235820211999998</v>
      </c>
      <c r="Q160" s="241">
        <v>-0.20489960600000001</v>
      </c>
      <c r="R160" s="241">
        <v>-3.8631113000000002E-2</v>
      </c>
      <c r="S160" s="241">
        <v>0</v>
      </c>
      <c r="T160" s="241">
        <v>0</v>
      </c>
      <c r="U160" s="76">
        <v>0</v>
      </c>
      <c r="V160" s="76">
        <v>0</v>
      </c>
      <c r="W160" s="76"/>
      <c r="X160" s="448" t="s">
        <v>399</v>
      </c>
      <c r="Y160" s="318">
        <v>2.6235820211999998</v>
      </c>
      <c r="Z160" s="241">
        <v>-0.20489960600000001</v>
      </c>
      <c r="AA160" s="241">
        <v>-3.8631113000000002E-2</v>
      </c>
      <c r="AB160" s="241">
        <v>0</v>
      </c>
      <c r="AC160" s="241">
        <v>0</v>
      </c>
      <c r="AD160" s="76">
        <v>0</v>
      </c>
      <c r="AE160" s="76">
        <v>0</v>
      </c>
    </row>
    <row r="161" spans="5:31" x14ac:dyDescent="0.2">
      <c r="E161" s="76">
        <v>47</v>
      </c>
      <c r="F161" s="448" t="s">
        <v>400</v>
      </c>
      <c r="G161" s="318">
        <v>2.6256007407999999</v>
      </c>
      <c r="H161" s="241">
        <v>-0.20489960600000001</v>
      </c>
      <c r="I161" s="241">
        <v>-3.8631113000000002E-2</v>
      </c>
      <c r="J161" s="241">
        <v>0</v>
      </c>
      <c r="K161" s="241">
        <v>0</v>
      </c>
      <c r="L161" s="76">
        <v>0</v>
      </c>
      <c r="M161" s="76">
        <v>0</v>
      </c>
      <c r="N161" s="76"/>
      <c r="O161" s="448" t="s">
        <v>400</v>
      </c>
      <c r="P161" s="318">
        <v>2.6256007407999999</v>
      </c>
      <c r="Q161" s="241">
        <v>-0.20489960600000001</v>
      </c>
      <c r="R161" s="241">
        <v>-3.8631113000000002E-2</v>
      </c>
      <c r="S161" s="241">
        <v>0</v>
      </c>
      <c r="T161" s="241">
        <v>0</v>
      </c>
      <c r="U161" s="76">
        <v>0</v>
      </c>
      <c r="V161" s="76">
        <v>0</v>
      </c>
      <c r="W161" s="76"/>
      <c r="X161" s="448" t="s">
        <v>400</v>
      </c>
      <c r="Y161" s="318">
        <v>2.6256007407999999</v>
      </c>
      <c r="Z161" s="241">
        <v>-0.20489960600000001</v>
      </c>
      <c r="AA161" s="241">
        <v>-3.8631113000000002E-2</v>
      </c>
      <c r="AB161" s="241">
        <v>0</v>
      </c>
      <c r="AC161" s="241">
        <v>0</v>
      </c>
      <c r="AD161" s="76">
        <v>0</v>
      </c>
      <c r="AE161" s="76">
        <v>0</v>
      </c>
    </row>
    <row r="162" spans="5:31" x14ac:dyDescent="0.2">
      <c r="E162" s="76">
        <v>48</v>
      </c>
      <c r="F162" s="448" t="s">
        <v>401</v>
      </c>
      <c r="G162" s="318">
        <v>2.6153780942</v>
      </c>
      <c r="H162" s="241">
        <v>-0.20489960600000001</v>
      </c>
      <c r="I162" s="241">
        <v>-3.8631113000000002E-2</v>
      </c>
      <c r="J162" s="241">
        <v>0</v>
      </c>
      <c r="K162" s="241">
        <v>0</v>
      </c>
      <c r="L162" s="76">
        <v>0</v>
      </c>
      <c r="M162" s="76">
        <v>0</v>
      </c>
      <c r="N162" s="76"/>
      <c r="O162" s="448" t="s">
        <v>401</v>
      </c>
      <c r="P162" s="318">
        <v>2.6153780942</v>
      </c>
      <c r="Q162" s="241">
        <v>-0.20489960600000001</v>
      </c>
      <c r="R162" s="241">
        <v>-3.8631113000000002E-2</v>
      </c>
      <c r="S162" s="241">
        <v>0</v>
      </c>
      <c r="T162" s="241">
        <v>0</v>
      </c>
      <c r="U162" s="76">
        <v>0</v>
      </c>
      <c r="V162" s="76">
        <v>0</v>
      </c>
      <c r="W162" s="76"/>
      <c r="X162" s="448" t="s">
        <v>401</v>
      </c>
      <c r="Y162" s="318">
        <v>2.6153780942</v>
      </c>
      <c r="Z162" s="241">
        <v>-0.20489960600000001</v>
      </c>
      <c r="AA162" s="241">
        <v>-3.8631113000000002E-2</v>
      </c>
      <c r="AB162" s="241">
        <v>0</v>
      </c>
      <c r="AC162" s="241">
        <v>0</v>
      </c>
      <c r="AD162" s="76">
        <v>0</v>
      </c>
      <c r="AE162" s="76">
        <v>0</v>
      </c>
    </row>
    <row r="163" spans="5:31" x14ac:dyDescent="0.2">
      <c r="E163" s="76">
        <v>49</v>
      </c>
      <c r="F163" s="448" t="s">
        <v>402</v>
      </c>
      <c r="G163" s="318">
        <v>2.6097229615000002</v>
      </c>
      <c r="H163" s="241">
        <v>-0.20489960600000001</v>
      </c>
      <c r="I163" s="241">
        <v>-3.8631113000000002E-2</v>
      </c>
      <c r="J163" s="241">
        <v>0</v>
      </c>
      <c r="K163" s="241">
        <v>0</v>
      </c>
      <c r="L163" s="76">
        <v>0</v>
      </c>
      <c r="M163" s="76">
        <v>0</v>
      </c>
      <c r="N163" s="76"/>
      <c r="O163" s="448" t="s">
        <v>402</v>
      </c>
      <c r="P163" s="318">
        <v>2.6097229615000002</v>
      </c>
      <c r="Q163" s="241">
        <v>-0.20489960600000001</v>
      </c>
      <c r="R163" s="241">
        <v>-3.8631113000000002E-2</v>
      </c>
      <c r="S163" s="241">
        <v>0</v>
      </c>
      <c r="T163" s="241">
        <v>0</v>
      </c>
      <c r="U163" s="76">
        <v>0</v>
      </c>
      <c r="V163" s="76">
        <v>0</v>
      </c>
      <c r="W163" s="76"/>
      <c r="X163" s="448" t="s">
        <v>402</v>
      </c>
      <c r="Y163" s="318">
        <v>2.6097229615000002</v>
      </c>
      <c r="Z163" s="241">
        <v>-0.20489960600000001</v>
      </c>
      <c r="AA163" s="241">
        <v>-3.8631113000000002E-2</v>
      </c>
      <c r="AB163" s="241">
        <v>0</v>
      </c>
      <c r="AC163" s="241">
        <v>0</v>
      </c>
      <c r="AD163" s="76">
        <v>0</v>
      </c>
      <c r="AE163" s="76">
        <v>0</v>
      </c>
    </row>
    <row r="164" spans="5:31" x14ac:dyDescent="0.2">
      <c r="E164" s="76">
        <v>50</v>
      </c>
      <c r="F164" s="448" t="s">
        <v>403</v>
      </c>
      <c r="G164" s="318">
        <v>2.6175923856000001</v>
      </c>
      <c r="H164" s="241">
        <v>-0.20489960600000001</v>
      </c>
      <c r="I164" s="241">
        <v>-3.8631113000000002E-2</v>
      </c>
      <c r="J164" s="241">
        <v>0</v>
      </c>
      <c r="K164" s="241">
        <v>0</v>
      </c>
      <c r="L164" s="76">
        <v>0</v>
      </c>
      <c r="M164" s="76">
        <v>0</v>
      </c>
      <c r="N164" s="76"/>
      <c r="O164" s="448" t="s">
        <v>403</v>
      </c>
      <c r="P164" s="318">
        <v>2.6175923856000001</v>
      </c>
      <c r="Q164" s="241">
        <v>-0.20489960600000001</v>
      </c>
      <c r="R164" s="241">
        <v>-3.8631113000000002E-2</v>
      </c>
      <c r="S164" s="241">
        <v>0</v>
      </c>
      <c r="T164" s="241">
        <v>0</v>
      </c>
      <c r="U164" s="76">
        <v>0</v>
      </c>
      <c r="V164" s="76">
        <v>0</v>
      </c>
      <c r="W164" s="76"/>
      <c r="X164" s="448" t="s">
        <v>403</v>
      </c>
      <c r="Y164" s="318">
        <v>2.6175923856000001</v>
      </c>
      <c r="Z164" s="241">
        <v>-0.20489960600000001</v>
      </c>
      <c r="AA164" s="241">
        <v>-3.8631113000000002E-2</v>
      </c>
      <c r="AB164" s="241">
        <v>0</v>
      </c>
      <c r="AC164" s="241">
        <v>0</v>
      </c>
      <c r="AD164" s="76">
        <v>0</v>
      </c>
      <c r="AE164" s="76">
        <v>0</v>
      </c>
    </row>
    <row r="165" spans="5:31" x14ac:dyDescent="0.2">
      <c r="E165" s="76">
        <v>51</v>
      </c>
      <c r="F165" s="423" t="s">
        <v>404</v>
      </c>
      <c r="G165" s="318">
        <v>3.9320831904000002</v>
      </c>
      <c r="H165" s="241">
        <v>-0.81519311900000002</v>
      </c>
      <c r="I165" s="241">
        <v>2.6573890999999999E-2</v>
      </c>
      <c r="J165" s="241">
        <v>0</v>
      </c>
      <c r="K165" s="241">
        <v>0</v>
      </c>
      <c r="L165" s="76">
        <v>0</v>
      </c>
      <c r="M165" s="76">
        <v>0</v>
      </c>
      <c r="N165" s="76"/>
      <c r="O165" s="423" t="s">
        <v>404</v>
      </c>
      <c r="P165" s="318">
        <v>3.9320831904000002</v>
      </c>
      <c r="Q165" s="241">
        <v>-0.81519311900000002</v>
      </c>
      <c r="R165" s="241">
        <v>2.6573890999999999E-2</v>
      </c>
      <c r="S165" s="241">
        <v>0</v>
      </c>
      <c r="T165" s="241">
        <v>0</v>
      </c>
      <c r="U165" s="76">
        <v>0</v>
      </c>
      <c r="V165" s="76">
        <v>0</v>
      </c>
      <c r="W165" s="76"/>
      <c r="X165" s="423" t="s">
        <v>404</v>
      </c>
      <c r="Y165" s="318">
        <v>3.9320831904000002</v>
      </c>
      <c r="Z165" s="241">
        <v>-0.81519311900000002</v>
      </c>
      <c r="AA165" s="241">
        <v>2.6573890999999999E-2</v>
      </c>
      <c r="AB165" s="241">
        <v>0</v>
      </c>
      <c r="AC165" s="241">
        <v>0</v>
      </c>
      <c r="AD165" s="76">
        <v>0</v>
      </c>
      <c r="AE165" s="76">
        <v>0</v>
      </c>
    </row>
    <row r="166" spans="5:31" x14ac:dyDescent="0.2">
      <c r="E166" s="76">
        <v>52</v>
      </c>
      <c r="F166" s="448" t="s">
        <v>405</v>
      </c>
      <c r="G166" s="318">
        <v>2.6361197725999999</v>
      </c>
      <c r="H166" s="241">
        <v>-0.20489960600000001</v>
      </c>
      <c r="I166" s="241">
        <v>-3.8631113000000002E-2</v>
      </c>
      <c r="J166" s="241">
        <v>0</v>
      </c>
      <c r="K166" s="241">
        <v>0</v>
      </c>
      <c r="L166" s="76">
        <v>0</v>
      </c>
      <c r="M166" s="76">
        <v>0</v>
      </c>
      <c r="N166" s="76"/>
      <c r="O166" s="448" t="s">
        <v>405</v>
      </c>
      <c r="P166" s="318">
        <v>2.6361197725999999</v>
      </c>
      <c r="Q166" s="241">
        <v>-0.20489960600000001</v>
      </c>
      <c r="R166" s="241">
        <v>-3.8631113000000002E-2</v>
      </c>
      <c r="S166" s="241">
        <v>0</v>
      </c>
      <c r="T166" s="241">
        <v>0</v>
      </c>
      <c r="U166" s="76">
        <v>0</v>
      </c>
      <c r="V166" s="76">
        <v>0</v>
      </c>
      <c r="W166" s="76"/>
      <c r="X166" s="448" t="s">
        <v>405</v>
      </c>
      <c r="Y166" s="318">
        <v>2.6361197725999999</v>
      </c>
      <c r="Z166" s="241">
        <v>-0.20489960600000001</v>
      </c>
      <c r="AA166" s="241">
        <v>-3.8631113000000002E-2</v>
      </c>
      <c r="AB166" s="241">
        <v>0</v>
      </c>
      <c r="AC166" s="241">
        <v>0</v>
      </c>
      <c r="AD166" s="76">
        <v>0</v>
      </c>
      <c r="AE166" s="76">
        <v>0</v>
      </c>
    </row>
    <row r="167" spans="5:31" x14ac:dyDescent="0.2">
      <c r="E167" s="76">
        <v>53</v>
      </c>
      <c r="F167" s="448" t="s">
        <v>406</v>
      </c>
      <c r="G167" s="318">
        <v>2.6291003297</v>
      </c>
      <c r="H167" s="241">
        <v>-0.20489960600000001</v>
      </c>
      <c r="I167" s="241">
        <v>-3.8631113000000002E-2</v>
      </c>
      <c r="J167" s="241">
        <v>0</v>
      </c>
      <c r="K167" s="241">
        <v>0</v>
      </c>
      <c r="L167" s="76">
        <v>0</v>
      </c>
      <c r="M167" s="76">
        <v>0</v>
      </c>
      <c r="N167" s="76"/>
      <c r="O167" s="448" t="s">
        <v>406</v>
      </c>
      <c r="P167" s="318">
        <v>2.6291003297</v>
      </c>
      <c r="Q167" s="241">
        <v>-0.20489960600000001</v>
      </c>
      <c r="R167" s="241">
        <v>-3.8631113000000002E-2</v>
      </c>
      <c r="S167" s="241">
        <v>0</v>
      </c>
      <c r="T167" s="241">
        <v>0</v>
      </c>
      <c r="U167" s="76">
        <v>0</v>
      </c>
      <c r="V167" s="76">
        <v>0</v>
      </c>
      <c r="W167" s="76"/>
      <c r="X167" s="448" t="s">
        <v>406</v>
      </c>
      <c r="Y167" s="318">
        <v>2.6291003297</v>
      </c>
      <c r="Z167" s="241">
        <v>-0.20489960600000001</v>
      </c>
      <c r="AA167" s="241">
        <v>-3.8631113000000002E-2</v>
      </c>
      <c r="AB167" s="241">
        <v>0</v>
      </c>
      <c r="AC167" s="241">
        <v>0</v>
      </c>
      <c r="AD167" s="76">
        <v>0</v>
      </c>
      <c r="AE167" s="76">
        <v>0</v>
      </c>
    </row>
    <row r="168" spans="5:31" x14ac:dyDescent="0.2">
      <c r="E168" s="76">
        <v>54</v>
      </c>
      <c r="F168" s="448" t="s">
        <v>407</v>
      </c>
      <c r="G168" s="318">
        <v>2.6210098328</v>
      </c>
      <c r="H168" s="241">
        <v>-0.20489960600000001</v>
      </c>
      <c r="I168" s="241">
        <v>-3.8631113000000002E-2</v>
      </c>
      <c r="J168" s="241">
        <v>0</v>
      </c>
      <c r="K168" s="241">
        <v>0</v>
      </c>
      <c r="L168" s="76">
        <v>0</v>
      </c>
      <c r="M168" s="76">
        <v>0</v>
      </c>
      <c r="N168" s="76"/>
      <c r="O168" s="448" t="s">
        <v>407</v>
      </c>
      <c r="P168" s="318">
        <v>2.6210098328</v>
      </c>
      <c r="Q168" s="241">
        <v>-0.20489960600000001</v>
      </c>
      <c r="R168" s="241">
        <v>-3.8631113000000002E-2</v>
      </c>
      <c r="S168" s="241">
        <v>0</v>
      </c>
      <c r="T168" s="241">
        <v>0</v>
      </c>
      <c r="U168" s="76">
        <v>0</v>
      </c>
      <c r="V168" s="76">
        <v>0</v>
      </c>
      <c r="W168" s="76"/>
      <c r="X168" s="448" t="s">
        <v>407</v>
      </c>
      <c r="Y168" s="318">
        <v>2.6210098328</v>
      </c>
      <c r="Z168" s="241">
        <v>-0.20489960600000001</v>
      </c>
      <c r="AA168" s="241">
        <v>-3.8631113000000002E-2</v>
      </c>
      <c r="AB168" s="241">
        <v>0</v>
      </c>
      <c r="AC168" s="241">
        <v>0</v>
      </c>
      <c r="AD168" s="76">
        <v>0</v>
      </c>
      <c r="AE168" s="76">
        <v>0</v>
      </c>
    </row>
    <row r="169" spans="5:31" x14ac:dyDescent="0.2">
      <c r="E169" s="76">
        <v>55</v>
      </c>
      <c r="F169" s="448" t="s">
        <v>408</v>
      </c>
      <c r="G169" s="318">
        <v>2.6508117052000002</v>
      </c>
      <c r="H169" s="241">
        <v>-0.20489960600000001</v>
      </c>
      <c r="I169" s="241">
        <v>-3.8631113000000002E-2</v>
      </c>
      <c r="J169" s="241">
        <v>0</v>
      </c>
      <c r="K169" s="241">
        <v>0</v>
      </c>
      <c r="L169" s="76">
        <v>0</v>
      </c>
      <c r="M169" s="76">
        <v>0</v>
      </c>
      <c r="N169" s="76"/>
      <c r="O169" s="448" t="s">
        <v>408</v>
      </c>
      <c r="P169" s="318">
        <v>2.6508117052000002</v>
      </c>
      <c r="Q169" s="241">
        <v>-0.20489960600000001</v>
      </c>
      <c r="R169" s="241">
        <v>-3.8631113000000002E-2</v>
      </c>
      <c r="S169" s="241">
        <v>0</v>
      </c>
      <c r="T169" s="241">
        <v>0</v>
      </c>
      <c r="U169" s="76">
        <v>0</v>
      </c>
      <c r="V169" s="76">
        <v>0</v>
      </c>
      <c r="W169" s="76"/>
      <c r="X169" s="448" t="s">
        <v>408</v>
      </c>
      <c r="Y169" s="318">
        <v>2.6508117052000002</v>
      </c>
      <c r="Z169" s="241">
        <v>-0.20489960600000001</v>
      </c>
      <c r="AA169" s="241">
        <v>-3.8631113000000002E-2</v>
      </c>
      <c r="AB169" s="241">
        <v>0</v>
      </c>
      <c r="AC169" s="241">
        <v>0</v>
      </c>
      <c r="AD169" s="76">
        <v>0</v>
      </c>
      <c r="AE169" s="76">
        <v>0</v>
      </c>
    </row>
    <row r="170" spans="5:31" x14ac:dyDescent="0.2">
      <c r="E170" s="76">
        <v>56</v>
      </c>
      <c r="F170" s="448" t="s">
        <v>409</v>
      </c>
      <c r="G170" s="318">
        <v>2.6434201415</v>
      </c>
      <c r="H170" s="241">
        <v>-0.20489960600000001</v>
      </c>
      <c r="I170" s="241">
        <v>-3.8631113000000002E-2</v>
      </c>
      <c r="J170" s="241">
        <v>0</v>
      </c>
      <c r="K170" s="241">
        <v>0</v>
      </c>
      <c r="L170" s="76">
        <v>0</v>
      </c>
      <c r="M170" s="76">
        <v>0</v>
      </c>
      <c r="N170" s="76"/>
      <c r="O170" s="448" t="s">
        <v>409</v>
      </c>
      <c r="P170" s="318">
        <v>2.6434201415</v>
      </c>
      <c r="Q170" s="241">
        <v>-0.20489960600000001</v>
      </c>
      <c r="R170" s="241">
        <v>-3.8631113000000002E-2</v>
      </c>
      <c r="S170" s="241">
        <v>0</v>
      </c>
      <c r="T170" s="241">
        <v>0</v>
      </c>
      <c r="U170" s="76">
        <v>0</v>
      </c>
      <c r="V170" s="76">
        <v>0</v>
      </c>
      <c r="W170" s="76"/>
      <c r="X170" s="448" t="s">
        <v>409</v>
      </c>
      <c r="Y170" s="318">
        <v>2.6434201415</v>
      </c>
      <c r="Z170" s="241">
        <v>-0.20489960600000001</v>
      </c>
      <c r="AA170" s="241">
        <v>-3.8631113000000002E-2</v>
      </c>
      <c r="AB170" s="241">
        <v>0</v>
      </c>
      <c r="AC170" s="241">
        <v>0</v>
      </c>
      <c r="AD170" s="76">
        <v>0</v>
      </c>
      <c r="AE170" s="76">
        <v>0</v>
      </c>
    </row>
    <row r="171" spans="5:31" x14ac:dyDescent="0.2">
      <c r="E171" s="76">
        <v>57</v>
      </c>
      <c r="F171" s="44" t="s">
        <v>410</v>
      </c>
      <c r="G171" s="318">
        <v>2.6325878832999998</v>
      </c>
      <c r="H171" s="241">
        <v>-0.20489960600000001</v>
      </c>
      <c r="I171" s="241">
        <v>-3.8631113000000002E-2</v>
      </c>
      <c r="J171" s="241">
        <v>0</v>
      </c>
      <c r="K171" s="241">
        <v>0</v>
      </c>
      <c r="L171" s="76">
        <v>0</v>
      </c>
      <c r="M171" s="76">
        <v>0</v>
      </c>
      <c r="N171" s="76"/>
      <c r="O171" s="44" t="s">
        <v>410</v>
      </c>
      <c r="P171" s="318">
        <v>2.6325878832999998</v>
      </c>
      <c r="Q171" s="241">
        <v>-0.20489960600000001</v>
      </c>
      <c r="R171" s="241">
        <v>-3.8631113000000002E-2</v>
      </c>
      <c r="S171" s="241">
        <v>0</v>
      </c>
      <c r="T171" s="241">
        <v>0</v>
      </c>
      <c r="U171" s="76">
        <v>0</v>
      </c>
      <c r="V171" s="76">
        <v>0</v>
      </c>
      <c r="W171" s="76"/>
      <c r="X171" s="44" t="s">
        <v>410</v>
      </c>
      <c r="Y171" s="318">
        <v>2.6325878832999998</v>
      </c>
      <c r="Z171" s="241">
        <v>-0.20489960600000001</v>
      </c>
      <c r="AA171" s="241">
        <v>-3.8631113000000002E-2</v>
      </c>
      <c r="AB171" s="241">
        <v>0</v>
      </c>
      <c r="AC171" s="241">
        <v>0</v>
      </c>
      <c r="AD171" s="76">
        <v>0</v>
      </c>
      <c r="AE171" s="76">
        <v>0</v>
      </c>
    </row>
    <row r="172" spans="5:31" x14ac:dyDescent="0.2">
      <c r="E172" s="76">
        <v>58</v>
      </c>
      <c r="F172" s="423" t="s">
        <v>411</v>
      </c>
      <c r="G172" s="318">
        <v>2.6508218436000002</v>
      </c>
      <c r="H172" s="241">
        <v>-0.20489960600000001</v>
      </c>
      <c r="I172" s="241">
        <v>-3.8631113000000002E-2</v>
      </c>
      <c r="J172" s="241">
        <v>0</v>
      </c>
      <c r="K172" s="241">
        <v>0</v>
      </c>
      <c r="L172" s="76">
        <v>0</v>
      </c>
      <c r="M172" s="76">
        <v>0</v>
      </c>
      <c r="N172" s="76"/>
      <c r="O172" s="423" t="s">
        <v>411</v>
      </c>
      <c r="P172" s="318">
        <v>2.6508218436000002</v>
      </c>
      <c r="Q172" s="241">
        <v>-0.20489960600000001</v>
      </c>
      <c r="R172" s="241">
        <v>-3.8631113000000002E-2</v>
      </c>
      <c r="S172" s="241">
        <v>0</v>
      </c>
      <c r="T172" s="241">
        <v>0</v>
      </c>
      <c r="U172" s="76">
        <v>0</v>
      </c>
      <c r="V172" s="76">
        <v>0</v>
      </c>
      <c r="W172" s="76"/>
      <c r="X172" s="423" t="s">
        <v>411</v>
      </c>
      <c r="Y172" s="318">
        <v>2.6508218436000002</v>
      </c>
      <c r="Z172" s="241">
        <v>-0.20489960600000001</v>
      </c>
      <c r="AA172" s="241">
        <v>-3.8631113000000002E-2</v>
      </c>
      <c r="AB172" s="241">
        <v>0</v>
      </c>
      <c r="AC172" s="241">
        <v>0</v>
      </c>
      <c r="AD172" s="76">
        <v>0</v>
      </c>
      <c r="AE172" s="76">
        <v>0</v>
      </c>
    </row>
    <row r="173" spans="5:31" x14ac:dyDescent="0.2">
      <c r="E173" s="76">
        <v>59</v>
      </c>
      <c r="F173" s="448" t="s">
        <v>412</v>
      </c>
      <c r="G173" s="318">
        <v>2.6210098328</v>
      </c>
      <c r="H173" s="241">
        <v>-0.20489960600000001</v>
      </c>
      <c r="I173" s="241">
        <v>-3.8631113000000002E-2</v>
      </c>
      <c r="J173" s="241">
        <v>0</v>
      </c>
      <c r="K173" s="241">
        <v>0</v>
      </c>
      <c r="L173" s="76">
        <v>0</v>
      </c>
      <c r="M173" s="76">
        <v>0</v>
      </c>
      <c r="N173" s="76"/>
      <c r="O173" s="448" t="s">
        <v>412</v>
      </c>
      <c r="P173" s="318">
        <v>2.6210098328</v>
      </c>
      <c r="Q173" s="241">
        <v>-0.20489960600000001</v>
      </c>
      <c r="R173" s="241">
        <v>-3.8631113000000002E-2</v>
      </c>
      <c r="S173" s="241">
        <v>0</v>
      </c>
      <c r="T173" s="241">
        <v>0</v>
      </c>
      <c r="U173" s="76">
        <v>0</v>
      </c>
      <c r="V173" s="76">
        <v>0</v>
      </c>
      <c r="W173" s="76"/>
      <c r="X173" s="448" t="s">
        <v>412</v>
      </c>
      <c r="Y173" s="318">
        <v>2.6210098328</v>
      </c>
      <c r="Z173" s="241">
        <v>-0.20489960600000001</v>
      </c>
      <c r="AA173" s="241">
        <v>-3.8631113000000002E-2</v>
      </c>
      <c r="AB173" s="241">
        <v>0</v>
      </c>
      <c r="AC173" s="241">
        <v>0</v>
      </c>
      <c r="AD173" s="76">
        <v>0</v>
      </c>
      <c r="AE173" s="76">
        <v>0</v>
      </c>
    </row>
    <row r="174" spans="5:31" x14ac:dyDescent="0.2">
      <c r="E174" s="76">
        <v>60</v>
      </c>
      <c r="F174" s="448"/>
      <c r="G174" s="318"/>
      <c r="H174" s="241"/>
      <c r="I174" s="241"/>
      <c r="J174" s="241">
        <v>0</v>
      </c>
      <c r="K174" s="241">
        <v>0</v>
      </c>
      <c r="L174" s="76">
        <v>0</v>
      </c>
      <c r="M174" s="76">
        <v>0</v>
      </c>
      <c r="N174" s="76"/>
      <c r="O174" s="448"/>
      <c r="P174" s="318"/>
      <c r="Q174" s="241"/>
      <c r="R174" s="241"/>
      <c r="S174" s="241">
        <v>0</v>
      </c>
      <c r="T174" s="241">
        <v>0</v>
      </c>
      <c r="U174" s="76">
        <v>0</v>
      </c>
      <c r="V174" s="76">
        <v>0</v>
      </c>
      <c r="W174" s="76"/>
      <c r="X174" s="448"/>
      <c r="Y174" s="318"/>
      <c r="Z174" s="241"/>
      <c r="AA174" s="241"/>
      <c r="AB174" s="241">
        <v>0</v>
      </c>
      <c r="AC174" s="241">
        <v>0</v>
      </c>
      <c r="AD174" s="76">
        <v>0</v>
      </c>
      <c r="AE174" s="76">
        <v>0</v>
      </c>
    </row>
    <row r="175" spans="5:31" x14ac:dyDescent="0.2">
      <c r="E175" s="76">
        <v>61</v>
      </c>
      <c r="F175" s="448" t="s">
        <v>414</v>
      </c>
      <c r="G175" s="318">
        <v>3.8224916484000002</v>
      </c>
      <c r="H175" s="241">
        <v>-0.753503056</v>
      </c>
      <c r="I175" s="241">
        <v>1.8773142999999999E-2</v>
      </c>
      <c r="J175" s="241">
        <v>0</v>
      </c>
      <c r="K175" s="241">
        <v>0</v>
      </c>
      <c r="L175" s="76">
        <v>0</v>
      </c>
      <c r="M175" s="76">
        <v>0</v>
      </c>
      <c r="N175" s="76"/>
      <c r="O175" s="448" t="s">
        <v>414</v>
      </c>
      <c r="P175" s="318">
        <v>3.8224916484000002</v>
      </c>
      <c r="Q175" s="241">
        <v>-0.753503056</v>
      </c>
      <c r="R175" s="241">
        <v>1.8773142999999999E-2</v>
      </c>
      <c r="S175" s="241">
        <v>0</v>
      </c>
      <c r="T175" s="241">
        <v>0</v>
      </c>
      <c r="U175" s="76">
        <v>0</v>
      </c>
      <c r="V175" s="76">
        <v>0</v>
      </c>
      <c r="W175" s="76"/>
      <c r="X175" s="448" t="s">
        <v>414</v>
      </c>
      <c r="Y175" s="318">
        <v>3.8224916484000002</v>
      </c>
      <c r="Z175" s="241">
        <v>-0.753503056</v>
      </c>
      <c r="AA175" s="241">
        <v>1.8773142999999999E-2</v>
      </c>
      <c r="AB175" s="241">
        <v>0</v>
      </c>
      <c r="AC175" s="241">
        <v>0</v>
      </c>
      <c r="AD175" s="76">
        <v>0</v>
      </c>
      <c r="AE175" s="76">
        <v>0</v>
      </c>
    </row>
    <row r="176" spans="5:31" x14ac:dyDescent="0.2">
      <c r="E176" s="76">
        <v>62</v>
      </c>
      <c r="F176" s="448" t="s">
        <v>415</v>
      </c>
      <c r="G176" s="318">
        <v>2.8824639789000002</v>
      </c>
      <c r="H176" s="241">
        <v>-0.32690498099999998</v>
      </c>
      <c r="I176" s="241">
        <v>-2.3307385E-2</v>
      </c>
      <c r="J176" s="241">
        <v>0</v>
      </c>
      <c r="K176" s="241">
        <v>0</v>
      </c>
      <c r="L176" s="76">
        <v>0</v>
      </c>
      <c r="M176" s="76">
        <v>0</v>
      </c>
      <c r="N176" s="76"/>
      <c r="O176" s="448" t="s">
        <v>415</v>
      </c>
      <c r="P176" s="318">
        <v>2.8824639789000002</v>
      </c>
      <c r="Q176" s="241">
        <v>-0.32690498099999998</v>
      </c>
      <c r="R176" s="241">
        <v>-2.3307385E-2</v>
      </c>
      <c r="S176" s="241">
        <v>0</v>
      </c>
      <c r="T176" s="241">
        <v>0</v>
      </c>
      <c r="U176" s="76">
        <v>0</v>
      </c>
      <c r="V176" s="76">
        <v>0</v>
      </c>
      <c r="W176" s="76"/>
      <c r="X176" s="448" t="s">
        <v>415</v>
      </c>
      <c r="Y176" s="318">
        <v>2.8824639789000002</v>
      </c>
      <c r="Z176" s="241">
        <v>-0.32690498099999998</v>
      </c>
      <c r="AA176" s="241">
        <v>-2.3307385E-2</v>
      </c>
      <c r="AB176" s="241">
        <v>0</v>
      </c>
      <c r="AC176" s="241">
        <v>0</v>
      </c>
      <c r="AD176" s="76">
        <v>0</v>
      </c>
      <c r="AE176" s="76">
        <v>0</v>
      </c>
    </row>
    <row r="177" spans="5:31" x14ac:dyDescent="0.2">
      <c r="E177" s="76">
        <v>63</v>
      </c>
      <c r="F177" s="448" t="s">
        <v>416</v>
      </c>
      <c r="G177" s="318">
        <v>2.8841158835999998</v>
      </c>
      <c r="H177" s="241">
        <v>-0.32690498099999998</v>
      </c>
      <c r="I177" s="241">
        <v>-2.3307385E-2</v>
      </c>
      <c r="J177" s="241">
        <v>0</v>
      </c>
      <c r="K177" s="241">
        <v>0</v>
      </c>
      <c r="L177" s="76">
        <v>0</v>
      </c>
      <c r="M177" s="76">
        <v>0</v>
      </c>
      <c r="N177" s="76"/>
      <c r="O177" s="448" t="s">
        <v>416</v>
      </c>
      <c r="P177" s="318">
        <v>2.8841158835999998</v>
      </c>
      <c r="Q177" s="241">
        <v>-0.32690498099999998</v>
      </c>
      <c r="R177" s="241">
        <v>-2.3307385E-2</v>
      </c>
      <c r="S177" s="241">
        <v>0</v>
      </c>
      <c r="T177" s="241">
        <v>0</v>
      </c>
      <c r="U177" s="76">
        <v>0</v>
      </c>
      <c r="V177" s="76">
        <v>0</v>
      </c>
      <c r="W177" s="76"/>
      <c r="X177" s="448" t="s">
        <v>416</v>
      </c>
      <c r="Y177" s="318">
        <v>2.8841158835999998</v>
      </c>
      <c r="Z177" s="241">
        <v>-0.32690498099999998</v>
      </c>
      <c r="AA177" s="241">
        <v>-2.3307385E-2</v>
      </c>
      <c r="AB177" s="241">
        <v>0</v>
      </c>
      <c r="AC177" s="241">
        <v>0</v>
      </c>
      <c r="AD177" s="76">
        <v>0</v>
      </c>
      <c r="AE177" s="76">
        <v>0</v>
      </c>
    </row>
    <row r="178" spans="5:31" x14ac:dyDescent="0.2">
      <c r="E178" s="76">
        <v>64</v>
      </c>
      <c r="F178" s="423" t="s">
        <v>417</v>
      </c>
      <c r="G178" s="318">
        <v>2.8860684302999999</v>
      </c>
      <c r="H178" s="241">
        <v>-0.32690498099999998</v>
      </c>
      <c r="I178" s="241">
        <v>-2.3307385E-2</v>
      </c>
      <c r="J178" s="241">
        <v>0</v>
      </c>
      <c r="K178" s="241">
        <v>0</v>
      </c>
      <c r="L178" s="76">
        <v>0</v>
      </c>
      <c r="M178" s="76">
        <v>0</v>
      </c>
      <c r="N178" s="76"/>
      <c r="O178" s="423" t="s">
        <v>417</v>
      </c>
      <c r="P178" s="318">
        <v>2.8860684302999999</v>
      </c>
      <c r="Q178" s="241">
        <v>-0.32690498099999998</v>
      </c>
      <c r="R178" s="241">
        <v>-2.3307385E-2</v>
      </c>
      <c r="S178" s="241">
        <v>0</v>
      </c>
      <c r="T178" s="241">
        <v>0</v>
      </c>
      <c r="U178" s="76">
        <v>0</v>
      </c>
      <c r="V178" s="76">
        <v>0</v>
      </c>
      <c r="W178" s="76"/>
      <c r="X178" s="423" t="s">
        <v>417</v>
      </c>
      <c r="Y178" s="318">
        <v>2.8860684302999999</v>
      </c>
      <c r="Z178" s="241">
        <v>-0.32690498099999998</v>
      </c>
      <c r="AA178" s="241">
        <v>-2.3307385E-2</v>
      </c>
      <c r="AB178" s="241">
        <v>0</v>
      </c>
      <c r="AC178" s="241">
        <v>0</v>
      </c>
      <c r="AD178" s="76">
        <v>0</v>
      </c>
      <c r="AE178" s="76">
        <v>0</v>
      </c>
    </row>
    <row r="179" spans="5:31" x14ac:dyDescent="0.2">
      <c r="E179" s="76">
        <v>65</v>
      </c>
      <c r="F179" s="448" t="s">
        <v>418</v>
      </c>
      <c r="G179" s="318">
        <v>2.8852538663999998</v>
      </c>
      <c r="H179" s="241">
        <v>-0.32690498099999998</v>
      </c>
      <c r="I179" s="241">
        <v>-2.3307385E-2</v>
      </c>
      <c r="J179" s="241">
        <v>0</v>
      </c>
      <c r="K179" s="241">
        <v>0</v>
      </c>
      <c r="L179" s="76">
        <v>0</v>
      </c>
      <c r="M179" s="76">
        <v>0</v>
      </c>
      <c r="N179" s="76"/>
      <c r="O179" s="448" t="s">
        <v>418</v>
      </c>
      <c r="P179" s="318">
        <v>2.8852538663999998</v>
      </c>
      <c r="Q179" s="241">
        <v>-0.32690498099999998</v>
      </c>
      <c r="R179" s="241">
        <v>-2.3307385E-2</v>
      </c>
      <c r="S179" s="241">
        <v>0</v>
      </c>
      <c r="T179" s="241">
        <v>0</v>
      </c>
      <c r="U179" s="76">
        <v>0</v>
      </c>
      <c r="V179" s="76">
        <v>0</v>
      </c>
      <c r="W179" s="76"/>
      <c r="X179" s="448" t="s">
        <v>418</v>
      </c>
      <c r="Y179" s="318">
        <v>2.8852538663999998</v>
      </c>
      <c r="Z179" s="241">
        <v>-0.32690498099999998</v>
      </c>
      <c r="AA179" s="241">
        <v>-2.3307385E-2</v>
      </c>
      <c r="AB179" s="241">
        <v>0</v>
      </c>
      <c r="AC179" s="241">
        <v>0</v>
      </c>
      <c r="AD179" s="76">
        <v>0</v>
      </c>
      <c r="AE179" s="76">
        <v>0</v>
      </c>
    </row>
    <row r="180" spans="5:31" x14ac:dyDescent="0.2">
      <c r="E180" s="76">
        <v>66</v>
      </c>
      <c r="F180" s="253" t="s">
        <v>419</v>
      </c>
      <c r="G180" s="318">
        <v>2.8907487084999999</v>
      </c>
      <c r="H180" s="241">
        <v>-0.32690498099999998</v>
      </c>
      <c r="I180" s="241">
        <v>-2.3307385E-2</v>
      </c>
      <c r="J180" s="241">
        <v>0</v>
      </c>
      <c r="K180" s="241">
        <v>0</v>
      </c>
      <c r="L180" s="76">
        <v>0</v>
      </c>
      <c r="M180" s="76">
        <v>0</v>
      </c>
      <c r="N180" s="76"/>
      <c r="O180" s="253" t="s">
        <v>419</v>
      </c>
      <c r="P180" s="318">
        <v>2.8907487084999999</v>
      </c>
      <c r="Q180" s="241">
        <v>-0.32690498099999998</v>
      </c>
      <c r="R180" s="241">
        <v>-2.3307385E-2</v>
      </c>
      <c r="S180" s="241">
        <v>0</v>
      </c>
      <c r="T180" s="241">
        <v>0</v>
      </c>
      <c r="U180" s="76">
        <v>0</v>
      </c>
      <c r="V180" s="76">
        <v>0</v>
      </c>
      <c r="W180" s="76"/>
      <c r="X180" s="253" t="s">
        <v>419</v>
      </c>
      <c r="Y180" s="318">
        <v>2.8907487084999999</v>
      </c>
      <c r="Z180" s="241">
        <v>-0.32690498099999998</v>
      </c>
      <c r="AA180" s="241">
        <v>-2.3307385E-2</v>
      </c>
      <c r="AB180" s="241">
        <v>0</v>
      </c>
      <c r="AC180" s="241">
        <v>0</v>
      </c>
      <c r="AD180" s="76">
        <v>0</v>
      </c>
      <c r="AE180" s="76">
        <v>0</v>
      </c>
    </row>
    <row r="181" spans="5:31" x14ac:dyDescent="0.2">
      <c r="E181" s="76">
        <v>67</v>
      </c>
      <c r="F181" s="253" t="s">
        <v>420</v>
      </c>
      <c r="G181" s="318">
        <v>2.8783807504999999</v>
      </c>
      <c r="H181" s="241">
        <v>-0.32690498099999998</v>
      </c>
      <c r="I181" s="241">
        <v>-2.3307385E-2</v>
      </c>
      <c r="J181" s="241">
        <v>0</v>
      </c>
      <c r="K181" s="241">
        <v>0</v>
      </c>
      <c r="L181" s="76">
        <v>0</v>
      </c>
      <c r="M181" s="76">
        <v>0</v>
      </c>
      <c r="N181" s="76"/>
      <c r="O181" s="253" t="s">
        <v>420</v>
      </c>
      <c r="P181" s="318">
        <v>2.8783807504999999</v>
      </c>
      <c r="Q181" s="241">
        <v>-0.32690498099999998</v>
      </c>
      <c r="R181" s="241">
        <v>-2.3307385E-2</v>
      </c>
      <c r="S181" s="241">
        <v>0</v>
      </c>
      <c r="T181" s="241">
        <v>0</v>
      </c>
      <c r="U181" s="76">
        <v>0</v>
      </c>
      <c r="V181" s="76">
        <v>0</v>
      </c>
      <c r="W181" s="76"/>
      <c r="X181" s="253" t="s">
        <v>420</v>
      </c>
      <c r="Y181" s="318">
        <v>2.8783807504999999</v>
      </c>
      <c r="Z181" s="241">
        <v>-0.32690498099999998</v>
      </c>
      <c r="AA181" s="241">
        <v>-2.3307385E-2</v>
      </c>
      <c r="AB181" s="241">
        <v>0</v>
      </c>
      <c r="AC181" s="241">
        <v>0</v>
      </c>
      <c r="AD181" s="76">
        <v>0</v>
      </c>
      <c r="AE181" s="76">
        <v>0</v>
      </c>
    </row>
    <row r="182" spans="5:31" x14ac:dyDescent="0.2">
      <c r="E182" s="76">
        <v>68</v>
      </c>
      <c r="F182" s="448" t="s">
        <v>421</v>
      </c>
      <c r="G182" s="318">
        <v>2.8923768436000001</v>
      </c>
      <c r="H182" s="241">
        <v>-0.32690498099999998</v>
      </c>
      <c r="I182" s="241">
        <v>-2.3307385E-2</v>
      </c>
      <c r="J182" s="241">
        <v>0</v>
      </c>
      <c r="K182" s="241">
        <v>0</v>
      </c>
      <c r="L182" s="76">
        <v>0</v>
      </c>
      <c r="M182" s="76">
        <v>0</v>
      </c>
      <c r="N182" s="76"/>
      <c r="O182" s="448" t="s">
        <v>421</v>
      </c>
      <c r="P182" s="318">
        <v>2.8923768436000001</v>
      </c>
      <c r="Q182" s="241">
        <v>-0.32690498099999998</v>
      </c>
      <c r="R182" s="241">
        <v>-2.3307385E-2</v>
      </c>
      <c r="S182" s="241">
        <v>0</v>
      </c>
      <c r="T182" s="241">
        <v>0</v>
      </c>
      <c r="U182" s="76">
        <v>0</v>
      </c>
      <c r="V182" s="76">
        <v>0</v>
      </c>
      <c r="W182" s="76"/>
      <c r="X182" s="448" t="s">
        <v>421</v>
      </c>
      <c r="Y182" s="318">
        <v>2.8923768436000001</v>
      </c>
      <c r="Z182" s="241">
        <v>-0.32690498099999998</v>
      </c>
      <c r="AA182" s="241">
        <v>-2.3307385E-2</v>
      </c>
      <c r="AB182" s="241">
        <v>0</v>
      </c>
      <c r="AC182" s="241">
        <v>0</v>
      </c>
      <c r="AD182" s="76">
        <v>0</v>
      </c>
      <c r="AE182" s="76">
        <v>0</v>
      </c>
    </row>
    <row r="183" spans="5:31" x14ac:dyDescent="0.2">
      <c r="E183" s="76">
        <v>69</v>
      </c>
      <c r="F183" s="448" t="s">
        <v>422</v>
      </c>
      <c r="G183" s="318">
        <v>2.8723436200000001</v>
      </c>
      <c r="H183" s="241">
        <v>-0.32690498099999998</v>
      </c>
      <c r="I183" s="241">
        <v>-2.3307385E-2</v>
      </c>
      <c r="J183" s="241">
        <v>0</v>
      </c>
      <c r="K183" s="241">
        <v>0</v>
      </c>
      <c r="L183" s="76">
        <v>0</v>
      </c>
      <c r="M183" s="76">
        <v>0</v>
      </c>
      <c r="N183" s="76"/>
      <c r="O183" s="448" t="s">
        <v>422</v>
      </c>
      <c r="P183" s="318">
        <v>2.8723436200000001</v>
      </c>
      <c r="Q183" s="241">
        <v>-0.32690498099999998</v>
      </c>
      <c r="R183" s="241">
        <v>-2.3307385E-2</v>
      </c>
      <c r="S183" s="241">
        <v>0</v>
      </c>
      <c r="T183" s="241">
        <v>0</v>
      </c>
      <c r="U183" s="76">
        <v>0</v>
      </c>
      <c r="V183" s="76">
        <v>0</v>
      </c>
      <c r="W183" s="76"/>
      <c r="X183" s="448" t="s">
        <v>422</v>
      </c>
      <c r="Y183" s="318">
        <v>2.8723436200000001</v>
      </c>
      <c r="Z183" s="241">
        <v>-0.32690498099999998</v>
      </c>
      <c r="AA183" s="241">
        <v>-2.3307385E-2</v>
      </c>
      <c r="AB183" s="241">
        <v>0</v>
      </c>
      <c r="AC183" s="241">
        <v>0</v>
      </c>
      <c r="AD183" s="76">
        <v>0</v>
      </c>
      <c r="AE183" s="76">
        <v>0</v>
      </c>
    </row>
    <row r="184" spans="5:31" x14ac:dyDescent="0.2">
      <c r="E184" s="76">
        <v>70</v>
      </c>
      <c r="F184" s="448" t="s">
        <v>423</v>
      </c>
      <c r="G184" s="318">
        <v>2.8718516648999999</v>
      </c>
      <c r="H184" s="241">
        <v>-0.32690498099999998</v>
      </c>
      <c r="I184" s="241">
        <v>-2.3307385E-2</v>
      </c>
      <c r="J184" s="241">
        <v>0</v>
      </c>
      <c r="K184" s="241">
        <v>0</v>
      </c>
      <c r="L184" s="76">
        <v>0</v>
      </c>
      <c r="M184" s="76">
        <v>0</v>
      </c>
      <c r="N184" s="76"/>
      <c r="O184" s="448" t="s">
        <v>423</v>
      </c>
      <c r="P184" s="318">
        <v>2.8718516648999999</v>
      </c>
      <c r="Q184" s="241">
        <v>-0.32690498099999998</v>
      </c>
      <c r="R184" s="241">
        <v>-2.3307385E-2</v>
      </c>
      <c r="S184" s="241">
        <v>0</v>
      </c>
      <c r="T184" s="241">
        <v>0</v>
      </c>
      <c r="U184" s="76">
        <v>0</v>
      </c>
      <c r="V184" s="76">
        <v>0</v>
      </c>
      <c r="W184" s="76"/>
      <c r="X184" s="448" t="s">
        <v>423</v>
      </c>
      <c r="Y184" s="318">
        <v>2.8718516648999999</v>
      </c>
      <c r="Z184" s="241">
        <v>-0.32690498099999998</v>
      </c>
      <c r="AA184" s="241">
        <v>-2.3307385E-2</v>
      </c>
      <c r="AB184" s="241">
        <v>0</v>
      </c>
      <c r="AC184" s="241">
        <v>0</v>
      </c>
      <c r="AD184" s="76">
        <v>0</v>
      </c>
      <c r="AE184" s="76">
        <v>0</v>
      </c>
    </row>
    <row r="185" spans="5:31" x14ac:dyDescent="0.2">
      <c r="E185" s="76">
        <v>71</v>
      </c>
      <c r="F185" s="448" t="s">
        <v>424</v>
      </c>
      <c r="G185" s="318">
        <v>3.8425572520000002</v>
      </c>
      <c r="H185" s="241">
        <v>-0.753503056</v>
      </c>
      <c r="I185" s="241">
        <v>1.8773142999999999E-2</v>
      </c>
      <c r="J185" s="241">
        <v>0</v>
      </c>
      <c r="K185" s="241">
        <v>0</v>
      </c>
      <c r="L185" s="76">
        <v>0</v>
      </c>
      <c r="M185" s="76">
        <v>0</v>
      </c>
      <c r="N185" s="76"/>
      <c r="O185" s="448" t="s">
        <v>424</v>
      </c>
      <c r="P185" s="318">
        <v>3.8425572520000002</v>
      </c>
      <c r="Q185" s="241">
        <v>-0.753503056</v>
      </c>
      <c r="R185" s="241">
        <v>1.8773142999999999E-2</v>
      </c>
      <c r="S185" s="241">
        <v>0</v>
      </c>
      <c r="T185" s="241">
        <v>0</v>
      </c>
      <c r="U185" s="76">
        <v>0</v>
      </c>
      <c r="V185" s="76">
        <v>0</v>
      </c>
      <c r="W185" s="76"/>
      <c r="X185" s="448" t="s">
        <v>424</v>
      </c>
      <c r="Y185" s="318">
        <v>3.8425572520000002</v>
      </c>
      <c r="Z185" s="241">
        <v>-0.753503056</v>
      </c>
      <c r="AA185" s="241">
        <v>1.8773142999999999E-2</v>
      </c>
      <c r="AB185" s="241">
        <v>0</v>
      </c>
      <c r="AC185" s="241">
        <v>0</v>
      </c>
      <c r="AD185" s="76">
        <v>0</v>
      </c>
      <c r="AE185" s="76">
        <v>0</v>
      </c>
    </row>
    <row r="186" spans="5:31" x14ac:dyDescent="0.2">
      <c r="E186" s="76">
        <v>72</v>
      </c>
      <c r="F186" s="448" t="s">
        <v>425</v>
      </c>
      <c r="G186" s="318">
        <v>2.9236671815999999</v>
      </c>
      <c r="H186" s="241">
        <v>-0.32690498099999998</v>
      </c>
      <c r="I186" s="241">
        <v>-2.3307385E-2</v>
      </c>
      <c r="J186" s="241">
        <v>0</v>
      </c>
      <c r="K186" s="241">
        <v>0</v>
      </c>
      <c r="L186" s="76">
        <v>0</v>
      </c>
      <c r="M186" s="76">
        <v>0</v>
      </c>
      <c r="N186" s="76"/>
      <c r="O186" s="448" t="s">
        <v>425</v>
      </c>
      <c r="P186" s="318">
        <v>2.9236671815999999</v>
      </c>
      <c r="Q186" s="241">
        <v>-0.32690498099999998</v>
      </c>
      <c r="R186" s="241">
        <v>-2.3307385E-2</v>
      </c>
      <c r="S186" s="241">
        <v>0</v>
      </c>
      <c r="T186" s="241">
        <v>0</v>
      </c>
      <c r="U186" s="76">
        <v>0</v>
      </c>
      <c r="V186" s="76">
        <v>0</v>
      </c>
      <c r="W186" s="76"/>
      <c r="X186" s="448" t="s">
        <v>425</v>
      </c>
      <c r="Y186" s="318">
        <v>2.9236671815999999</v>
      </c>
      <c r="Z186" s="241">
        <v>-0.32690498099999998</v>
      </c>
      <c r="AA186" s="241">
        <v>-2.3307385E-2</v>
      </c>
      <c r="AB186" s="241">
        <v>0</v>
      </c>
      <c r="AC186" s="241">
        <v>0</v>
      </c>
      <c r="AD186" s="76">
        <v>0</v>
      </c>
      <c r="AE186" s="76">
        <v>0</v>
      </c>
    </row>
    <row r="187" spans="5:31" x14ac:dyDescent="0.2">
      <c r="E187" s="76">
        <v>73</v>
      </c>
      <c r="F187" s="448" t="s">
        <v>426</v>
      </c>
      <c r="G187" s="318">
        <v>2.9087251794000002</v>
      </c>
      <c r="H187" s="241">
        <v>-0.32690498099999998</v>
      </c>
      <c r="I187" s="241">
        <v>-2.3307385E-2</v>
      </c>
      <c r="J187" s="241">
        <v>0</v>
      </c>
      <c r="K187" s="241">
        <v>0</v>
      </c>
      <c r="L187" s="76">
        <v>0</v>
      </c>
      <c r="M187" s="76">
        <v>0</v>
      </c>
      <c r="N187" s="76"/>
      <c r="O187" s="448" t="s">
        <v>426</v>
      </c>
      <c r="P187" s="318">
        <v>2.9087251794000002</v>
      </c>
      <c r="Q187" s="241">
        <v>-0.32690498099999998</v>
      </c>
      <c r="R187" s="241">
        <v>-2.3307385E-2</v>
      </c>
      <c r="S187" s="241">
        <v>0</v>
      </c>
      <c r="T187" s="241">
        <v>0</v>
      </c>
      <c r="U187" s="76">
        <v>0</v>
      </c>
      <c r="V187" s="76">
        <v>0</v>
      </c>
      <c r="W187" s="76"/>
      <c r="X187" s="448" t="s">
        <v>426</v>
      </c>
      <c r="Y187" s="318">
        <v>2.9087251794000002</v>
      </c>
      <c r="Z187" s="241">
        <v>-0.32690498099999998</v>
      </c>
      <c r="AA187" s="241">
        <v>-2.3307385E-2</v>
      </c>
      <c r="AB187" s="241">
        <v>0</v>
      </c>
      <c r="AC187" s="241">
        <v>0</v>
      </c>
      <c r="AD187" s="76">
        <v>0</v>
      </c>
      <c r="AE187" s="76">
        <v>0</v>
      </c>
    </row>
    <row r="188" spans="5:31" x14ac:dyDescent="0.2">
      <c r="E188" s="76">
        <v>74</v>
      </c>
      <c r="F188" s="448" t="s">
        <v>427</v>
      </c>
      <c r="G188" s="318">
        <v>2.8895104650999999</v>
      </c>
      <c r="H188" s="241">
        <v>-0.32690498099999998</v>
      </c>
      <c r="I188" s="241">
        <v>-2.3307385E-2</v>
      </c>
      <c r="J188" s="241">
        <v>0</v>
      </c>
      <c r="K188" s="241">
        <v>0</v>
      </c>
      <c r="L188" s="76">
        <v>0</v>
      </c>
      <c r="M188" s="76">
        <v>0</v>
      </c>
      <c r="N188" s="76"/>
      <c r="O188" s="448" t="s">
        <v>427</v>
      </c>
      <c r="P188" s="318">
        <v>2.8895104650999999</v>
      </c>
      <c r="Q188" s="241">
        <v>-0.32690498099999998</v>
      </c>
      <c r="R188" s="241">
        <v>-2.3307385E-2</v>
      </c>
      <c r="S188" s="241">
        <v>0</v>
      </c>
      <c r="T188" s="241">
        <v>0</v>
      </c>
      <c r="U188" s="76">
        <v>0</v>
      </c>
      <c r="V188" s="76">
        <v>0</v>
      </c>
      <c r="W188" s="76"/>
      <c r="X188" s="448" t="s">
        <v>427</v>
      </c>
      <c r="Y188" s="318">
        <v>2.8895104650999999</v>
      </c>
      <c r="Z188" s="241">
        <v>-0.32690498099999998</v>
      </c>
      <c r="AA188" s="241">
        <v>-2.3307385E-2</v>
      </c>
      <c r="AB188" s="241">
        <v>0</v>
      </c>
      <c r="AC188" s="241">
        <v>0</v>
      </c>
      <c r="AD188" s="76">
        <v>0</v>
      </c>
      <c r="AE188" s="76">
        <v>0</v>
      </c>
    </row>
    <row r="189" spans="5:31" x14ac:dyDescent="0.2">
      <c r="E189" s="76">
        <v>75</v>
      </c>
      <c r="F189" s="44" t="s">
        <v>428</v>
      </c>
      <c r="G189" s="318">
        <v>2.8955891035999999</v>
      </c>
      <c r="H189" s="241">
        <v>-0.32690498099999998</v>
      </c>
      <c r="I189" s="241">
        <v>-2.3307385E-2</v>
      </c>
      <c r="J189" s="241">
        <v>0</v>
      </c>
      <c r="K189" s="241">
        <v>0</v>
      </c>
      <c r="L189" s="76">
        <v>0</v>
      </c>
      <c r="M189" s="76">
        <v>0</v>
      </c>
      <c r="N189" s="76"/>
      <c r="O189" s="44" t="s">
        <v>428</v>
      </c>
      <c r="P189" s="318">
        <v>2.8955891035999999</v>
      </c>
      <c r="Q189" s="241">
        <v>-0.32690498099999998</v>
      </c>
      <c r="R189" s="241">
        <v>-2.3307385E-2</v>
      </c>
      <c r="S189" s="241">
        <v>0</v>
      </c>
      <c r="T189" s="241">
        <v>0</v>
      </c>
      <c r="U189" s="76">
        <v>0</v>
      </c>
      <c r="V189" s="76">
        <v>0</v>
      </c>
      <c r="W189" s="76"/>
      <c r="X189" s="44" t="s">
        <v>428</v>
      </c>
      <c r="Y189" s="318">
        <v>2.8955891035999999</v>
      </c>
      <c r="Z189" s="241">
        <v>-0.32690498099999998</v>
      </c>
      <c r="AA189" s="241">
        <v>-2.3307385E-2</v>
      </c>
      <c r="AB189" s="241">
        <v>0</v>
      </c>
      <c r="AC189" s="241">
        <v>0</v>
      </c>
      <c r="AD189" s="76">
        <v>0</v>
      </c>
      <c r="AE189" s="76">
        <v>0</v>
      </c>
    </row>
    <row r="190" spans="5:31" x14ac:dyDescent="0.2">
      <c r="E190" s="76">
        <v>76</v>
      </c>
      <c r="F190" s="423" t="s">
        <v>429</v>
      </c>
      <c r="G190" s="318">
        <v>2.8888390482999999</v>
      </c>
      <c r="H190" s="241">
        <v>-0.32690498099999998</v>
      </c>
      <c r="I190" s="241">
        <v>-2.3307385E-2</v>
      </c>
      <c r="J190" s="241">
        <v>0</v>
      </c>
      <c r="K190" s="241">
        <v>0</v>
      </c>
      <c r="L190" s="76">
        <v>0</v>
      </c>
      <c r="M190" s="76">
        <v>0</v>
      </c>
      <c r="N190" s="76"/>
      <c r="O190" s="423" t="s">
        <v>429</v>
      </c>
      <c r="P190" s="318">
        <v>2.8888390482999999</v>
      </c>
      <c r="Q190" s="241">
        <v>-0.32690498099999998</v>
      </c>
      <c r="R190" s="241">
        <v>-2.3307385E-2</v>
      </c>
      <c r="S190" s="241">
        <v>0</v>
      </c>
      <c r="T190" s="241">
        <v>0</v>
      </c>
      <c r="U190" s="76">
        <v>0</v>
      </c>
      <c r="V190" s="76">
        <v>0</v>
      </c>
      <c r="W190" s="76"/>
      <c r="X190" s="423" t="s">
        <v>429</v>
      </c>
      <c r="Y190" s="318">
        <v>2.8888390482999999</v>
      </c>
      <c r="Z190" s="241">
        <v>-0.32690498099999998</v>
      </c>
      <c r="AA190" s="241">
        <v>-2.3307385E-2</v>
      </c>
      <c r="AB190" s="241">
        <v>0</v>
      </c>
      <c r="AC190" s="241">
        <v>0</v>
      </c>
      <c r="AD190" s="76">
        <v>0</v>
      </c>
      <c r="AE190" s="76">
        <v>0</v>
      </c>
    </row>
    <row r="191" spans="5:31" x14ac:dyDescent="0.2">
      <c r="E191" s="76">
        <v>77</v>
      </c>
      <c r="F191" s="448" t="s">
        <v>430</v>
      </c>
      <c r="G191" s="318">
        <v>2.9120605234000001</v>
      </c>
      <c r="H191" s="241">
        <v>-0.32690498099999998</v>
      </c>
      <c r="I191" s="241">
        <v>-2.3307385E-2</v>
      </c>
      <c r="J191" s="241">
        <v>0</v>
      </c>
      <c r="K191" s="241">
        <v>0</v>
      </c>
      <c r="L191" s="76">
        <v>0</v>
      </c>
      <c r="M191" s="76">
        <v>0</v>
      </c>
      <c r="N191" s="76"/>
      <c r="O191" s="448" t="s">
        <v>430</v>
      </c>
      <c r="P191" s="318">
        <v>2.9120605234000001</v>
      </c>
      <c r="Q191" s="241">
        <v>-0.32690498099999998</v>
      </c>
      <c r="R191" s="241">
        <v>-2.3307385E-2</v>
      </c>
      <c r="S191" s="241">
        <v>0</v>
      </c>
      <c r="T191" s="241">
        <v>0</v>
      </c>
      <c r="U191" s="76">
        <v>0</v>
      </c>
      <c r="V191" s="76">
        <v>0</v>
      </c>
      <c r="W191" s="76"/>
      <c r="X191" s="448" t="s">
        <v>430</v>
      </c>
      <c r="Y191" s="318">
        <v>2.9120605234000001</v>
      </c>
      <c r="Z191" s="241">
        <v>-0.32690498099999998</v>
      </c>
      <c r="AA191" s="241">
        <v>-2.3307385E-2</v>
      </c>
      <c r="AB191" s="241">
        <v>0</v>
      </c>
      <c r="AC191" s="241">
        <v>0</v>
      </c>
      <c r="AD191" s="76">
        <v>0</v>
      </c>
      <c r="AE191" s="76">
        <v>0</v>
      </c>
    </row>
    <row r="192" spans="5:31" x14ac:dyDescent="0.2">
      <c r="E192" s="76">
        <v>78</v>
      </c>
      <c r="F192" s="448" t="s">
        <v>431</v>
      </c>
      <c r="G192" s="318">
        <v>2.8940968760999999</v>
      </c>
      <c r="H192" s="241">
        <v>-0.32690498099999998</v>
      </c>
      <c r="I192" s="241">
        <v>-2.3307385E-2</v>
      </c>
      <c r="J192" s="241">
        <v>0</v>
      </c>
      <c r="K192" s="241">
        <v>0</v>
      </c>
      <c r="L192" s="76">
        <v>0</v>
      </c>
      <c r="M192" s="76">
        <v>0</v>
      </c>
      <c r="N192" s="76"/>
      <c r="O192" s="448" t="s">
        <v>431</v>
      </c>
      <c r="P192" s="318">
        <v>2.8940968760999999</v>
      </c>
      <c r="Q192" s="241">
        <v>-0.32690498099999998</v>
      </c>
      <c r="R192" s="241">
        <v>-2.3307385E-2</v>
      </c>
      <c r="S192" s="241">
        <v>0</v>
      </c>
      <c r="T192" s="241">
        <v>0</v>
      </c>
      <c r="U192" s="76">
        <v>0</v>
      </c>
      <c r="V192" s="76">
        <v>0</v>
      </c>
      <c r="W192" s="76"/>
      <c r="X192" s="448" t="s">
        <v>431</v>
      </c>
      <c r="Y192" s="318">
        <v>2.8940968760999999</v>
      </c>
      <c r="Z192" s="241">
        <v>-0.32690498099999998</v>
      </c>
      <c r="AA192" s="241">
        <v>-2.3307385E-2</v>
      </c>
      <c r="AB192" s="241">
        <v>0</v>
      </c>
      <c r="AC192" s="241">
        <v>0</v>
      </c>
      <c r="AD192" s="76">
        <v>0</v>
      </c>
      <c r="AE192" s="76">
        <v>0</v>
      </c>
    </row>
    <row r="193" spans="5:31" x14ac:dyDescent="0.2">
      <c r="E193" s="76">
        <v>79</v>
      </c>
      <c r="F193" s="448" t="s">
        <v>432</v>
      </c>
      <c r="G193" s="318">
        <v>2.9069830945000001</v>
      </c>
      <c r="H193" s="241">
        <v>-0.32690498099999998</v>
      </c>
      <c r="I193" s="241">
        <v>-2.3307385E-2</v>
      </c>
      <c r="J193" s="241">
        <v>0</v>
      </c>
      <c r="K193" s="241">
        <v>0</v>
      </c>
      <c r="L193" s="76">
        <v>0</v>
      </c>
      <c r="M193" s="76">
        <v>0</v>
      </c>
      <c r="N193" s="76"/>
      <c r="O193" s="448" t="s">
        <v>432</v>
      </c>
      <c r="P193" s="318">
        <v>2.9069830945000001</v>
      </c>
      <c r="Q193" s="241">
        <v>-0.32690498099999998</v>
      </c>
      <c r="R193" s="241">
        <v>-2.3307385E-2</v>
      </c>
      <c r="S193" s="241">
        <v>0</v>
      </c>
      <c r="T193" s="241">
        <v>0</v>
      </c>
      <c r="U193" s="76">
        <v>0</v>
      </c>
      <c r="V193" s="76">
        <v>0</v>
      </c>
      <c r="W193" s="76"/>
      <c r="X193" s="448" t="s">
        <v>432</v>
      </c>
      <c r="Y193" s="318">
        <v>2.9069830945000001</v>
      </c>
      <c r="Z193" s="241">
        <v>-0.32690498099999998</v>
      </c>
      <c r="AA193" s="241">
        <v>-2.3307385E-2</v>
      </c>
      <c r="AB193" s="241">
        <v>0</v>
      </c>
      <c r="AC193" s="241">
        <v>0</v>
      </c>
      <c r="AD193" s="76">
        <v>0</v>
      </c>
      <c r="AE193" s="76">
        <v>0</v>
      </c>
    </row>
    <row r="194" spans="5:31" x14ac:dyDescent="0.2">
      <c r="E194" s="76">
        <v>80</v>
      </c>
      <c r="F194" s="448" t="s">
        <v>433</v>
      </c>
      <c r="G194" s="318">
        <v>2.9123460984</v>
      </c>
      <c r="H194" s="241">
        <v>-0.32690498099999998</v>
      </c>
      <c r="I194" s="241">
        <v>-2.3307385E-2</v>
      </c>
      <c r="J194" s="241">
        <v>0</v>
      </c>
      <c r="K194" s="241">
        <v>0</v>
      </c>
      <c r="L194" s="76">
        <v>0</v>
      </c>
      <c r="M194" s="76">
        <v>0</v>
      </c>
      <c r="N194" s="76"/>
      <c r="O194" s="448" t="s">
        <v>433</v>
      </c>
      <c r="P194" s="318">
        <v>2.9123460984</v>
      </c>
      <c r="Q194" s="241">
        <v>-0.32690498099999998</v>
      </c>
      <c r="R194" s="241">
        <v>-2.3307385E-2</v>
      </c>
      <c r="S194" s="241">
        <v>0</v>
      </c>
      <c r="T194" s="241">
        <v>0</v>
      </c>
      <c r="U194" s="76">
        <v>0</v>
      </c>
      <c r="V194" s="76">
        <v>0</v>
      </c>
      <c r="W194" s="76"/>
      <c r="X194" s="448" t="s">
        <v>433</v>
      </c>
      <c r="Y194" s="318">
        <v>2.9123460984</v>
      </c>
      <c r="Z194" s="241">
        <v>-0.32690498099999998</v>
      </c>
      <c r="AA194" s="241">
        <v>-2.3307385E-2</v>
      </c>
      <c r="AB194" s="241">
        <v>0</v>
      </c>
      <c r="AC194" s="241">
        <v>0</v>
      </c>
      <c r="AD194" s="76">
        <v>0</v>
      </c>
      <c r="AE194" s="76">
        <v>0</v>
      </c>
    </row>
    <row r="195" spans="5:31" x14ac:dyDescent="0.2">
      <c r="E195" s="76">
        <v>81</v>
      </c>
      <c r="F195" s="423" t="s">
        <v>434</v>
      </c>
      <c r="G195" s="318">
        <v>2.9071131533000001</v>
      </c>
      <c r="H195" s="241">
        <v>-0.32690498099999998</v>
      </c>
      <c r="I195" s="241">
        <v>-2.3307385E-2</v>
      </c>
      <c r="J195" s="241">
        <v>0</v>
      </c>
      <c r="K195" s="241">
        <v>0</v>
      </c>
      <c r="L195" s="76">
        <v>0</v>
      </c>
      <c r="M195" s="76">
        <v>0</v>
      </c>
      <c r="N195" s="76"/>
      <c r="O195" s="423" t="s">
        <v>434</v>
      </c>
      <c r="P195" s="318">
        <v>2.9071131533000001</v>
      </c>
      <c r="Q195" s="241">
        <v>-0.32690498099999998</v>
      </c>
      <c r="R195" s="241">
        <v>-2.3307385E-2</v>
      </c>
      <c r="S195" s="241">
        <v>0</v>
      </c>
      <c r="T195" s="241">
        <v>0</v>
      </c>
      <c r="U195" s="76">
        <v>0</v>
      </c>
      <c r="V195" s="76">
        <v>0</v>
      </c>
      <c r="W195" s="76"/>
      <c r="X195" s="423" t="s">
        <v>434</v>
      </c>
      <c r="Y195" s="318">
        <v>2.9071131533000001</v>
      </c>
      <c r="Z195" s="241">
        <v>-0.32690498099999998</v>
      </c>
      <c r="AA195" s="241">
        <v>-2.3307385E-2</v>
      </c>
      <c r="AB195" s="241">
        <v>0</v>
      </c>
      <c r="AC195" s="241">
        <v>0</v>
      </c>
      <c r="AD195" s="76">
        <v>0</v>
      </c>
      <c r="AE195" s="76">
        <v>0</v>
      </c>
    </row>
    <row r="196" spans="5:31" x14ac:dyDescent="0.2">
      <c r="E196" s="76">
        <v>82</v>
      </c>
      <c r="F196" s="448"/>
      <c r="G196" s="318"/>
      <c r="H196" s="241"/>
      <c r="I196" s="241"/>
      <c r="J196" s="241">
        <v>0</v>
      </c>
      <c r="K196" s="241">
        <v>0</v>
      </c>
      <c r="L196" s="76">
        <v>0</v>
      </c>
      <c r="M196" s="76">
        <v>0</v>
      </c>
      <c r="N196" s="76"/>
      <c r="O196" s="448"/>
      <c r="P196" s="318"/>
      <c r="Q196" s="241"/>
      <c r="R196" s="241"/>
      <c r="S196" s="241">
        <v>0</v>
      </c>
      <c r="T196" s="241">
        <v>0</v>
      </c>
      <c r="U196" s="76">
        <v>0</v>
      </c>
      <c r="V196" s="76">
        <v>0</v>
      </c>
      <c r="W196" s="76"/>
      <c r="X196" s="448"/>
      <c r="Y196" s="318"/>
      <c r="Z196" s="241"/>
      <c r="AA196" s="241"/>
      <c r="AB196" s="241">
        <v>0</v>
      </c>
      <c r="AC196" s="241">
        <v>0</v>
      </c>
      <c r="AD196" s="76">
        <v>0</v>
      </c>
      <c r="AE196" s="76">
        <v>0</v>
      </c>
    </row>
    <row r="197" spans="5:31" x14ac:dyDescent="0.2">
      <c r="E197" s="76">
        <v>83</v>
      </c>
      <c r="F197" s="448" t="s">
        <v>436</v>
      </c>
      <c r="G197" s="318">
        <v>3.8902525876</v>
      </c>
      <c r="H197" s="241">
        <v>-0.83001816100000003</v>
      </c>
      <c r="I197" s="241">
        <v>3.0187615000000001E-2</v>
      </c>
      <c r="J197" s="241">
        <v>0</v>
      </c>
      <c r="K197" s="241">
        <v>0</v>
      </c>
      <c r="L197" s="76">
        <v>0</v>
      </c>
      <c r="M197" s="76">
        <v>0</v>
      </c>
      <c r="N197" s="76"/>
      <c r="O197" s="448" t="s">
        <v>436</v>
      </c>
      <c r="P197" s="318">
        <v>3.8902525876</v>
      </c>
      <c r="Q197" s="241">
        <v>-0.83001816100000003</v>
      </c>
      <c r="R197" s="241">
        <v>3.0187615000000001E-2</v>
      </c>
      <c r="S197" s="241">
        <v>0</v>
      </c>
      <c r="T197" s="241">
        <v>0</v>
      </c>
      <c r="U197" s="76">
        <v>0</v>
      </c>
      <c r="V197" s="76">
        <v>0</v>
      </c>
      <c r="W197" s="76"/>
      <c r="X197" s="448" t="s">
        <v>436</v>
      </c>
      <c r="Y197" s="318">
        <v>3.8902525876</v>
      </c>
      <c r="Z197" s="241">
        <v>-0.83001816100000003</v>
      </c>
      <c r="AA197" s="241">
        <v>3.0187615000000001E-2</v>
      </c>
      <c r="AB197" s="241">
        <v>0</v>
      </c>
      <c r="AC197" s="241">
        <v>0</v>
      </c>
      <c r="AD197" s="76">
        <v>0</v>
      </c>
      <c r="AE197" s="76">
        <v>0</v>
      </c>
    </row>
    <row r="198" spans="5:31" x14ac:dyDescent="0.2">
      <c r="E198" s="76">
        <v>84</v>
      </c>
      <c r="F198" s="44" t="s">
        <v>437</v>
      </c>
      <c r="G198" s="318">
        <v>3.0570972869999999</v>
      </c>
      <c r="H198" s="241">
        <v>-0.42698086600000001</v>
      </c>
      <c r="I198" s="241">
        <v>-1.249166E-2</v>
      </c>
      <c r="J198" s="241">
        <v>0</v>
      </c>
      <c r="K198" s="241">
        <v>0</v>
      </c>
      <c r="L198" s="76">
        <v>0</v>
      </c>
      <c r="M198" s="76">
        <v>0</v>
      </c>
      <c r="N198" s="76"/>
      <c r="O198" s="44" t="s">
        <v>437</v>
      </c>
      <c r="P198" s="318">
        <v>3.0570972869999999</v>
      </c>
      <c r="Q198" s="241">
        <v>-0.42698086600000001</v>
      </c>
      <c r="R198" s="241">
        <v>-1.249166E-2</v>
      </c>
      <c r="S198" s="241">
        <v>0</v>
      </c>
      <c r="T198" s="241">
        <v>0</v>
      </c>
      <c r="U198" s="76">
        <v>0</v>
      </c>
      <c r="V198" s="76">
        <v>0</v>
      </c>
      <c r="W198" s="76"/>
      <c r="X198" s="44" t="s">
        <v>437</v>
      </c>
      <c r="Y198" s="318">
        <v>3.0570972869999999</v>
      </c>
      <c r="Z198" s="241">
        <v>-0.42698086600000001</v>
      </c>
      <c r="AA198" s="241">
        <v>-1.249166E-2</v>
      </c>
      <c r="AB198" s="241">
        <v>0</v>
      </c>
      <c r="AC198" s="241">
        <v>0</v>
      </c>
      <c r="AD198" s="76">
        <v>0</v>
      </c>
      <c r="AE198" s="76">
        <v>0</v>
      </c>
    </row>
    <row r="199" spans="5:31" x14ac:dyDescent="0.2">
      <c r="E199" s="76">
        <v>85</v>
      </c>
      <c r="F199" s="423" t="s">
        <v>438</v>
      </c>
      <c r="G199" s="318">
        <v>3.0534179335</v>
      </c>
      <c r="H199" s="241">
        <v>-0.42698086600000001</v>
      </c>
      <c r="I199" s="241">
        <v>-1.249166E-2</v>
      </c>
      <c r="J199" s="241">
        <v>0</v>
      </c>
      <c r="K199" s="241">
        <v>0</v>
      </c>
      <c r="L199" s="76">
        <v>0</v>
      </c>
      <c r="M199" s="76">
        <v>0</v>
      </c>
      <c r="N199" s="76"/>
      <c r="O199" s="423" t="s">
        <v>438</v>
      </c>
      <c r="P199" s="318">
        <v>3.0534179335</v>
      </c>
      <c r="Q199" s="241">
        <v>-0.42698086600000001</v>
      </c>
      <c r="R199" s="241">
        <v>-1.249166E-2</v>
      </c>
      <c r="S199" s="241">
        <v>0</v>
      </c>
      <c r="T199" s="241">
        <v>0</v>
      </c>
      <c r="U199" s="76">
        <v>0</v>
      </c>
      <c r="V199" s="76">
        <v>0</v>
      </c>
      <c r="W199" s="76"/>
      <c r="X199" s="423" t="s">
        <v>438</v>
      </c>
      <c r="Y199" s="318">
        <v>3.0534179335</v>
      </c>
      <c r="Z199" s="241">
        <v>-0.42698086600000001</v>
      </c>
      <c r="AA199" s="241">
        <v>-1.249166E-2</v>
      </c>
      <c r="AB199" s="241">
        <v>0</v>
      </c>
      <c r="AC199" s="241">
        <v>0</v>
      </c>
      <c r="AD199" s="76">
        <v>0</v>
      </c>
      <c r="AE199" s="76">
        <v>0</v>
      </c>
    </row>
    <row r="200" spans="5:31" x14ac:dyDescent="0.2">
      <c r="E200" s="76">
        <v>86</v>
      </c>
      <c r="F200" s="448" t="s">
        <v>439</v>
      </c>
      <c r="G200" s="318">
        <v>3.0594663808</v>
      </c>
      <c r="H200" s="241">
        <v>-0.42698086600000001</v>
      </c>
      <c r="I200" s="241">
        <v>-1.249166E-2</v>
      </c>
      <c r="J200" s="241">
        <v>0</v>
      </c>
      <c r="K200" s="241">
        <v>0</v>
      </c>
      <c r="L200" s="76">
        <v>0</v>
      </c>
      <c r="M200" s="76">
        <v>0</v>
      </c>
      <c r="N200" s="76"/>
      <c r="O200" s="448" t="s">
        <v>439</v>
      </c>
      <c r="P200" s="318">
        <v>3.0594663808</v>
      </c>
      <c r="Q200" s="241">
        <v>-0.42698086600000001</v>
      </c>
      <c r="R200" s="241">
        <v>-1.249166E-2</v>
      </c>
      <c r="S200" s="241">
        <v>0</v>
      </c>
      <c r="T200" s="241">
        <v>0</v>
      </c>
      <c r="U200" s="76">
        <v>0</v>
      </c>
      <c r="V200" s="76">
        <v>0</v>
      </c>
      <c r="W200" s="76"/>
      <c r="X200" s="448" t="s">
        <v>439</v>
      </c>
      <c r="Y200" s="318">
        <v>3.0594663808</v>
      </c>
      <c r="Z200" s="241">
        <v>-0.42698086600000001</v>
      </c>
      <c r="AA200" s="241">
        <v>-1.249166E-2</v>
      </c>
      <c r="AB200" s="241">
        <v>0</v>
      </c>
      <c r="AC200" s="241">
        <v>0</v>
      </c>
      <c r="AD200" s="76">
        <v>0</v>
      </c>
      <c r="AE200" s="76">
        <v>0</v>
      </c>
    </row>
    <row r="201" spans="5:31" x14ac:dyDescent="0.2">
      <c r="E201" s="76">
        <v>87</v>
      </c>
      <c r="F201" s="448" t="s">
        <v>440</v>
      </c>
      <c r="G201" s="318">
        <v>3.0776255504000001</v>
      </c>
      <c r="H201" s="241">
        <v>-0.42698086600000001</v>
      </c>
      <c r="I201" s="241">
        <v>-1.249166E-2</v>
      </c>
      <c r="J201" s="241">
        <v>0</v>
      </c>
      <c r="K201" s="241">
        <v>0</v>
      </c>
      <c r="L201" s="76">
        <v>0</v>
      </c>
      <c r="M201" s="76">
        <v>0</v>
      </c>
      <c r="N201" s="76"/>
      <c r="O201" s="448" t="s">
        <v>440</v>
      </c>
      <c r="P201" s="318">
        <v>3.0776255504000001</v>
      </c>
      <c r="Q201" s="241">
        <v>-0.42698086600000001</v>
      </c>
      <c r="R201" s="241">
        <v>-1.249166E-2</v>
      </c>
      <c r="S201" s="241">
        <v>0</v>
      </c>
      <c r="T201" s="241">
        <v>0</v>
      </c>
      <c r="U201" s="76">
        <v>0</v>
      </c>
      <c r="V201" s="76">
        <v>0</v>
      </c>
      <c r="W201" s="76"/>
      <c r="X201" s="448" t="s">
        <v>440</v>
      </c>
      <c r="Y201" s="318">
        <v>3.0776255504000001</v>
      </c>
      <c r="Z201" s="241">
        <v>-0.42698086600000001</v>
      </c>
      <c r="AA201" s="241">
        <v>-1.249166E-2</v>
      </c>
      <c r="AB201" s="241">
        <v>0</v>
      </c>
      <c r="AC201" s="241">
        <v>0</v>
      </c>
      <c r="AD201" s="76">
        <v>0</v>
      </c>
      <c r="AE201" s="76">
        <v>0</v>
      </c>
    </row>
    <row r="202" spans="5:31" x14ac:dyDescent="0.2">
      <c r="E202" s="76">
        <v>88</v>
      </c>
      <c r="F202" s="448" t="s">
        <v>441</v>
      </c>
      <c r="G202" s="318">
        <v>3.8726263037000002</v>
      </c>
      <c r="H202" s="241">
        <v>-0.83001816100000003</v>
      </c>
      <c r="I202" s="241">
        <v>3.0187615000000001E-2</v>
      </c>
      <c r="J202" s="241">
        <v>0</v>
      </c>
      <c r="K202" s="241">
        <v>0</v>
      </c>
      <c r="L202" s="76">
        <v>0</v>
      </c>
      <c r="M202" s="76">
        <v>0</v>
      </c>
      <c r="N202" s="76"/>
      <c r="O202" s="448" t="s">
        <v>441</v>
      </c>
      <c r="P202" s="318">
        <v>3.8726263037000002</v>
      </c>
      <c r="Q202" s="241">
        <v>-0.83001816100000003</v>
      </c>
      <c r="R202" s="241">
        <v>3.0187615000000001E-2</v>
      </c>
      <c r="S202" s="241">
        <v>0</v>
      </c>
      <c r="T202" s="241">
        <v>0</v>
      </c>
      <c r="U202" s="76">
        <v>0</v>
      </c>
      <c r="V202" s="76">
        <v>0</v>
      </c>
      <c r="W202" s="76"/>
      <c r="X202" s="448" t="s">
        <v>441</v>
      </c>
      <c r="Y202" s="318">
        <v>3.8726263037000002</v>
      </c>
      <c r="Z202" s="241">
        <v>-0.83001816100000003</v>
      </c>
      <c r="AA202" s="241">
        <v>3.0187615000000001E-2</v>
      </c>
      <c r="AB202" s="241">
        <v>0</v>
      </c>
      <c r="AC202" s="241">
        <v>0</v>
      </c>
      <c r="AD202" s="76">
        <v>0</v>
      </c>
      <c r="AE202" s="76">
        <v>0</v>
      </c>
    </row>
    <row r="203" spans="5:31" x14ac:dyDescent="0.2">
      <c r="E203" s="76">
        <v>89</v>
      </c>
      <c r="F203" s="448" t="s">
        <v>442</v>
      </c>
      <c r="G203" s="318">
        <v>3.0672050105999999</v>
      </c>
      <c r="H203" s="241">
        <v>-0.42698086600000001</v>
      </c>
      <c r="I203" s="241">
        <v>-1.249166E-2</v>
      </c>
      <c r="J203" s="241">
        <v>0</v>
      </c>
      <c r="K203" s="241">
        <v>0</v>
      </c>
      <c r="L203" s="76">
        <v>0</v>
      </c>
      <c r="M203" s="76">
        <v>0</v>
      </c>
      <c r="N203" s="76"/>
      <c r="O203" s="448" t="s">
        <v>442</v>
      </c>
      <c r="P203" s="318">
        <v>3.0672050105999999</v>
      </c>
      <c r="Q203" s="241">
        <v>-0.42698086600000001</v>
      </c>
      <c r="R203" s="241">
        <v>-1.249166E-2</v>
      </c>
      <c r="S203" s="241">
        <v>0</v>
      </c>
      <c r="T203" s="241">
        <v>0</v>
      </c>
      <c r="U203" s="76">
        <v>0</v>
      </c>
      <c r="V203" s="76">
        <v>0</v>
      </c>
      <c r="W203" s="76"/>
      <c r="X203" s="448" t="s">
        <v>442</v>
      </c>
      <c r="Y203" s="318">
        <v>3.0672050105999999</v>
      </c>
      <c r="Z203" s="241">
        <v>-0.42698086600000001</v>
      </c>
      <c r="AA203" s="241">
        <v>-1.249166E-2</v>
      </c>
      <c r="AB203" s="241">
        <v>0</v>
      </c>
      <c r="AC203" s="241">
        <v>0</v>
      </c>
      <c r="AD203" s="76">
        <v>0</v>
      </c>
      <c r="AE203" s="76">
        <v>0</v>
      </c>
    </row>
    <row r="204" spans="5:31" x14ac:dyDescent="0.2">
      <c r="E204" s="76">
        <v>90</v>
      </c>
      <c r="F204" s="448" t="s">
        <v>443</v>
      </c>
      <c r="G204" s="318">
        <v>3.0795288137000001</v>
      </c>
      <c r="H204" s="241">
        <v>-0.42698086600000001</v>
      </c>
      <c r="I204" s="241">
        <v>-1.249166E-2</v>
      </c>
      <c r="J204" s="241">
        <v>0</v>
      </c>
      <c r="K204" s="241">
        <v>0</v>
      </c>
      <c r="L204" s="76">
        <v>0</v>
      </c>
      <c r="M204" s="76">
        <v>0</v>
      </c>
      <c r="N204" s="76"/>
      <c r="O204" s="448" t="s">
        <v>443</v>
      </c>
      <c r="P204" s="318">
        <v>3.0795288137000001</v>
      </c>
      <c r="Q204" s="241">
        <v>-0.42698086600000001</v>
      </c>
      <c r="R204" s="241">
        <v>-1.249166E-2</v>
      </c>
      <c r="S204" s="241">
        <v>0</v>
      </c>
      <c r="T204" s="241">
        <v>0</v>
      </c>
      <c r="U204" s="76">
        <v>0</v>
      </c>
      <c r="V204" s="76">
        <v>0</v>
      </c>
      <c r="W204" s="76"/>
      <c r="X204" s="448" t="s">
        <v>443</v>
      </c>
      <c r="Y204" s="318">
        <v>3.0795288137000001</v>
      </c>
      <c r="Z204" s="241">
        <v>-0.42698086600000001</v>
      </c>
      <c r="AA204" s="241">
        <v>-1.249166E-2</v>
      </c>
      <c r="AB204" s="241">
        <v>0</v>
      </c>
      <c r="AC204" s="241">
        <v>0</v>
      </c>
      <c r="AD204" s="76">
        <v>0</v>
      </c>
      <c r="AE204" s="76">
        <v>0</v>
      </c>
    </row>
    <row r="205" spans="5:31" x14ac:dyDescent="0.2">
      <c r="E205" s="76">
        <v>91</v>
      </c>
      <c r="F205" s="423" t="s">
        <v>444</v>
      </c>
      <c r="G205" s="318">
        <v>3.0397405096000001</v>
      </c>
      <c r="H205" s="241">
        <v>-0.42698086600000001</v>
      </c>
      <c r="I205" s="241">
        <v>-1.249166E-2</v>
      </c>
      <c r="J205" s="241">
        <v>0</v>
      </c>
      <c r="K205" s="241">
        <v>0</v>
      </c>
      <c r="L205" s="76">
        <v>0</v>
      </c>
      <c r="M205" s="76">
        <v>0</v>
      </c>
      <c r="N205" s="76"/>
      <c r="O205" s="423" t="s">
        <v>444</v>
      </c>
      <c r="P205" s="318">
        <v>3.0397405096000001</v>
      </c>
      <c r="Q205" s="241">
        <v>-0.42698086600000001</v>
      </c>
      <c r="R205" s="241">
        <v>-1.249166E-2</v>
      </c>
      <c r="S205" s="241">
        <v>0</v>
      </c>
      <c r="T205" s="241">
        <v>0</v>
      </c>
      <c r="U205" s="76">
        <v>0</v>
      </c>
      <c r="V205" s="76">
        <v>0</v>
      </c>
      <c r="W205" s="76"/>
      <c r="X205" s="423" t="s">
        <v>444</v>
      </c>
      <c r="Y205" s="318">
        <v>3.0397405096000001</v>
      </c>
      <c r="Z205" s="241">
        <v>-0.42698086600000001</v>
      </c>
      <c r="AA205" s="241">
        <v>-1.249166E-2</v>
      </c>
      <c r="AB205" s="241">
        <v>0</v>
      </c>
      <c r="AC205" s="241">
        <v>0</v>
      </c>
      <c r="AD205" s="76">
        <v>0</v>
      </c>
      <c r="AE205" s="76">
        <v>0</v>
      </c>
    </row>
    <row r="206" spans="5:31" x14ac:dyDescent="0.2">
      <c r="E206" s="76">
        <v>92</v>
      </c>
      <c r="F206" s="448"/>
      <c r="G206" s="318"/>
      <c r="H206" s="241"/>
      <c r="I206" s="241"/>
      <c r="J206" s="241">
        <v>0</v>
      </c>
      <c r="K206" s="241">
        <v>0</v>
      </c>
      <c r="L206" s="76">
        <v>0</v>
      </c>
      <c r="M206" s="76">
        <v>0</v>
      </c>
      <c r="N206" s="76"/>
      <c r="O206" s="448"/>
      <c r="P206" s="318"/>
      <c r="Q206" s="241"/>
      <c r="R206" s="241"/>
      <c r="S206" s="241">
        <v>0</v>
      </c>
      <c r="T206" s="241">
        <v>0</v>
      </c>
      <c r="U206" s="76">
        <v>0</v>
      </c>
      <c r="V206" s="76">
        <v>0</v>
      </c>
      <c r="W206" s="76"/>
      <c r="X206" s="448"/>
      <c r="Y206" s="318"/>
      <c r="Z206" s="241"/>
      <c r="AA206" s="241"/>
      <c r="AB206" s="241">
        <v>0</v>
      </c>
      <c r="AC206" s="241">
        <v>0</v>
      </c>
      <c r="AD206" s="76">
        <v>0</v>
      </c>
      <c r="AE206" s="76">
        <v>0</v>
      </c>
    </row>
    <row r="207" spans="5:31" x14ac:dyDescent="0.2">
      <c r="E207" s="76">
        <v>93</v>
      </c>
      <c r="F207" s="448" t="s">
        <v>446</v>
      </c>
      <c r="G207" s="318">
        <v>3.8102940796999998</v>
      </c>
      <c r="H207" s="241">
        <v>-0.80526391399999997</v>
      </c>
      <c r="I207" s="241">
        <v>2.6538079999999999E-2</v>
      </c>
      <c r="J207" s="241">
        <v>0</v>
      </c>
      <c r="K207" s="241">
        <v>0</v>
      </c>
      <c r="L207" s="76">
        <v>0</v>
      </c>
      <c r="M207" s="76">
        <v>0</v>
      </c>
      <c r="N207" s="76"/>
      <c r="O207" s="448" t="s">
        <v>446</v>
      </c>
      <c r="P207" s="318">
        <v>3.8102940796999998</v>
      </c>
      <c r="Q207" s="241">
        <v>-0.80526391399999997</v>
      </c>
      <c r="R207" s="241">
        <v>2.6538079999999999E-2</v>
      </c>
      <c r="S207" s="241">
        <v>0</v>
      </c>
      <c r="T207" s="241">
        <v>0</v>
      </c>
      <c r="U207" s="76">
        <v>0</v>
      </c>
      <c r="V207" s="76">
        <v>0</v>
      </c>
      <c r="W207" s="76"/>
      <c r="X207" s="448" t="s">
        <v>446</v>
      </c>
      <c r="Y207" s="318">
        <v>3.8102940796999998</v>
      </c>
      <c r="Z207" s="241">
        <v>-0.80526391399999997</v>
      </c>
      <c r="AA207" s="241">
        <v>2.6538079999999999E-2</v>
      </c>
      <c r="AB207" s="241">
        <v>0</v>
      </c>
      <c r="AC207" s="241">
        <v>0</v>
      </c>
      <c r="AD207" s="76">
        <v>0</v>
      </c>
      <c r="AE207" s="76">
        <v>0</v>
      </c>
    </row>
    <row r="208" spans="5:31" x14ac:dyDescent="0.2">
      <c r="E208" s="76">
        <v>94</v>
      </c>
      <c r="F208" s="44" t="s">
        <v>447</v>
      </c>
      <c r="G208" s="318">
        <v>2.9467757692999998</v>
      </c>
      <c r="H208" s="241">
        <v>-0.41329316399999999</v>
      </c>
      <c r="I208" s="241">
        <v>-1.2991366000000001E-2</v>
      </c>
      <c r="J208" s="241">
        <v>0</v>
      </c>
      <c r="K208" s="241">
        <v>0</v>
      </c>
      <c r="L208" s="76">
        <v>0</v>
      </c>
      <c r="M208" s="76">
        <v>0</v>
      </c>
      <c r="N208" s="76"/>
      <c r="O208" s="44" t="s">
        <v>447</v>
      </c>
      <c r="P208" s="318">
        <v>2.9467757692999998</v>
      </c>
      <c r="Q208" s="241">
        <v>-0.41329316399999999</v>
      </c>
      <c r="R208" s="241">
        <v>-1.2991366000000001E-2</v>
      </c>
      <c r="S208" s="241">
        <v>0</v>
      </c>
      <c r="T208" s="241">
        <v>0</v>
      </c>
      <c r="U208" s="76">
        <v>0</v>
      </c>
      <c r="V208" s="76">
        <v>0</v>
      </c>
      <c r="W208" s="76"/>
      <c r="X208" s="44" t="s">
        <v>447</v>
      </c>
      <c r="Y208" s="318">
        <v>2.9467757692999998</v>
      </c>
      <c r="Z208" s="241">
        <v>-0.41329316399999999</v>
      </c>
      <c r="AA208" s="241">
        <v>-1.2991366000000001E-2</v>
      </c>
      <c r="AB208" s="241">
        <v>0</v>
      </c>
      <c r="AC208" s="241">
        <v>0</v>
      </c>
      <c r="AD208" s="76">
        <v>0</v>
      </c>
      <c r="AE208" s="76">
        <v>0</v>
      </c>
    </row>
    <row r="209" spans="5:31" x14ac:dyDescent="0.2">
      <c r="E209" s="76">
        <v>95</v>
      </c>
      <c r="F209" s="423" t="s">
        <v>448</v>
      </c>
      <c r="G209" s="318">
        <v>2.9958692446000001</v>
      </c>
      <c r="H209" s="241">
        <v>-0.41329316399999999</v>
      </c>
      <c r="I209" s="241">
        <v>-1.2991366000000001E-2</v>
      </c>
      <c r="J209" s="241">
        <v>0</v>
      </c>
      <c r="K209" s="241">
        <v>0</v>
      </c>
      <c r="L209" s="76">
        <v>0</v>
      </c>
      <c r="M209" s="76">
        <v>0</v>
      </c>
      <c r="N209" s="76"/>
      <c r="O209" s="423" t="s">
        <v>448</v>
      </c>
      <c r="P209" s="318">
        <v>2.9958692446000001</v>
      </c>
      <c r="Q209" s="241">
        <v>-0.41329316399999999</v>
      </c>
      <c r="R209" s="241">
        <v>-1.2991366000000001E-2</v>
      </c>
      <c r="S209" s="241">
        <v>0</v>
      </c>
      <c r="T209" s="241">
        <v>0</v>
      </c>
      <c r="U209" s="76">
        <v>0</v>
      </c>
      <c r="V209" s="76">
        <v>0</v>
      </c>
      <c r="W209" s="76"/>
      <c r="X209" s="423" t="s">
        <v>448</v>
      </c>
      <c r="Y209" s="318">
        <v>2.9958692446000001</v>
      </c>
      <c r="Z209" s="241">
        <v>-0.41329316399999999</v>
      </c>
      <c r="AA209" s="241">
        <v>-1.2991366000000001E-2</v>
      </c>
      <c r="AB209" s="241">
        <v>0</v>
      </c>
      <c r="AC209" s="241">
        <v>0</v>
      </c>
      <c r="AD209" s="76">
        <v>0</v>
      </c>
      <c r="AE209" s="76">
        <v>0</v>
      </c>
    </row>
    <row r="210" spans="5:31" x14ac:dyDescent="0.2">
      <c r="E210" s="76">
        <v>96</v>
      </c>
      <c r="F210" s="423" t="s">
        <v>449</v>
      </c>
      <c r="G210" s="318">
        <v>2.9809507760999998</v>
      </c>
      <c r="H210" s="241">
        <v>-0.41329316399999999</v>
      </c>
      <c r="I210" s="241">
        <v>-1.2991366000000001E-2</v>
      </c>
      <c r="J210" s="241">
        <v>0</v>
      </c>
      <c r="K210" s="241">
        <v>0</v>
      </c>
      <c r="L210" s="76">
        <v>0</v>
      </c>
      <c r="M210" s="76">
        <v>0</v>
      </c>
      <c r="N210" s="76"/>
      <c r="O210" s="423" t="s">
        <v>449</v>
      </c>
      <c r="P210" s="318">
        <v>2.9809507760999998</v>
      </c>
      <c r="Q210" s="241">
        <v>-0.41329316399999999</v>
      </c>
      <c r="R210" s="241">
        <v>-1.2991366000000001E-2</v>
      </c>
      <c r="S210" s="241">
        <v>0</v>
      </c>
      <c r="T210" s="241">
        <v>0</v>
      </c>
      <c r="U210" s="76">
        <v>0</v>
      </c>
      <c r="V210" s="76">
        <v>0</v>
      </c>
      <c r="W210" s="76"/>
      <c r="X210" s="423" t="s">
        <v>449</v>
      </c>
      <c r="Y210" s="318">
        <v>2.9809507760999998</v>
      </c>
      <c r="Z210" s="241">
        <v>-0.41329316399999999</v>
      </c>
      <c r="AA210" s="241">
        <v>-1.2991366000000001E-2</v>
      </c>
      <c r="AB210" s="241">
        <v>0</v>
      </c>
      <c r="AC210" s="241">
        <v>0</v>
      </c>
      <c r="AD210" s="76">
        <v>0</v>
      </c>
      <c r="AE210" s="76">
        <v>0</v>
      </c>
    </row>
    <row r="211" spans="5:31" x14ac:dyDescent="0.2">
      <c r="E211" s="76">
        <v>97</v>
      </c>
      <c r="F211" s="448" t="s">
        <v>450</v>
      </c>
      <c r="G211" s="318">
        <v>2.9741740923000002</v>
      </c>
      <c r="H211" s="241">
        <v>-0.41329316399999999</v>
      </c>
      <c r="I211" s="241">
        <v>-1.2991366000000001E-2</v>
      </c>
      <c r="J211" s="241">
        <v>0</v>
      </c>
      <c r="K211" s="241">
        <v>0</v>
      </c>
      <c r="L211" s="76">
        <v>0</v>
      </c>
      <c r="M211" s="76">
        <v>0</v>
      </c>
      <c r="N211" s="76"/>
      <c r="O211" s="448" t="s">
        <v>450</v>
      </c>
      <c r="P211" s="318">
        <v>2.9741740923000002</v>
      </c>
      <c r="Q211" s="241">
        <v>-0.41329316399999999</v>
      </c>
      <c r="R211" s="241">
        <v>-1.2991366000000001E-2</v>
      </c>
      <c r="S211" s="241">
        <v>0</v>
      </c>
      <c r="T211" s="241">
        <v>0</v>
      </c>
      <c r="U211" s="76">
        <v>0</v>
      </c>
      <c r="V211" s="76">
        <v>0</v>
      </c>
      <c r="W211" s="76"/>
      <c r="X211" s="448" t="s">
        <v>450</v>
      </c>
      <c r="Y211" s="318">
        <v>2.9741740923000002</v>
      </c>
      <c r="Z211" s="241">
        <v>-0.41329316399999999</v>
      </c>
      <c r="AA211" s="241">
        <v>-1.2991366000000001E-2</v>
      </c>
      <c r="AB211" s="241">
        <v>0</v>
      </c>
      <c r="AC211" s="241">
        <v>0</v>
      </c>
      <c r="AD211" s="76">
        <v>0</v>
      </c>
      <c r="AE211" s="76">
        <v>0</v>
      </c>
    </row>
    <row r="212" spans="5:31" x14ac:dyDescent="0.2">
      <c r="E212" s="76">
        <v>98</v>
      </c>
      <c r="F212" s="448" t="s">
        <v>451</v>
      </c>
      <c r="G212" s="318">
        <v>2.9834964271</v>
      </c>
      <c r="H212" s="241">
        <v>-0.41329316399999999</v>
      </c>
      <c r="I212" s="241">
        <v>-1.2991366000000001E-2</v>
      </c>
      <c r="J212" s="241">
        <v>0</v>
      </c>
      <c r="K212" s="241">
        <v>0</v>
      </c>
      <c r="L212" s="76">
        <v>0</v>
      </c>
      <c r="M212" s="76">
        <v>0</v>
      </c>
      <c r="N212" s="76"/>
      <c r="O212" s="448" t="s">
        <v>451</v>
      </c>
      <c r="P212" s="318">
        <v>2.9834964271</v>
      </c>
      <c r="Q212" s="241">
        <v>-0.41329316399999999</v>
      </c>
      <c r="R212" s="241">
        <v>-1.2991366000000001E-2</v>
      </c>
      <c r="S212" s="241">
        <v>0</v>
      </c>
      <c r="T212" s="241">
        <v>0</v>
      </c>
      <c r="U212" s="76">
        <v>0</v>
      </c>
      <c r="V212" s="76">
        <v>0</v>
      </c>
      <c r="W212" s="76"/>
      <c r="X212" s="448" t="s">
        <v>451</v>
      </c>
      <c r="Y212" s="318">
        <v>2.9834964271</v>
      </c>
      <c r="Z212" s="241">
        <v>-0.41329316399999999</v>
      </c>
      <c r="AA212" s="241">
        <v>-1.2991366000000001E-2</v>
      </c>
      <c r="AB212" s="241">
        <v>0</v>
      </c>
      <c r="AC212" s="241">
        <v>0</v>
      </c>
      <c r="AD212" s="76">
        <v>0</v>
      </c>
      <c r="AE212" s="76">
        <v>0</v>
      </c>
    </row>
    <row r="213" spans="5:31" x14ac:dyDescent="0.2">
      <c r="E213" s="76">
        <v>99</v>
      </c>
      <c r="F213" s="448" t="s">
        <v>452</v>
      </c>
      <c r="G213" s="318">
        <v>2.9660563090999998</v>
      </c>
      <c r="H213" s="241">
        <v>-0.41329316399999999</v>
      </c>
      <c r="I213" s="241">
        <v>-1.2991366000000001E-2</v>
      </c>
      <c r="J213" s="241">
        <v>0</v>
      </c>
      <c r="K213" s="241">
        <v>0</v>
      </c>
      <c r="L213" s="76">
        <v>0</v>
      </c>
      <c r="M213" s="76">
        <v>0</v>
      </c>
      <c r="N213" s="76"/>
      <c r="O213" s="448" t="s">
        <v>452</v>
      </c>
      <c r="P213" s="318">
        <v>2.9660563090999998</v>
      </c>
      <c r="Q213" s="241">
        <v>-0.41329316399999999</v>
      </c>
      <c r="R213" s="241">
        <v>-1.2991366000000001E-2</v>
      </c>
      <c r="S213" s="241">
        <v>0</v>
      </c>
      <c r="T213" s="241">
        <v>0</v>
      </c>
      <c r="U213" s="76">
        <v>0</v>
      </c>
      <c r="V213" s="76">
        <v>0</v>
      </c>
      <c r="W213" s="76"/>
      <c r="X213" s="448" t="s">
        <v>452</v>
      </c>
      <c r="Y213" s="318">
        <v>2.9660563090999998</v>
      </c>
      <c r="Z213" s="241">
        <v>-0.41329316399999999</v>
      </c>
      <c r="AA213" s="241">
        <v>-1.2991366000000001E-2</v>
      </c>
      <c r="AB213" s="241">
        <v>0</v>
      </c>
      <c r="AC213" s="241">
        <v>0</v>
      </c>
      <c r="AD213" s="76">
        <v>0</v>
      </c>
      <c r="AE213" s="76">
        <v>0</v>
      </c>
    </row>
    <row r="214" spans="5:31" x14ac:dyDescent="0.2">
      <c r="E214" s="76">
        <v>100</v>
      </c>
      <c r="F214" s="44" t="s">
        <v>453</v>
      </c>
      <c r="G214" s="318">
        <v>3.7954801145000001</v>
      </c>
      <c r="H214" s="241">
        <v>-0.80526391399999997</v>
      </c>
      <c r="I214" s="241">
        <v>2.6538079999999999E-2</v>
      </c>
      <c r="J214" s="241">
        <v>0</v>
      </c>
      <c r="K214" s="241">
        <v>0</v>
      </c>
      <c r="L214" s="76">
        <v>0</v>
      </c>
      <c r="M214" s="76">
        <v>0</v>
      </c>
      <c r="N214" s="76"/>
      <c r="O214" s="44" t="s">
        <v>453</v>
      </c>
      <c r="P214" s="318">
        <v>3.7954801145000001</v>
      </c>
      <c r="Q214" s="241">
        <v>-0.80526391399999997</v>
      </c>
      <c r="R214" s="241">
        <v>2.6538079999999999E-2</v>
      </c>
      <c r="S214" s="241">
        <v>0</v>
      </c>
      <c r="T214" s="241">
        <v>0</v>
      </c>
      <c r="U214" s="76">
        <v>0</v>
      </c>
      <c r="V214" s="76">
        <v>0</v>
      </c>
      <c r="W214" s="76"/>
      <c r="X214" s="44" t="s">
        <v>453</v>
      </c>
      <c r="Y214" s="318">
        <v>3.7954801145000001</v>
      </c>
      <c r="Z214" s="241">
        <v>-0.80526391399999997</v>
      </c>
      <c r="AA214" s="241">
        <v>2.6538079999999999E-2</v>
      </c>
      <c r="AB214" s="241">
        <v>0</v>
      </c>
      <c r="AC214" s="241">
        <v>0</v>
      </c>
      <c r="AD214" s="76">
        <v>0</v>
      </c>
      <c r="AE214" s="76">
        <v>0</v>
      </c>
    </row>
    <row r="215" spans="5:31" x14ac:dyDescent="0.2">
      <c r="E215" s="76">
        <v>101</v>
      </c>
      <c r="F215" s="423" t="s">
        <v>454</v>
      </c>
      <c r="G215" s="451">
        <v>2.9467757692999998</v>
      </c>
      <c r="H215" s="241">
        <v>-0.41329316399999999</v>
      </c>
      <c r="I215" s="241">
        <v>-1.2991366000000001E-2</v>
      </c>
      <c r="J215" s="241">
        <v>0</v>
      </c>
      <c r="K215" s="241">
        <v>0</v>
      </c>
      <c r="L215" s="76">
        <v>0</v>
      </c>
      <c r="M215" s="76">
        <v>0</v>
      </c>
      <c r="N215" s="76"/>
      <c r="O215" s="423" t="s">
        <v>454</v>
      </c>
      <c r="P215" s="451">
        <v>2.9467757692999998</v>
      </c>
      <c r="Q215" s="241">
        <v>-0.41329316399999999</v>
      </c>
      <c r="R215" s="241">
        <v>-1.2991366000000001E-2</v>
      </c>
      <c r="S215" s="241">
        <v>0</v>
      </c>
      <c r="T215" s="241">
        <v>0</v>
      </c>
      <c r="U215" s="76">
        <v>0</v>
      </c>
      <c r="V215" s="76">
        <v>0</v>
      </c>
      <c r="W215" s="76"/>
      <c r="X215" s="423" t="s">
        <v>454</v>
      </c>
      <c r="Y215" s="451">
        <v>2.9467757692999998</v>
      </c>
      <c r="Z215" s="241">
        <v>-0.41329316399999999</v>
      </c>
      <c r="AA215" s="241">
        <v>-1.2991366000000001E-2</v>
      </c>
      <c r="AB215" s="241">
        <v>0</v>
      </c>
      <c r="AC215" s="241">
        <v>0</v>
      </c>
      <c r="AD215" s="76">
        <v>0</v>
      </c>
      <c r="AE215" s="76">
        <v>0</v>
      </c>
    </row>
    <row r="216" spans="5:31" x14ac:dyDescent="0.2">
      <c r="E216" s="76">
        <v>102</v>
      </c>
      <c r="F216" s="44" t="s">
        <v>455</v>
      </c>
      <c r="G216" s="318">
        <v>2.9803290665</v>
      </c>
      <c r="H216" s="241">
        <v>-0.41329316399999999</v>
      </c>
      <c r="I216" s="241">
        <v>-1.2991366000000001E-2</v>
      </c>
      <c r="J216" s="241">
        <v>0</v>
      </c>
      <c r="K216" s="241">
        <v>0</v>
      </c>
      <c r="L216" s="76">
        <v>0</v>
      </c>
      <c r="M216" s="76">
        <v>0</v>
      </c>
      <c r="N216" s="76"/>
      <c r="O216" s="44" t="s">
        <v>455</v>
      </c>
      <c r="P216" s="318">
        <v>2.9803290665</v>
      </c>
      <c r="Q216" s="241">
        <v>-0.41329316399999999</v>
      </c>
      <c r="R216" s="241">
        <v>-1.2991366000000001E-2</v>
      </c>
      <c r="S216" s="241">
        <v>0</v>
      </c>
      <c r="T216" s="241">
        <v>0</v>
      </c>
      <c r="U216" s="76">
        <v>0</v>
      </c>
      <c r="V216" s="76">
        <v>0</v>
      </c>
      <c r="W216" s="76"/>
      <c r="X216" s="44" t="s">
        <v>455</v>
      </c>
      <c r="Y216" s="318">
        <v>2.9803290665</v>
      </c>
      <c r="Z216" s="241">
        <v>-0.41329316399999999</v>
      </c>
      <c r="AA216" s="241">
        <v>-1.2991366000000001E-2</v>
      </c>
      <c r="AB216" s="241">
        <v>0</v>
      </c>
      <c r="AC216" s="241">
        <v>0</v>
      </c>
      <c r="AD216" s="76">
        <v>0</v>
      </c>
      <c r="AE216" s="76">
        <v>0</v>
      </c>
    </row>
    <row r="217" spans="5:31" x14ac:dyDescent="0.2">
      <c r="E217" s="76">
        <v>103</v>
      </c>
      <c r="F217" s="423" t="s">
        <v>456</v>
      </c>
      <c r="G217" s="451">
        <v>2.9590778411000001</v>
      </c>
      <c r="H217" s="241">
        <v>-0.41329316399999999</v>
      </c>
      <c r="I217" s="241">
        <v>-1.2991366000000001E-2</v>
      </c>
      <c r="J217" s="241">
        <v>0</v>
      </c>
      <c r="K217" s="241">
        <v>0</v>
      </c>
      <c r="L217" s="76">
        <v>0</v>
      </c>
      <c r="M217" s="76">
        <v>0</v>
      </c>
      <c r="N217" s="76"/>
      <c r="O217" s="423" t="s">
        <v>456</v>
      </c>
      <c r="P217" s="451">
        <v>2.9590778411000001</v>
      </c>
      <c r="Q217" s="241">
        <v>-0.41329316399999999</v>
      </c>
      <c r="R217" s="241">
        <v>-1.2991366000000001E-2</v>
      </c>
      <c r="S217" s="241">
        <v>0</v>
      </c>
      <c r="T217" s="241">
        <v>0</v>
      </c>
      <c r="U217" s="76">
        <v>0</v>
      </c>
      <c r="V217" s="76">
        <v>0</v>
      </c>
      <c r="W217" s="76"/>
      <c r="X217" s="423" t="s">
        <v>456</v>
      </c>
      <c r="Y217" s="451">
        <v>2.9590778411000001</v>
      </c>
      <c r="Z217" s="241">
        <v>-0.41329316399999999</v>
      </c>
      <c r="AA217" s="241">
        <v>-1.2991366000000001E-2</v>
      </c>
      <c r="AB217" s="241">
        <v>0</v>
      </c>
      <c r="AC217" s="241">
        <v>0</v>
      </c>
      <c r="AD217" s="76">
        <v>0</v>
      </c>
      <c r="AE217" s="76">
        <v>0</v>
      </c>
    </row>
    <row r="218" spans="5:31" x14ac:dyDescent="0.2">
      <c r="E218" s="76">
        <v>104</v>
      </c>
      <c r="F218" s="423"/>
      <c r="G218" s="318"/>
      <c r="H218" s="239"/>
      <c r="I218" s="239"/>
      <c r="J218" s="241">
        <v>0</v>
      </c>
      <c r="K218" s="241">
        <v>0</v>
      </c>
      <c r="L218" s="76">
        <v>0</v>
      </c>
      <c r="M218" s="76">
        <v>0</v>
      </c>
      <c r="N218" s="76"/>
      <c r="O218" s="423"/>
      <c r="P218" s="318"/>
      <c r="Q218" s="239"/>
      <c r="R218" s="239"/>
      <c r="S218" s="241">
        <v>0</v>
      </c>
      <c r="T218" s="241">
        <v>0</v>
      </c>
      <c r="U218" s="76">
        <v>0</v>
      </c>
      <c r="V218" s="76">
        <v>0</v>
      </c>
      <c r="W218" s="76"/>
      <c r="X218" s="423"/>
      <c r="Y218" s="318"/>
      <c r="Z218" s="239"/>
      <c r="AA218" s="239"/>
      <c r="AB218" s="241">
        <v>0</v>
      </c>
      <c r="AC218" s="241">
        <v>0</v>
      </c>
      <c r="AD218" s="76">
        <v>0</v>
      </c>
      <c r="AE218" s="76">
        <v>0</v>
      </c>
    </row>
    <row r="219" spans="5:31" x14ac:dyDescent="0.2">
      <c r="E219" s="76">
        <v>105</v>
      </c>
      <c r="F219" s="76" t="s">
        <v>458</v>
      </c>
      <c r="G219" s="76">
        <v>3.2888203908999998</v>
      </c>
      <c r="H219" s="76">
        <v>-0.69445870799999998</v>
      </c>
      <c r="I219" s="76">
        <v>1.9760895000000001E-2</v>
      </c>
      <c r="J219" s="241">
        <v>0</v>
      </c>
      <c r="K219" s="241">
        <v>0</v>
      </c>
      <c r="L219" s="76">
        <v>0</v>
      </c>
      <c r="M219" s="76">
        <v>0</v>
      </c>
      <c r="N219" s="76"/>
      <c r="O219" s="76" t="s">
        <v>458</v>
      </c>
      <c r="P219" s="76">
        <v>3.2888203908999998</v>
      </c>
      <c r="Q219" s="76">
        <v>-0.69445870799999998</v>
      </c>
      <c r="R219" s="76">
        <v>1.9760895000000001E-2</v>
      </c>
      <c r="S219" s="241">
        <v>0</v>
      </c>
      <c r="T219" s="241">
        <v>0</v>
      </c>
      <c r="U219" s="76">
        <v>0</v>
      </c>
      <c r="V219" s="76">
        <v>0</v>
      </c>
      <c r="W219" s="76"/>
      <c r="X219" s="76" t="s">
        <v>458</v>
      </c>
      <c r="Y219" s="76">
        <v>3.2888203908999998</v>
      </c>
      <c r="Z219" s="76">
        <v>-0.69445870799999998</v>
      </c>
      <c r="AA219" s="76">
        <v>1.9760895000000001E-2</v>
      </c>
      <c r="AB219" s="241">
        <v>0</v>
      </c>
      <c r="AC219" s="241">
        <v>0</v>
      </c>
      <c r="AD219" s="76">
        <v>0</v>
      </c>
      <c r="AE219" s="76">
        <v>0</v>
      </c>
    </row>
    <row r="220" spans="5:31" x14ac:dyDescent="0.2">
      <c r="E220" s="76">
        <v>106</v>
      </c>
      <c r="F220" s="76" t="s">
        <v>459</v>
      </c>
      <c r="G220" s="76">
        <v>3.8311811171999999</v>
      </c>
      <c r="H220" s="76">
        <v>-0.95251930399999996</v>
      </c>
      <c r="I220" s="76">
        <v>5.0470504999999999E-2</v>
      </c>
      <c r="J220" s="241">
        <v>0</v>
      </c>
      <c r="K220" s="241">
        <v>0</v>
      </c>
      <c r="L220" s="76">
        <v>0</v>
      </c>
      <c r="M220" s="76">
        <v>0</v>
      </c>
      <c r="N220" s="76"/>
      <c r="O220" s="76" t="s">
        <v>459</v>
      </c>
      <c r="P220" s="76">
        <v>3.8311811171999999</v>
      </c>
      <c r="Q220" s="76">
        <v>-0.95251930399999996</v>
      </c>
      <c r="R220" s="76">
        <v>5.0470504999999999E-2</v>
      </c>
      <c r="S220" s="241">
        <v>0</v>
      </c>
      <c r="T220" s="241">
        <v>0</v>
      </c>
      <c r="U220" s="76">
        <v>0</v>
      </c>
      <c r="V220" s="76">
        <v>0</v>
      </c>
      <c r="W220" s="76"/>
      <c r="X220" s="76" t="s">
        <v>459</v>
      </c>
      <c r="Y220" s="76">
        <v>3.8311811171999999</v>
      </c>
      <c r="Z220" s="76">
        <v>-0.95251930399999996</v>
      </c>
      <c r="AA220" s="76">
        <v>5.0470504999999999E-2</v>
      </c>
      <c r="AB220" s="241">
        <v>0</v>
      </c>
      <c r="AC220" s="241">
        <v>0</v>
      </c>
      <c r="AD220" s="76">
        <v>0</v>
      </c>
      <c r="AE220" s="76">
        <v>0</v>
      </c>
    </row>
    <row r="221" spans="5:31" x14ac:dyDescent="0.2">
      <c r="E221" s="76">
        <v>107</v>
      </c>
      <c r="F221" s="76" t="s">
        <v>460</v>
      </c>
      <c r="G221" s="76">
        <v>3.3622785009</v>
      </c>
      <c r="H221" s="76">
        <v>-0.69445870799999998</v>
      </c>
      <c r="I221" s="76">
        <v>1.9760895000000001E-2</v>
      </c>
      <c r="J221" s="241">
        <v>0</v>
      </c>
      <c r="K221" s="241">
        <v>0</v>
      </c>
      <c r="L221" s="76">
        <v>0</v>
      </c>
      <c r="M221" s="76">
        <v>0</v>
      </c>
      <c r="N221" s="76"/>
      <c r="O221" s="76" t="s">
        <v>460</v>
      </c>
      <c r="P221" s="76">
        <v>3.3622785009</v>
      </c>
      <c r="Q221" s="76">
        <v>-0.69445870799999998</v>
      </c>
      <c r="R221" s="76">
        <v>1.9760895000000001E-2</v>
      </c>
      <c r="S221" s="241">
        <v>0</v>
      </c>
      <c r="T221" s="241">
        <v>0</v>
      </c>
      <c r="U221" s="76">
        <v>0</v>
      </c>
      <c r="V221" s="76">
        <v>0</v>
      </c>
      <c r="W221" s="76"/>
      <c r="X221" s="76" t="s">
        <v>460</v>
      </c>
      <c r="Y221" s="76">
        <v>3.3622785009</v>
      </c>
      <c r="Z221" s="76">
        <v>-0.69445870799999998</v>
      </c>
      <c r="AA221" s="76">
        <v>1.9760895000000001E-2</v>
      </c>
      <c r="AB221" s="241">
        <v>0</v>
      </c>
      <c r="AC221" s="241">
        <v>0</v>
      </c>
      <c r="AD221" s="76">
        <v>0</v>
      </c>
      <c r="AE221" s="76">
        <v>0</v>
      </c>
    </row>
    <row r="222" spans="5:31" x14ac:dyDescent="0.2">
      <c r="E222" s="76">
        <v>108</v>
      </c>
      <c r="F222" s="452" t="s">
        <v>461</v>
      </c>
      <c r="G222" s="137">
        <v>3.4190278845000002</v>
      </c>
      <c r="H222" s="76">
        <v>-0.69445870799999998</v>
      </c>
      <c r="I222" s="76">
        <v>1.9760895000000001E-2</v>
      </c>
      <c r="J222" s="241">
        <v>0</v>
      </c>
      <c r="K222" s="241">
        <v>0</v>
      </c>
      <c r="L222" s="76">
        <v>0</v>
      </c>
      <c r="M222" s="76">
        <v>0</v>
      </c>
      <c r="N222" s="76"/>
      <c r="O222" s="452" t="s">
        <v>461</v>
      </c>
      <c r="P222" s="137">
        <v>3.4190278845000002</v>
      </c>
      <c r="Q222" s="76">
        <v>-0.69445870799999998</v>
      </c>
      <c r="R222" s="76">
        <v>1.9760895000000001E-2</v>
      </c>
      <c r="S222" s="241">
        <v>0</v>
      </c>
      <c r="T222" s="241">
        <v>0</v>
      </c>
      <c r="U222" s="76">
        <v>0</v>
      </c>
      <c r="V222" s="76">
        <v>0</v>
      </c>
      <c r="W222" s="76"/>
      <c r="X222" s="452" t="s">
        <v>461</v>
      </c>
      <c r="Y222" s="137">
        <v>3.4190278845000002</v>
      </c>
      <c r="Z222" s="76">
        <v>-0.69445870799999998</v>
      </c>
      <c r="AA222" s="76">
        <v>1.9760895000000001E-2</v>
      </c>
      <c r="AB222" s="241">
        <v>0</v>
      </c>
      <c r="AC222" s="241">
        <v>0</v>
      </c>
      <c r="AD222" s="76">
        <v>0</v>
      </c>
      <c r="AE222" s="76">
        <v>0</v>
      </c>
    </row>
    <row r="223" spans="5:31" x14ac:dyDescent="0.2">
      <c r="E223" s="76">
        <v>109</v>
      </c>
      <c r="F223" s="44" t="s">
        <v>462</v>
      </c>
      <c r="G223" s="86">
        <v>3.3710037434000002</v>
      </c>
      <c r="H223" s="86">
        <v>-0.69445870799999998</v>
      </c>
      <c r="I223" s="86">
        <v>1.9760895000000001E-2</v>
      </c>
      <c r="J223" s="242">
        <v>0</v>
      </c>
      <c r="K223" s="242">
        <v>0</v>
      </c>
      <c r="L223" s="122">
        <v>0</v>
      </c>
      <c r="M223" s="122">
        <v>0</v>
      </c>
      <c r="N223" s="76"/>
      <c r="O223" s="44" t="s">
        <v>462</v>
      </c>
      <c r="P223" s="86">
        <v>3.3710037434000002</v>
      </c>
      <c r="Q223" s="86">
        <v>-0.69445870799999998</v>
      </c>
      <c r="R223" s="86">
        <v>1.9760895000000001E-2</v>
      </c>
      <c r="S223" s="242">
        <v>0</v>
      </c>
      <c r="T223" s="242">
        <v>0</v>
      </c>
      <c r="U223" s="122">
        <v>0</v>
      </c>
      <c r="V223" s="122">
        <v>0</v>
      </c>
      <c r="W223" s="76"/>
      <c r="X223" s="44" t="s">
        <v>462</v>
      </c>
      <c r="Y223" s="86">
        <v>3.3710037434000002</v>
      </c>
      <c r="Z223" s="86">
        <v>-0.69445870799999998</v>
      </c>
      <c r="AA223" s="86">
        <v>1.9760895000000001E-2</v>
      </c>
      <c r="AB223" s="242">
        <v>0</v>
      </c>
      <c r="AC223" s="242">
        <v>0</v>
      </c>
      <c r="AD223" s="122">
        <v>0</v>
      </c>
      <c r="AE223" s="122">
        <v>0</v>
      </c>
    </row>
    <row r="224" spans="5:31" x14ac:dyDescent="0.2">
      <c r="E224" s="76">
        <v>110</v>
      </c>
      <c r="F224" s="423"/>
      <c r="G224" s="327"/>
      <c r="H224" s="239"/>
      <c r="I224" s="239"/>
      <c r="J224" s="241"/>
      <c r="K224" s="241"/>
      <c r="L224" s="76"/>
      <c r="M224" s="76"/>
      <c r="N224" s="76"/>
      <c r="O224" s="423"/>
      <c r="P224" s="327"/>
      <c r="Q224" s="239"/>
      <c r="R224" s="239"/>
      <c r="S224" s="241"/>
      <c r="T224" s="241"/>
      <c r="U224" s="76"/>
      <c r="V224" s="76"/>
      <c r="W224" s="76"/>
      <c r="X224" s="423"/>
      <c r="Y224" s="327"/>
      <c r="Z224" s="239"/>
      <c r="AA224" s="239"/>
      <c r="AB224" s="241"/>
      <c r="AC224" s="241"/>
      <c r="AD224" s="76"/>
      <c r="AE224" s="76"/>
    </row>
    <row r="225" spans="5:31" x14ac:dyDescent="0.2">
      <c r="E225" s="76">
        <v>111</v>
      </c>
      <c r="F225" s="448" t="s">
        <v>464</v>
      </c>
      <c r="G225" s="327">
        <v>3.5464650895999998</v>
      </c>
      <c r="H225" s="239">
        <v>-0.85</v>
      </c>
      <c r="I225" s="239">
        <v>5.2999999999999999E-2</v>
      </c>
      <c r="J225" s="241">
        <v>0</v>
      </c>
      <c r="K225" s="241">
        <v>0</v>
      </c>
      <c r="L225" s="76">
        <v>0</v>
      </c>
      <c r="M225" s="76">
        <v>0</v>
      </c>
      <c r="N225" s="76"/>
      <c r="O225" s="448" t="s">
        <v>464</v>
      </c>
      <c r="P225" s="327">
        <v>3.5464650895999998</v>
      </c>
      <c r="Q225" s="239">
        <v>-0.85</v>
      </c>
      <c r="R225" s="239">
        <v>5.2999999999999999E-2</v>
      </c>
      <c r="S225" s="241">
        <v>0</v>
      </c>
      <c r="T225" s="241">
        <v>0</v>
      </c>
      <c r="U225" s="76">
        <v>0</v>
      </c>
      <c r="V225" s="76">
        <v>0</v>
      </c>
      <c r="W225" s="76"/>
      <c r="X225" s="448" t="s">
        <v>464</v>
      </c>
      <c r="Y225" s="327">
        <v>3.5464650895999998</v>
      </c>
      <c r="Z225" s="239">
        <v>-0.85</v>
      </c>
      <c r="AA225" s="239">
        <v>5.2999999999999999E-2</v>
      </c>
      <c r="AB225" s="241">
        <v>0</v>
      </c>
      <c r="AC225" s="241">
        <v>0</v>
      </c>
      <c r="AD225" s="76">
        <v>0</v>
      </c>
      <c r="AE225" s="76">
        <v>0</v>
      </c>
    </row>
    <row r="226" spans="5:31" x14ac:dyDescent="0.2">
      <c r="E226" s="76">
        <v>112</v>
      </c>
      <c r="F226" s="253" t="s">
        <v>465</v>
      </c>
      <c r="G226" s="327">
        <v>3.5464650895999998</v>
      </c>
      <c r="H226" s="239">
        <v>-0.85</v>
      </c>
      <c r="I226" s="239">
        <v>5.2999999999999999E-2</v>
      </c>
      <c r="J226" s="241">
        <v>0</v>
      </c>
      <c r="K226" s="241">
        <v>0</v>
      </c>
      <c r="L226" s="76">
        <v>0</v>
      </c>
      <c r="M226" s="76">
        <v>0</v>
      </c>
      <c r="N226" s="76"/>
      <c r="O226" s="253" t="s">
        <v>465</v>
      </c>
      <c r="P226" s="327">
        <v>3.5464650895999998</v>
      </c>
      <c r="Q226" s="239">
        <v>-0.85</v>
      </c>
      <c r="R226" s="239">
        <v>5.2999999999999999E-2</v>
      </c>
      <c r="S226" s="241">
        <v>0</v>
      </c>
      <c r="T226" s="241">
        <v>0</v>
      </c>
      <c r="U226" s="76">
        <v>0</v>
      </c>
      <c r="V226" s="76">
        <v>0</v>
      </c>
      <c r="W226" s="76"/>
      <c r="X226" s="253" t="s">
        <v>465</v>
      </c>
      <c r="Y226" s="327">
        <v>3.5464650895999998</v>
      </c>
      <c r="Z226" s="239">
        <v>-0.85</v>
      </c>
      <c r="AA226" s="239">
        <v>5.2999999999999999E-2</v>
      </c>
      <c r="AB226" s="241">
        <v>0</v>
      </c>
      <c r="AC226" s="241">
        <v>0</v>
      </c>
      <c r="AD226" s="76">
        <v>0</v>
      </c>
      <c r="AE226" s="76">
        <v>0</v>
      </c>
    </row>
    <row r="227" spans="5:31" x14ac:dyDescent="0.2">
      <c r="E227" s="76">
        <v>113</v>
      </c>
      <c r="F227" s="253"/>
      <c r="G227" s="327"/>
      <c r="H227" s="239"/>
      <c r="I227" s="239"/>
      <c r="J227" s="241"/>
      <c r="K227" s="241"/>
      <c r="L227" s="76"/>
      <c r="M227" s="76"/>
      <c r="N227" s="76"/>
      <c r="O227" s="253"/>
      <c r="P227" s="327"/>
      <c r="Q227" s="239"/>
      <c r="R227" s="239"/>
      <c r="S227" s="241"/>
      <c r="T227" s="241"/>
      <c r="U227" s="76"/>
      <c r="V227" s="76"/>
      <c r="W227" s="76"/>
      <c r="X227" s="253"/>
      <c r="Y227" s="327"/>
      <c r="Z227" s="239"/>
      <c r="AA227" s="239"/>
      <c r="AB227" s="241"/>
      <c r="AC227" s="241"/>
      <c r="AD227" s="76"/>
      <c r="AE227" s="76"/>
    </row>
    <row r="228" spans="5:31" x14ac:dyDescent="0.2">
      <c r="E228" s="76">
        <v>114</v>
      </c>
      <c r="F228" s="448"/>
      <c r="G228" s="327"/>
      <c r="H228" s="239"/>
      <c r="I228" s="239"/>
      <c r="J228" s="241"/>
      <c r="K228" s="241"/>
      <c r="L228" s="76"/>
      <c r="M228" s="76"/>
      <c r="N228" s="76"/>
      <c r="O228" s="448"/>
      <c r="P228" s="327"/>
      <c r="Q228" s="239"/>
      <c r="R228" s="239"/>
      <c r="S228" s="241"/>
      <c r="T228" s="241"/>
      <c r="U228" s="76"/>
      <c r="V228" s="76"/>
      <c r="W228" s="76"/>
      <c r="X228" s="448"/>
      <c r="Y228" s="327"/>
      <c r="Z228" s="239"/>
      <c r="AA228" s="239"/>
      <c r="AB228" s="241"/>
      <c r="AC228" s="241"/>
      <c r="AD228" s="76"/>
      <c r="AE228" s="76"/>
    </row>
    <row r="229" spans="5:31" x14ac:dyDescent="0.2">
      <c r="E229" s="76">
        <v>115</v>
      </c>
      <c r="F229" s="448"/>
      <c r="G229" s="327"/>
      <c r="H229" s="239"/>
      <c r="I229" s="239"/>
      <c r="J229" s="241"/>
      <c r="K229" s="241"/>
      <c r="L229" s="76"/>
      <c r="M229" s="76"/>
      <c r="N229" s="76"/>
      <c r="O229" s="448"/>
      <c r="P229" s="327"/>
      <c r="Q229" s="239"/>
      <c r="R229" s="239"/>
      <c r="S229" s="241"/>
      <c r="T229" s="241"/>
      <c r="U229" s="76"/>
      <c r="V229" s="76"/>
      <c r="W229" s="76"/>
      <c r="X229" s="448"/>
      <c r="Y229" s="327"/>
      <c r="Z229" s="239"/>
      <c r="AA229" s="239"/>
      <c r="AB229" s="241"/>
      <c r="AC229" s="241"/>
      <c r="AD229" s="76"/>
      <c r="AE229" s="76"/>
    </row>
    <row r="230" spans="5:31" x14ac:dyDescent="0.2">
      <c r="E230" s="76">
        <v>116</v>
      </c>
      <c r="F230" s="449"/>
      <c r="G230" s="327"/>
      <c r="H230" s="239"/>
      <c r="I230" s="239"/>
      <c r="J230" s="241"/>
      <c r="K230" s="241"/>
      <c r="L230" s="76"/>
      <c r="M230" s="76"/>
      <c r="N230" s="76"/>
      <c r="O230" s="449"/>
      <c r="P230" s="327"/>
      <c r="Q230" s="239"/>
      <c r="R230" s="239"/>
      <c r="S230" s="241"/>
      <c r="T230" s="241"/>
      <c r="U230" s="76"/>
      <c r="V230" s="76"/>
      <c r="W230" s="76"/>
      <c r="X230" s="449"/>
      <c r="Y230" s="327"/>
      <c r="Z230" s="239"/>
      <c r="AA230" s="239"/>
      <c r="AB230" s="241"/>
      <c r="AC230" s="241"/>
      <c r="AD230" s="76"/>
      <c r="AE230" s="76"/>
    </row>
    <row r="231" spans="5:31" ht="12.75" customHeight="1" x14ac:dyDescent="0.2">
      <c r="E231" s="76">
        <v>117</v>
      </c>
      <c r="F231" s="448"/>
      <c r="G231" s="327"/>
      <c r="H231" s="239"/>
      <c r="I231" s="239"/>
      <c r="J231" s="241"/>
      <c r="K231" s="241"/>
      <c r="L231" s="76"/>
      <c r="M231" s="76"/>
      <c r="N231" s="76"/>
      <c r="O231" s="448"/>
      <c r="P231" s="327"/>
      <c r="Q231" s="239"/>
      <c r="R231" s="239"/>
      <c r="S231" s="241"/>
      <c r="T231" s="241"/>
      <c r="U231" s="76"/>
      <c r="V231" s="76"/>
      <c r="W231" s="76"/>
      <c r="X231" s="448"/>
      <c r="Y231" s="327"/>
      <c r="Z231" s="239"/>
      <c r="AA231" s="239"/>
      <c r="AB231" s="241"/>
      <c r="AC231" s="241"/>
      <c r="AD231" s="76"/>
      <c r="AE231" s="76"/>
    </row>
    <row r="232" spans="5:31" x14ac:dyDescent="0.2">
      <c r="E232" s="76">
        <v>118</v>
      </c>
      <c r="F232" s="253"/>
      <c r="G232" s="327"/>
      <c r="H232" s="239"/>
      <c r="I232" s="239"/>
      <c r="J232" s="241"/>
      <c r="K232" s="241"/>
      <c r="L232" s="76"/>
      <c r="M232" s="76"/>
      <c r="N232" s="76"/>
      <c r="O232" s="253"/>
      <c r="P232" s="327"/>
      <c r="Q232" s="239"/>
      <c r="R232" s="239"/>
      <c r="S232" s="241"/>
      <c r="T232" s="241"/>
      <c r="U232" s="76"/>
      <c r="V232" s="76"/>
      <c r="W232" s="76"/>
      <c r="X232" s="253"/>
      <c r="Y232" s="327"/>
      <c r="Z232" s="239"/>
      <c r="AA232" s="239"/>
      <c r="AB232" s="241"/>
      <c r="AC232" s="241"/>
      <c r="AD232" s="76"/>
      <c r="AE232" s="76"/>
    </row>
    <row r="233" spans="5:31" x14ac:dyDescent="0.2">
      <c r="E233" s="76">
        <v>119</v>
      </c>
      <c r="F233" s="253" t="s">
        <v>466</v>
      </c>
      <c r="G233" s="327"/>
      <c r="H233" s="239"/>
      <c r="I233" s="239"/>
      <c r="J233" s="241">
        <v>0</v>
      </c>
      <c r="K233" s="241">
        <v>0</v>
      </c>
      <c r="L233" s="76">
        <v>0</v>
      </c>
      <c r="M233" s="76">
        <v>0</v>
      </c>
      <c r="N233" s="76"/>
      <c r="O233" s="253"/>
      <c r="P233" s="327"/>
      <c r="Q233" s="239"/>
      <c r="R233" s="239"/>
      <c r="S233" s="241">
        <v>0</v>
      </c>
      <c r="T233" s="241">
        <v>0</v>
      </c>
      <c r="U233" s="76">
        <v>0</v>
      </c>
      <c r="V233" s="76">
        <v>0</v>
      </c>
      <c r="W233" s="76"/>
      <c r="X233" s="253"/>
      <c r="Y233" s="327"/>
      <c r="Z233" s="239"/>
      <c r="AA233" s="239"/>
      <c r="AB233" s="241">
        <v>0</v>
      </c>
      <c r="AC233" s="241">
        <v>0</v>
      </c>
      <c r="AD233" s="76">
        <v>0</v>
      </c>
      <c r="AE233" s="76">
        <v>0</v>
      </c>
    </row>
    <row r="234" spans="5:31" x14ac:dyDescent="0.2">
      <c r="E234" s="76">
        <v>120</v>
      </c>
      <c r="F234" s="449" t="s">
        <v>363</v>
      </c>
      <c r="G234" s="327">
        <v>3.9547467737000002</v>
      </c>
      <c r="H234" s="240">
        <v>-0.73414141300000002</v>
      </c>
      <c r="I234" s="240">
        <v>1.6643859E-2</v>
      </c>
      <c r="J234" s="241">
        <v>0</v>
      </c>
      <c r="K234" s="241">
        <v>0</v>
      </c>
      <c r="L234" s="76">
        <v>0</v>
      </c>
      <c r="M234" s="76">
        <v>0</v>
      </c>
      <c r="N234" s="76"/>
      <c r="O234" s="449" t="s">
        <v>363</v>
      </c>
      <c r="P234" s="327">
        <v>3.9547467737000002</v>
      </c>
      <c r="Q234" s="240">
        <v>-0.73414141300000002</v>
      </c>
      <c r="R234" s="240">
        <v>1.6643859E-2</v>
      </c>
      <c r="S234" s="241">
        <v>0</v>
      </c>
      <c r="T234" s="241">
        <v>0</v>
      </c>
      <c r="U234" s="76">
        <v>0</v>
      </c>
      <c r="V234" s="76">
        <v>0</v>
      </c>
      <c r="W234" s="76"/>
      <c r="X234" s="449" t="s">
        <v>363</v>
      </c>
      <c r="Y234" s="327">
        <v>3.9547467737000002</v>
      </c>
      <c r="Z234" s="240">
        <v>-0.73414141300000002</v>
      </c>
      <c r="AA234" s="240">
        <v>1.6643859E-2</v>
      </c>
      <c r="AB234" s="241">
        <v>0</v>
      </c>
      <c r="AC234" s="241">
        <v>0</v>
      </c>
      <c r="AD234" s="76">
        <v>0</v>
      </c>
      <c r="AE234" s="76">
        <v>0</v>
      </c>
    </row>
    <row r="235" spans="5:31" ht="14.1" customHeight="1" x14ac:dyDescent="0.2">
      <c r="E235" s="76">
        <v>121</v>
      </c>
      <c r="F235" s="448" t="s">
        <v>364</v>
      </c>
      <c r="G235" s="327">
        <v>2.6200014144999999</v>
      </c>
      <c r="H235" s="239">
        <v>-0.11928668100000001</v>
      </c>
      <c r="I235" s="239">
        <v>-4.8863157999999997E-2</v>
      </c>
      <c r="J235" s="241">
        <v>0</v>
      </c>
      <c r="K235" s="241">
        <v>0</v>
      </c>
      <c r="L235" s="76">
        <v>0</v>
      </c>
      <c r="M235" s="76">
        <v>0</v>
      </c>
      <c r="N235" s="76"/>
      <c r="O235" s="448" t="s">
        <v>364</v>
      </c>
      <c r="P235" s="327">
        <v>2.6200014144999999</v>
      </c>
      <c r="Q235" s="239">
        <v>-0.11928668100000001</v>
      </c>
      <c r="R235" s="239">
        <v>-4.8863157999999997E-2</v>
      </c>
      <c r="S235" s="241">
        <v>0</v>
      </c>
      <c r="T235" s="241">
        <v>0</v>
      </c>
      <c r="U235" s="76">
        <v>0</v>
      </c>
      <c r="V235" s="76">
        <v>0</v>
      </c>
      <c r="W235" s="76"/>
      <c r="X235" s="448" t="s">
        <v>364</v>
      </c>
      <c r="Y235" s="327">
        <v>2.6200014144999999</v>
      </c>
      <c r="Z235" s="239">
        <v>-0.11928668100000001</v>
      </c>
      <c r="AA235" s="239">
        <v>-4.8863157999999997E-2</v>
      </c>
      <c r="AB235" s="241">
        <v>0</v>
      </c>
      <c r="AC235" s="241">
        <v>0</v>
      </c>
      <c r="AD235" s="76">
        <v>0</v>
      </c>
      <c r="AE235" s="76">
        <v>0</v>
      </c>
    </row>
    <row r="236" spans="5:31" x14ac:dyDescent="0.2">
      <c r="E236" s="76">
        <v>122</v>
      </c>
      <c r="F236" s="448" t="s">
        <v>365</v>
      </c>
      <c r="G236" s="327">
        <v>2.6153444831999999</v>
      </c>
      <c r="H236" s="239">
        <v>-0.11928668100000001</v>
      </c>
      <c r="I236" s="239">
        <v>-4.8863157999999997E-2</v>
      </c>
      <c r="J236" s="241">
        <v>0</v>
      </c>
      <c r="K236" s="241">
        <v>0</v>
      </c>
      <c r="L236" s="76">
        <v>0</v>
      </c>
      <c r="M236" s="76">
        <v>0</v>
      </c>
      <c r="N236" s="76"/>
      <c r="O236" s="448" t="s">
        <v>365</v>
      </c>
      <c r="P236" s="327">
        <v>2.6153444831999999</v>
      </c>
      <c r="Q236" s="239">
        <v>-0.11928668100000001</v>
      </c>
      <c r="R236" s="239">
        <v>-4.8863157999999997E-2</v>
      </c>
      <c r="S236" s="241">
        <v>0</v>
      </c>
      <c r="T236" s="241">
        <v>0</v>
      </c>
      <c r="U236" s="76">
        <v>0</v>
      </c>
      <c r="V236" s="76">
        <v>0</v>
      </c>
      <c r="W236" s="76"/>
      <c r="X236" s="448" t="s">
        <v>365</v>
      </c>
      <c r="Y236" s="327">
        <v>2.6153444831999999</v>
      </c>
      <c r="Z236" s="239">
        <v>-0.11928668100000001</v>
      </c>
      <c r="AA236" s="239">
        <v>-4.8863157999999997E-2</v>
      </c>
      <c r="AB236" s="241">
        <v>0</v>
      </c>
      <c r="AC236" s="241">
        <v>0</v>
      </c>
      <c r="AD236" s="76">
        <v>0</v>
      </c>
      <c r="AE236" s="76">
        <v>0</v>
      </c>
    </row>
    <row r="237" spans="5:31" x14ac:dyDescent="0.2">
      <c r="E237" s="76">
        <v>123</v>
      </c>
      <c r="F237" s="448" t="s">
        <v>366</v>
      </c>
      <c r="G237" s="327">
        <v>2.6168367746999999</v>
      </c>
      <c r="H237" s="239">
        <v>-0.11928668100000001</v>
      </c>
      <c r="I237" s="239">
        <v>-4.8863157999999997E-2</v>
      </c>
      <c r="J237" s="241">
        <v>0</v>
      </c>
      <c r="K237" s="241">
        <v>0</v>
      </c>
      <c r="L237" s="76">
        <v>0</v>
      </c>
      <c r="M237" s="76">
        <v>0</v>
      </c>
      <c r="N237" s="76"/>
      <c r="O237" s="448" t="s">
        <v>366</v>
      </c>
      <c r="P237" s="327">
        <v>2.6168367746999999</v>
      </c>
      <c r="Q237" s="239">
        <v>-0.11928668100000001</v>
      </c>
      <c r="R237" s="239">
        <v>-4.8863157999999997E-2</v>
      </c>
      <c r="S237" s="241">
        <v>0</v>
      </c>
      <c r="T237" s="241">
        <v>0</v>
      </c>
      <c r="U237" s="76">
        <v>0</v>
      </c>
      <c r="V237" s="76">
        <v>0</v>
      </c>
      <c r="W237" s="76"/>
      <c r="X237" s="448" t="s">
        <v>366</v>
      </c>
      <c r="Y237" s="327">
        <v>2.6168367746999999</v>
      </c>
      <c r="Z237" s="239">
        <v>-0.11928668100000001</v>
      </c>
      <c r="AA237" s="239">
        <v>-4.8863157999999997E-2</v>
      </c>
      <c r="AB237" s="241">
        <v>0</v>
      </c>
      <c r="AC237" s="241">
        <v>0</v>
      </c>
      <c r="AD237" s="76">
        <v>0</v>
      </c>
      <c r="AE237" s="76">
        <v>0</v>
      </c>
    </row>
    <row r="238" spans="5:31" x14ac:dyDescent="0.2">
      <c r="E238" s="76">
        <v>124</v>
      </c>
      <c r="F238" s="448" t="s">
        <v>367</v>
      </c>
      <c r="G238" s="327">
        <v>2.6504532182</v>
      </c>
      <c r="H238" s="239">
        <v>-0.11928668100000001</v>
      </c>
      <c r="I238" s="239">
        <v>-4.8863157999999997E-2</v>
      </c>
      <c r="J238" s="241">
        <v>0</v>
      </c>
      <c r="K238" s="241">
        <v>0</v>
      </c>
      <c r="L238" s="76">
        <v>0</v>
      </c>
      <c r="M238" s="76">
        <v>0</v>
      </c>
      <c r="N238" s="76"/>
      <c r="O238" s="448" t="s">
        <v>367</v>
      </c>
      <c r="P238" s="327">
        <v>2.6504532182</v>
      </c>
      <c r="Q238" s="239">
        <v>-0.11928668100000001</v>
      </c>
      <c r="R238" s="239">
        <v>-4.8863157999999997E-2</v>
      </c>
      <c r="S238" s="241">
        <v>0</v>
      </c>
      <c r="T238" s="241">
        <v>0</v>
      </c>
      <c r="U238" s="76">
        <v>0</v>
      </c>
      <c r="V238" s="76">
        <v>0</v>
      </c>
      <c r="W238" s="76"/>
      <c r="X238" s="448" t="s">
        <v>367</v>
      </c>
      <c r="Y238" s="327">
        <v>2.6504532182</v>
      </c>
      <c r="Z238" s="239">
        <v>-0.11928668100000001</v>
      </c>
      <c r="AA238" s="239">
        <v>-4.8863157999999997E-2</v>
      </c>
      <c r="AB238" s="241">
        <v>0</v>
      </c>
      <c r="AC238" s="241">
        <v>0</v>
      </c>
      <c r="AD238" s="76">
        <v>0</v>
      </c>
      <c r="AE238" s="76">
        <v>0</v>
      </c>
    </row>
    <row r="239" spans="5:31" x14ac:dyDescent="0.2">
      <c r="E239" s="76">
        <v>125</v>
      </c>
      <c r="F239" s="448" t="s">
        <v>368</v>
      </c>
      <c r="G239" s="327">
        <v>2.6771801621</v>
      </c>
      <c r="H239" s="239">
        <v>-0.11928668100000001</v>
      </c>
      <c r="I239" s="239">
        <v>-4.8863157999999997E-2</v>
      </c>
      <c r="J239" s="241">
        <v>0</v>
      </c>
      <c r="K239" s="241">
        <v>0</v>
      </c>
      <c r="L239" s="76">
        <v>0</v>
      </c>
      <c r="M239" s="76">
        <v>0</v>
      </c>
      <c r="N239" s="76"/>
      <c r="O239" s="448" t="s">
        <v>368</v>
      </c>
      <c r="P239" s="327">
        <v>2.6771801621</v>
      </c>
      <c r="Q239" s="239">
        <v>-0.11928668100000001</v>
      </c>
      <c r="R239" s="239">
        <v>-4.8863157999999997E-2</v>
      </c>
      <c r="S239" s="241">
        <v>0</v>
      </c>
      <c r="T239" s="241">
        <v>0</v>
      </c>
      <c r="U239" s="76">
        <v>0</v>
      </c>
      <c r="V239" s="76">
        <v>0</v>
      </c>
      <c r="W239" s="76"/>
      <c r="X239" s="448" t="s">
        <v>368</v>
      </c>
      <c r="Y239" s="327">
        <v>2.6771801621</v>
      </c>
      <c r="Z239" s="239">
        <v>-0.11928668100000001</v>
      </c>
      <c r="AA239" s="239">
        <v>-4.8863157999999997E-2</v>
      </c>
      <c r="AB239" s="241">
        <v>0</v>
      </c>
      <c r="AC239" s="241">
        <v>0</v>
      </c>
      <c r="AD239" s="76">
        <v>0</v>
      </c>
      <c r="AE239" s="76">
        <v>0</v>
      </c>
    </row>
    <row r="240" spans="5:31" x14ac:dyDescent="0.2">
      <c r="E240" s="76">
        <v>126</v>
      </c>
      <c r="F240" s="423" t="s">
        <v>369</v>
      </c>
      <c r="G240" s="327">
        <v>2.6178775317</v>
      </c>
      <c r="H240" s="239">
        <v>-0.11928668100000001</v>
      </c>
      <c r="I240" s="239">
        <v>-4.8863157999999997E-2</v>
      </c>
      <c r="J240" s="241">
        <v>0</v>
      </c>
      <c r="K240" s="241">
        <v>0</v>
      </c>
      <c r="L240" s="76">
        <v>0</v>
      </c>
      <c r="M240" s="76">
        <v>0</v>
      </c>
      <c r="N240" s="76"/>
      <c r="O240" s="423" t="s">
        <v>369</v>
      </c>
      <c r="P240" s="327">
        <v>2.6178775317</v>
      </c>
      <c r="Q240" s="239">
        <v>-0.11928668100000001</v>
      </c>
      <c r="R240" s="239">
        <v>-4.8863157999999997E-2</v>
      </c>
      <c r="S240" s="241">
        <v>0</v>
      </c>
      <c r="T240" s="241">
        <v>0</v>
      </c>
      <c r="U240" s="76">
        <v>0</v>
      </c>
      <c r="V240" s="76">
        <v>0</v>
      </c>
      <c r="W240" s="76"/>
      <c r="X240" s="423" t="s">
        <v>369</v>
      </c>
      <c r="Y240" s="327">
        <v>2.6178775317</v>
      </c>
      <c r="Z240" s="239">
        <v>-0.11928668100000001</v>
      </c>
      <c r="AA240" s="239">
        <v>-4.8863157999999997E-2</v>
      </c>
      <c r="AB240" s="241">
        <v>0</v>
      </c>
      <c r="AC240" s="241">
        <v>0</v>
      </c>
      <c r="AD240" s="76">
        <v>0</v>
      </c>
      <c r="AE240" s="76">
        <v>0</v>
      </c>
    </row>
    <row r="241" spans="5:31" x14ac:dyDescent="0.2">
      <c r="E241" s="76">
        <v>127</v>
      </c>
      <c r="F241" s="448" t="s">
        <v>370</v>
      </c>
      <c r="G241" s="327">
        <v>2.6292116323000001</v>
      </c>
      <c r="H241" s="239">
        <v>-0.11928668100000001</v>
      </c>
      <c r="I241" s="239">
        <v>-4.8863157999999997E-2</v>
      </c>
      <c r="J241" s="241">
        <v>0</v>
      </c>
      <c r="K241" s="241">
        <v>0</v>
      </c>
      <c r="L241" s="76">
        <v>0</v>
      </c>
      <c r="M241" s="76">
        <v>0</v>
      </c>
      <c r="N241" s="76"/>
      <c r="O241" s="448" t="s">
        <v>370</v>
      </c>
      <c r="P241" s="327">
        <v>2.6292116323000001</v>
      </c>
      <c r="Q241" s="239">
        <v>-0.11928668100000001</v>
      </c>
      <c r="R241" s="239">
        <v>-4.8863157999999997E-2</v>
      </c>
      <c r="S241" s="241">
        <v>0</v>
      </c>
      <c r="T241" s="241">
        <v>0</v>
      </c>
      <c r="U241" s="76">
        <v>0</v>
      </c>
      <c r="V241" s="76">
        <v>0</v>
      </c>
      <c r="W241" s="76"/>
      <c r="X241" s="448" t="s">
        <v>370</v>
      </c>
      <c r="Y241" s="327">
        <v>2.6292116323000001</v>
      </c>
      <c r="Z241" s="239">
        <v>-0.11928668100000001</v>
      </c>
      <c r="AA241" s="239">
        <v>-4.8863157999999997E-2</v>
      </c>
      <c r="AB241" s="241">
        <v>0</v>
      </c>
      <c r="AC241" s="241">
        <v>0</v>
      </c>
      <c r="AD241" s="76">
        <v>0</v>
      </c>
      <c r="AE241" s="76">
        <v>0</v>
      </c>
    </row>
    <row r="242" spans="5:31" x14ac:dyDescent="0.2">
      <c r="E242" s="76">
        <v>128</v>
      </c>
      <c r="F242" s="253" t="s">
        <v>371</v>
      </c>
      <c r="G242" s="327">
        <v>2.6246854124999999</v>
      </c>
      <c r="H242" s="239">
        <v>-0.11928668100000001</v>
      </c>
      <c r="I242" s="239">
        <v>-4.8863157999999997E-2</v>
      </c>
      <c r="J242" s="241">
        <v>0</v>
      </c>
      <c r="K242" s="241">
        <v>0</v>
      </c>
      <c r="L242" s="76">
        <v>0</v>
      </c>
      <c r="M242" s="76">
        <v>0</v>
      </c>
      <c r="N242" s="76"/>
      <c r="O242" s="253" t="s">
        <v>371</v>
      </c>
      <c r="P242" s="327">
        <v>2.6246854124999999</v>
      </c>
      <c r="Q242" s="239">
        <v>-0.11928668100000001</v>
      </c>
      <c r="R242" s="239">
        <v>-4.8863157999999997E-2</v>
      </c>
      <c r="S242" s="241">
        <v>0</v>
      </c>
      <c r="T242" s="241">
        <v>0</v>
      </c>
      <c r="U242" s="76">
        <v>0</v>
      </c>
      <c r="V242" s="76">
        <v>0</v>
      </c>
      <c r="W242" s="76"/>
      <c r="X242" s="253" t="s">
        <v>371</v>
      </c>
      <c r="Y242" s="327">
        <v>2.6246854124999999</v>
      </c>
      <c r="Z242" s="239">
        <v>-0.11928668100000001</v>
      </c>
      <c r="AA242" s="239">
        <v>-4.8863157999999997E-2</v>
      </c>
      <c r="AB242" s="241">
        <v>0</v>
      </c>
      <c r="AC242" s="241">
        <v>0</v>
      </c>
      <c r="AD242" s="76">
        <v>0</v>
      </c>
      <c r="AE242" s="76">
        <v>0</v>
      </c>
    </row>
    <row r="243" spans="5:31" x14ac:dyDescent="0.2">
      <c r="E243" s="76">
        <v>129</v>
      </c>
      <c r="F243" s="253" t="s">
        <v>372</v>
      </c>
      <c r="G243" s="327">
        <v>2.6312864244999998</v>
      </c>
      <c r="H243" s="239">
        <v>-0.11928668100000001</v>
      </c>
      <c r="I243" s="239">
        <v>-4.8863157999999997E-2</v>
      </c>
      <c r="J243" s="241">
        <v>0</v>
      </c>
      <c r="K243" s="241">
        <v>0</v>
      </c>
      <c r="L243" s="76">
        <v>0</v>
      </c>
      <c r="M243" s="76">
        <v>0</v>
      </c>
      <c r="N243" s="76"/>
      <c r="O243" s="253" t="s">
        <v>372</v>
      </c>
      <c r="P243" s="327">
        <v>2.6312864244999998</v>
      </c>
      <c r="Q243" s="239">
        <v>-0.11928668100000001</v>
      </c>
      <c r="R243" s="239">
        <v>-4.8863157999999997E-2</v>
      </c>
      <c r="S243" s="241">
        <v>0</v>
      </c>
      <c r="T243" s="241">
        <v>0</v>
      </c>
      <c r="U243" s="76">
        <v>0</v>
      </c>
      <c r="V243" s="76">
        <v>0</v>
      </c>
      <c r="W243" s="76"/>
      <c r="X243" s="253" t="s">
        <v>372</v>
      </c>
      <c r="Y243" s="327">
        <v>2.6312864244999998</v>
      </c>
      <c r="Z243" s="239">
        <v>-0.11928668100000001</v>
      </c>
      <c r="AA243" s="239">
        <v>-4.8863157999999997E-2</v>
      </c>
      <c r="AB243" s="241">
        <v>0</v>
      </c>
      <c r="AC243" s="241">
        <v>0</v>
      </c>
      <c r="AD243" s="76">
        <v>0</v>
      </c>
      <c r="AE243" s="76">
        <v>0</v>
      </c>
    </row>
    <row r="244" spans="5:31" x14ac:dyDescent="0.2">
      <c r="E244" s="76">
        <v>130</v>
      </c>
      <c r="F244" s="448" t="s">
        <v>373</v>
      </c>
      <c r="G244" s="327">
        <v>2.6179320517</v>
      </c>
      <c r="H244" s="239">
        <v>-0.11928668100000001</v>
      </c>
      <c r="I244" s="239">
        <v>-4.8863157999999997E-2</v>
      </c>
      <c r="J244" s="241">
        <v>0</v>
      </c>
      <c r="K244" s="241">
        <v>0</v>
      </c>
      <c r="L244" s="76">
        <v>0</v>
      </c>
      <c r="M244" s="76">
        <v>0</v>
      </c>
      <c r="N244" s="76"/>
      <c r="O244" s="448" t="s">
        <v>373</v>
      </c>
      <c r="P244" s="327">
        <v>2.6179320517</v>
      </c>
      <c r="Q244" s="239">
        <v>-0.11928668100000001</v>
      </c>
      <c r="R244" s="239">
        <v>-4.8863157999999997E-2</v>
      </c>
      <c r="S244" s="241">
        <v>0</v>
      </c>
      <c r="T244" s="241">
        <v>0</v>
      </c>
      <c r="U244" s="76">
        <v>0</v>
      </c>
      <c r="V244" s="76">
        <v>0</v>
      </c>
      <c r="W244" s="76"/>
      <c r="X244" s="448" t="s">
        <v>373</v>
      </c>
      <c r="Y244" s="327">
        <v>2.6179320517</v>
      </c>
      <c r="Z244" s="239">
        <v>-0.11928668100000001</v>
      </c>
      <c r="AA244" s="239">
        <v>-4.8863157999999997E-2</v>
      </c>
      <c r="AB244" s="241">
        <v>0</v>
      </c>
      <c r="AC244" s="241">
        <v>0</v>
      </c>
      <c r="AD244" s="76">
        <v>0</v>
      </c>
      <c r="AE244" s="76">
        <v>0</v>
      </c>
    </row>
    <row r="245" spans="5:31" x14ac:dyDescent="0.2">
      <c r="E245" s="76">
        <v>131</v>
      </c>
      <c r="F245" s="253" t="s">
        <v>374</v>
      </c>
      <c r="G245" s="327">
        <v>2.6167840360999999</v>
      </c>
      <c r="H245" s="239">
        <v>-0.11928668100000001</v>
      </c>
      <c r="I245" s="241">
        <v>-4.8863157999999997E-2</v>
      </c>
      <c r="J245" s="241">
        <v>0</v>
      </c>
      <c r="K245" s="241">
        <v>0</v>
      </c>
      <c r="L245" s="76">
        <v>0</v>
      </c>
      <c r="M245" s="76">
        <v>0</v>
      </c>
      <c r="N245" s="76"/>
      <c r="O245" s="253" t="s">
        <v>374</v>
      </c>
      <c r="P245" s="327">
        <v>2.6167840360999999</v>
      </c>
      <c r="Q245" s="239">
        <v>-0.11928668100000001</v>
      </c>
      <c r="R245" s="241">
        <v>-4.8863157999999997E-2</v>
      </c>
      <c r="S245" s="241">
        <v>0</v>
      </c>
      <c r="T245" s="241">
        <v>0</v>
      </c>
      <c r="U245" s="76">
        <v>0</v>
      </c>
      <c r="V245" s="76">
        <v>0</v>
      </c>
      <c r="W245" s="76"/>
      <c r="X245" s="253" t="s">
        <v>374</v>
      </c>
      <c r="Y245" s="327">
        <v>2.6167840360999999</v>
      </c>
      <c r="Z245" s="239">
        <v>-0.11928668100000001</v>
      </c>
      <c r="AA245" s="241">
        <v>-4.8863157999999997E-2</v>
      </c>
      <c r="AB245" s="241">
        <v>0</v>
      </c>
      <c r="AC245" s="241">
        <v>0</v>
      </c>
      <c r="AD245" s="76">
        <v>0</v>
      </c>
      <c r="AE245" s="76">
        <v>0</v>
      </c>
    </row>
    <row r="246" spans="5:31" x14ac:dyDescent="0.2">
      <c r="E246" s="76">
        <v>132</v>
      </c>
      <c r="F246" s="450" t="s">
        <v>375</v>
      </c>
      <c r="G246" s="327">
        <v>2.6321595491999998</v>
      </c>
      <c r="H246" s="239">
        <v>-0.11928668100000001</v>
      </c>
      <c r="I246" s="239">
        <v>-4.8863157999999997E-2</v>
      </c>
      <c r="J246" s="241">
        <v>0</v>
      </c>
      <c r="K246" s="241">
        <v>0</v>
      </c>
      <c r="L246" s="76">
        <v>0</v>
      </c>
      <c r="M246" s="76">
        <v>0</v>
      </c>
      <c r="N246" s="76"/>
      <c r="O246" s="450" t="s">
        <v>375</v>
      </c>
      <c r="P246" s="327">
        <v>2.6321595491999998</v>
      </c>
      <c r="Q246" s="239">
        <v>-0.11928668100000001</v>
      </c>
      <c r="R246" s="239">
        <v>-4.8863157999999997E-2</v>
      </c>
      <c r="S246" s="241">
        <v>0</v>
      </c>
      <c r="T246" s="241">
        <v>0</v>
      </c>
      <c r="U246" s="76">
        <v>0</v>
      </c>
      <c r="V246" s="76">
        <v>0</v>
      </c>
      <c r="W246" s="76"/>
      <c r="X246" s="450" t="s">
        <v>375</v>
      </c>
      <c r="Y246" s="327">
        <v>2.6321595491999998</v>
      </c>
      <c r="Z246" s="239">
        <v>-0.11928668100000001</v>
      </c>
      <c r="AA246" s="239">
        <v>-4.8863157999999997E-2</v>
      </c>
      <c r="AB246" s="241">
        <v>0</v>
      </c>
      <c r="AC246" s="241">
        <v>0</v>
      </c>
      <c r="AD246" s="76">
        <v>0</v>
      </c>
      <c r="AE246" s="76">
        <v>0</v>
      </c>
    </row>
    <row r="247" spans="5:31" x14ac:dyDescent="0.2">
      <c r="E247" s="76">
        <v>133</v>
      </c>
      <c r="F247" s="450" t="s">
        <v>376</v>
      </c>
      <c r="G247" s="327">
        <v>2.6294171337000001</v>
      </c>
      <c r="H247" s="241">
        <v>-0.11928668100000001</v>
      </c>
      <c r="I247" s="239">
        <v>-4.8863157999999997E-2</v>
      </c>
      <c r="J247" s="241">
        <v>0</v>
      </c>
      <c r="K247" s="241">
        <v>0</v>
      </c>
      <c r="L247" s="76">
        <v>0</v>
      </c>
      <c r="M247" s="76">
        <v>0</v>
      </c>
      <c r="N247" s="76"/>
      <c r="O247" s="450" t="s">
        <v>376</v>
      </c>
      <c r="P247" s="327">
        <v>2.6294171337000001</v>
      </c>
      <c r="Q247" s="241">
        <v>-0.11928668100000001</v>
      </c>
      <c r="R247" s="239">
        <v>-4.8863157999999997E-2</v>
      </c>
      <c r="S247" s="241">
        <v>0</v>
      </c>
      <c r="T247" s="241">
        <v>0</v>
      </c>
      <c r="U247" s="76">
        <v>0</v>
      </c>
      <c r="V247" s="76">
        <v>0</v>
      </c>
      <c r="W247" s="76"/>
      <c r="X247" s="450" t="s">
        <v>376</v>
      </c>
      <c r="Y247" s="327">
        <v>2.6294171337000001</v>
      </c>
      <c r="Z247" s="241">
        <v>-0.11928668100000001</v>
      </c>
      <c r="AA247" s="239">
        <v>-4.8863157999999997E-2</v>
      </c>
      <c r="AB247" s="241">
        <v>0</v>
      </c>
      <c r="AC247" s="241">
        <v>0</v>
      </c>
      <c r="AD247" s="76">
        <v>0</v>
      </c>
      <c r="AE247" s="76">
        <v>0</v>
      </c>
    </row>
    <row r="248" spans="5:31" x14ac:dyDescent="0.2">
      <c r="E248" s="76">
        <v>134</v>
      </c>
      <c r="F248" s="253" t="s">
        <v>377</v>
      </c>
      <c r="G248" s="327">
        <v>2.6239733482999998</v>
      </c>
      <c r="H248" s="239">
        <v>-0.11928668100000001</v>
      </c>
      <c r="I248" s="239">
        <v>-4.8863157999999997E-2</v>
      </c>
      <c r="J248" s="241">
        <v>0</v>
      </c>
      <c r="K248" s="241">
        <v>0</v>
      </c>
      <c r="L248" s="76">
        <v>0</v>
      </c>
      <c r="M248" s="76">
        <v>0</v>
      </c>
      <c r="N248" s="76"/>
      <c r="O248" s="253" t="s">
        <v>377</v>
      </c>
      <c r="P248" s="327">
        <v>2.6239733482999998</v>
      </c>
      <c r="Q248" s="239">
        <v>-0.11928668100000001</v>
      </c>
      <c r="R248" s="239">
        <v>-4.8863157999999997E-2</v>
      </c>
      <c r="S248" s="241">
        <v>0</v>
      </c>
      <c r="T248" s="241">
        <v>0</v>
      </c>
      <c r="U248" s="76">
        <v>0</v>
      </c>
      <c r="V248" s="76">
        <v>0</v>
      </c>
      <c r="W248" s="76"/>
      <c r="X248" s="253" t="s">
        <v>377</v>
      </c>
      <c r="Y248" s="327">
        <v>2.6239733482999998</v>
      </c>
      <c r="Z248" s="239">
        <v>-0.11928668100000001</v>
      </c>
      <c r="AA248" s="239">
        <v>-4.8863157999999997E-2</v>
      </c>
      <c r="AB248" s="241">
        <v>0</v>
      </c>
      <c r="AC248" s="241">
        <v>0</v>
      </c>
      <c r="AD248" s="76">
        <v>0</v>
      </c>
      <c r="AE248" s="76">
        <v>0</v>
      </c>
    </row>
    <row r="249" spans="5:31" x14ac:dyDescent="0.2">
      <c r="E249" s="76">
        <v>135</v>
      </c>
      <c r="F249" s="448" t="s">
        <v>378</v>
      </c>
      <c r="G249" s="327">
        <v>2.6190541889999999</v>
      </c>
      <c r="H249" s="240">
        <v>-0.11928668100000001</v>
      </c>
      <c r="I249" s="240">
        <v>-4.8863157999999997E-2</v>
      </c>
      <c r="J249" s="241">
        <v>0</v>
      </c>
      <c r="K249" s="241">
        <v>0</v>
      </c>
      <c r="L249" s="76">
        <v>0</v>
      </c>
      <c r="M249" s="76">
        <v>0</v>
      </c>
      <c r="N249" s="76"/>
      <c r="O249" s="448" t="s">
        <v>378</v>
      </c>
      <c r="P249" s="327">
        <v>2.6190541889999999</v>
      </c>
      <c r="Q249" s="240">
        <v>-0.11928668100000001</v>
      </c>
      <c r="R249" s="240">
        <v>-4.8863157999999997E-2</v>
      </c>
      <c r="S249" s="241">
        <v>0</v>
      </c>
      <c r="T249" s="241">
        <v>0</v>
      </c>
      <c r="U249" s="76">
        <v>0</v>
      </c>
      <c r="V249" s="76">
        <v>0</v>
      </c>
      <c r="W249" s="76"/>
      <c r="X249" s="448" t="s">
        <v>378</v>
      </c>
      <c r="Y249" s="327">
        <v>2.6190541889999999</v>
      </c>
      <c r="Z249" s="240">
        <v>-0.11928668100000001</v>
      </c>
      <c r="AA249" s="240">
        <v>-4.8863157999999997E-2</v>
      </c>
      <c r="AB249" s="241">
        <v>0</v>
      </c>
      <c r="AC249" s="241">
        <v>0</v>
      </c>
      <c r="AD249" s="76">
        <v>0</v>
      </c>
      <c r="AE249" s="76">
        <v>0</v>
      </c>
    </row>
    <row r="250" spans="5:31" x14ac:dyDescent="0.2">
      <c r="E250" s="76">
        <v>136</v>
      </c>
      <c r="F250" s="448" t="s">
        <v>379</v>
      </c>
      <c r="G250" s="327">
        <v>3.9518203151</v>
      </c>
      <c r="H250" s="239">
        <v>-0.73414141300000002</v>
      </c>
      <c r="I250" s="239">
        <v>1.6643859E-2</v>
      </c>
      <c r="J250" s="241">
        <v>0</v>
      </c>
      <c r="K250" s="241">
        <v>0</v>
      </c>
      <c r="L250" s="76">
        <v>0</v>
      </c>
      <c r="M250" s="76">
        <v>0</v>
      </c>
      <c r="N250" s="76"/>
      <c r="O250" s="448" t="s">
        <v>379</v>
      </c>
      <c r="P250" s="327">
        <v>3.9518203151</v>
      </c>
      <c r="Q250" s="239">
        <v>-0.73414141300000002</v>
      </c>
      <c r="R250" s="239">
        <v>1.6643859E-2</v>
      </c>
      <c r="S250" s="241">
        <v>0</v>
      </c>
      <c r="T250" s="241">
        <v>0</v>
      </c>
      <c r="U250" s="76">
        <v>0</v>
      </c>
      <c r="V250" s="76">
        <v>0</v>
      </c>
      <c r="W250" s="76"/>
      <c r="X250" s="448" t="s">
        <v>379</v>
      </c>
      <c r="Y250" s="327">
        <v>3.9518203151</v>
      </c>
      <c r="Z250" s="239">
        <v>-0.73414141300000002</v>
      </c>
      <c r="AA250" s="239">
        <v>1.6643859E-2</v>
      </c>
      <c r="AB250" s="241">
        <v>0</v>
      </c>
      <c r="AC250" s="241">
        <v>0</v>
      </c>
      <c r="AD250" s="76">
        <v>0</v>
      </c>
      <c r="AE250" s="76">
        <v>0</v>
      </c>
    </row>
    <row r="251" spans="5:31" x14ac:dyDescent="0.2">
      <c r="E251" s="76">
        <v>137</v>
      </c>
      <c r="F251" s="253" t="s">
        <v>380</v>
      </c>
      <c r="G251" s="327">
        <v>2.6135582980000001</v>
      </c>
      <c r="H251" s="239">
        <v>-0.11928668100000001</v>
      </c>
      <c r="I251" s="239">
        <v>-4.8863157999999997E-2</v>
      </c>
      <c r="J251" s="241">
        <v>0</v>
      </c>
      <c r="K251" s="241">
        <v>0</v>
      </c>
      <c r="L251" s="76">
        <v>0</v>
      </c>
      <c r="M251" s="76">
        <v>0</v>
      </c>
      <c r="N251" s="76"/>
      <c r="O251" s="253" t="s">
        <v>380</v>
      </c>
      <c r="P251" s="327">
        <v>2.6135582980000001</v>
      </c>
      <c r="Q251" s="239">
        <v>-0.11928668100000001</v>
      </c>
      <c r="R251" s="239">
        <v>-4.8863157999999997E-2</v>
      </c>
      <c r="S251" s="241">
        <v>0</v>
      </c>
      <c r="T251" s="241">
        <v>0</v>
      </c>
      <c r="U251" s="76">
        <v>0</v>
      </c>
      <c r="V251" s="76">
        <v>0</v>
      </c>
      <c r="W251" s="76"/>
      <c r="X251" s="253" t="s">
        <v>380</v>
      </c>
      <c r="Y251" s="327">
        <v>2.6135582980000001</v>
      </c>
      <c r="Z251" s="239">
        <v>-0.11928668100000001</v>
      </c>
      <c r="AA251" s="239">
        <v>-4.8863157999999997E-2</v>
      </c>
      <c r="AB251" s="241">
        <v>0</v>
      </c>
      <c r="AC251" s="241">
        <v>0</v>
      </c>
      <c r="AD251" s="76">
        <v>0</v>
      </c>
      <c r="AE251" s="76">
        <v>0</v>
      </c>
    </row>
    <row r="252" spans="5:31" x14ac:dyDescent="0.2">
      <c r="E252" s="76">
        <v>138</v>
      </c>
      <c r="F252" s="253" t="s">
        <v>381</v>
      </c>
      <c r="G252" s="327">
        <v>2.6258611250000001</v>
      </c>
      <c r="H252" s="239">
        <v>-0.11928668100000001</v>
      </c>
      <c r="I252" s="239">
        <v>-4.8863157999999997E-2</v>
      </c>
      <c r="J252" s="241">
        <v>0</v>
      </c>
      <c r="K252" s="241">
        <v>0</v>
      </c>
      <c r="L252" s="76">
        <v>0</v>
      </c>
      <c r="M252" s="76">
        <v>0</v>
      </c>
      <c r="N252" s="76"/>
      <c r="O252" s="253" t="s">
        <v>381</v>
      </c>
      <c r="P252" s="327">
        <v>2.6258611250000001</v>
      </c>
      <c r="Q252" s="239">
        <v>-0.11928668100000001</v>
      </c>
      <c r="R252" s="239">
        <v>-4.8863157999999997E-2</v>
      </c>
      <c r="S252" s="241">
        <v>0</v>
      </c>
      <c r="T252" s="241">
        <v>0</v>
      </c>
      <c r="U252" s="76">
        <v>0</v>
      </c>
      <c r="V252" s="76">
        <v>0</v>
      </c>
      <c r="W252" s="76"/>
      <c r="X252" s="253" t="s">
        <v>381</v>
      </c>
      <c r="Y252" s="327">
        <v>2.6258611250000001</v>
      </c>
      <c r="Z252" s="239">
        <v>-0.11928668100000001</v>
      </c>
      <c r="AA252" s="239">
        <v>-4.8863157999999997E-2</v>
      </c>
      <c r="AB252" s="241">
        <v>0</v>
      </c>
      <c r="AC252" s="241">
        <v>0</v>
      </c>
      <c r="AD252" s="76">
        <v>0</v>
      </c>
      <c r="AE252" s="76">
        <v>0</v>
      </c>
    </row>
    <row r="253" spans="5:31" x14ac:dyDescent="0.2">
      <c r="E253" s="76">
        <v>139</v>
      </c>
      <c r="F253" s="448" t="s">
        <v>382</v>
      </c>
      <c r="G253" s="327">
        <v>2.6259661208999998</v>
      </c>
      <c r="H253" s="239">
        <v>-0.11928668100000001</v>
      </c>
      <c r="I253" s="239">
        <v>-4.8863157999999997E-2</v>
      </c>
      <c r="J253" s="241">
        <v>0</v>
      </c>
      <c r="K253" s="241">
        <v>0</v>
      </c>
      <c r="L253" s="76">
        <v>0</v>
      </c>
      <c r="M253" s="76">
        <v>0</v>
      </c>
      <c r="N253" s="76"/>
      <c r="O253" s="448" t="s">
        <v>382</v>
      </c>
      <c r="P253" s="327">
        <v>2.6259661208999998</v>
      </c>
      <c r="Q253" s="239">
        <v>-0.11928668100000001</v>
      </c>
      <c r="R253" s="239">
        <v>-4.8863157999999997E-2</v>
      </c>
      <c r="S253" s="241">
        <v>0</v>
      </c>
      <c r="T253" s="241">
        <v>0</v>
      </c>
      <c r="U253" s="76">
        <v>0</v>
      </c>
      <c r="V253" s="76">
        <v>0</v>
      </c>
      <c r="W253" s="76"/>
      <c r="X253" s="448" t="s">
        <v>382</v>
      </c>
      <c r="Y253" s="327">
        <v>2.6259661208999998</v>
      </c>
      <c r="Z253" s="239">
        <v>-0.11928668100000001</v>
      </c>
      <c r="AA253" s="239">
        <v>-4.8863157999999997E-2</v>
      </c>
      <c r="AB253" s="241">
        <v>0</v>
      </c>
      <c r="AC253" s="241">
        <v>0</v>
      </c>
      <c r="AD253" s="76">
        <v>0</v>
      </c>
      <c r="AE253" s="76">
        <v>0</v>
      </c>
    </row>
    <row r="254" spans="5:31" x14ac:dyDescent="0.2">
      <c r="E254" s="76">
        <v>140</v>
      </c>
      <c r="F254" s="44" t="s">
        <v>383</v>
      </c>
      <c r="G254" s="328">
        <v>2.6189548034999999</v>
      </c>
      <c r="H254" s="239">
        <v>-0.11928668100000001</v>
      </c>
      <c r="I254" s="239">
        <v>-4.8863157999999997E-2</v>
      </c>
      <c r="J254" s="241">
        <v>0</v>
      </c>
      <c r="K254" s="241">
        <v>0</v>
      </c>
      <c r="L254" s="76">
        <v>0</v>
      </c>
      <c r="M254" s="76">
        <v>0</v>
      </c>
      <c r="N254" s="76"/>
      <c r="O254" s="44" t="s">
        <v>383</v>
      </c>
      <c r="P254" s="328">
        <v>2.6189548034999999</v>
      </c>
      <c r="Q254" s="239">
        <v>-0.11928668100000001</v>
      </c>
      <c r="R254" s="239">
        <v>-4.8863157999999997E-2</v>
      </c>
      <c r="S254" s="241">
        <v>0</v>
      </c>
      <c r="T254" s="241">
        <v>0</v>
      </c>
      <c r="U254" s="76">
        <v>0</v>
      </c>
      <c r="V254" s="76">
        <v>0</v>
      </c>
      <c r="W254" s="76"/>
      <c r="X254" s="44" t="s">
        <v>383</v>
      </c>
      <c r="Y254" s="328">
        <v>2.6189548034999999</v>
      </c>
      <c r="Z254" s="239">
        <v>-0.11928668100000001</v>
      </c>
      <c r="AA254" s="239">
        <v>-4.8863157999999997E-2</v>
      </c>
      <c r="AB254" s="241">
        <v>0</v>
      </c>
      <c r="AC254" s="241">
        <v>0</v>
      </c>
      <c r="AD254" s="76">
        <v>0</v>
      </c>
      <c r="AE254" s="76">
        <v>0</v>
      </c>
    </row>
    <row r="255" spans="5:31" x14ac:dyDescent="0.2">
      <c r="E255" s="76">
        <v>141</v>
      </c>
      <c r="F255" s="423" t="s">
        <v>384</v>
      </c>
      <c r="G255" s="327">
        <v>2.6109140451999999</v>
      </c>
      <c r="H255" s="239">
        <v>-0.11928668100000001</v>
      </c>
      <c r="I255" s="239">
        <v>-4.8863157999999997E-2</v>
      </c>
      <c r="J255" s="241">
        <v>0</v>
      </c>
      <c r="K255" s="241">
        <v>0</v>
      </c>
      <c r="L255" s="76">
        <v>0</v>
      </c>
      <c r="M255" s="76">
        <v>0</v>
      </c>
      <c r="N255" s="76"/>
      <c r="O255" s="423" t="s">
        <v>384</v>
      </c>
      <c r="P255" s="327">
        <v>2.6109140451999999</v>
      </c>
      <c r="Q255" s="239">
        <v>-0.11928668100000001</v>
      </c>
      <c r="R255" s="239">
        <v>-4.8863157999999997E-2</v>
      </c>
      <c r="S255" s="241">
        <v>0</v>
      </c>
      <c r="T255" s="241">
        <v>0</v>
      </c>
      <c r="U255" s="76">
        <v>0</v>
      </c>
      <c r="V255" s="76">
        <v>0</v>
      </c>
      <c r="W255" s="76"/>
      <c r="X255" s="423" t="s">
        <v>384</v>
      </c>
      <c r="Y255" s="327">
        <v>2.6109140451999999</v>
      </c>
      <c r="Z255" s="239">
        <v>-0.11928668100000001</v>
      </c>
      <c r="AA255" s="239">
        <v>-4.8863157999999997E-2</v>
      </c>
      <c r="AB255" s="241">
        <v>0</v>
      </c>
      <c r="AC255" s="241">
        <v>0</v>
      </c>
      <c r="AD255" s="76">
        <v>0</v>
      </c>
      <c r="AE255" s="76">
        <v>0</v>
      </c>
    </row>
    <row r="256" spans="5:31" x14ac:dyDescent="0.2">
      <c r="E256" s="76">
        <v>142</v>
      </c>
      <c r="F256" s="448" t="s">
        <v>385</v>
      </c>
      <c r="G256" s="327">
        <v>2.6266980105000002</v>
      </c>
      <c r="H256" s="239">
        <v>-0.11928668100000001</v>
      </c>
      <c r="I256" s="239">
        <v>-4.8863157999999997E-2</v>
      </c>
      <c r="J256" s="241">
        <v>0</v>
      </c>
      <c r="K256" s="241">
        <v>0</v>
      </c>
      <c r="L256" s="76">
        <v>0</v>
      </c>
      <c r="M256" s="76">
        <v>0</v>
      </c>
      <c r="N256" s="76"/>
      <c r="O256" s="448" t="s">
        <v>385</v>
      </c>
      <c r="P256" s="327">
        <v>2.6266980105000002</v>
      </c>
      <c r="Q256" s="239">
        <v>-0.11928668100000001</v>
      </c>
      <c r="R256" s="239">
        <v>-4.8863157999999997E-2</v>
      </c>
      <c r="S256" s="241">
        <v>0</v>
      </c>
      <c r="T256" s="241">
        <v>0</v>
      </c>
      <c r="U256" s="76">
        <v>0</v>
      </c>
      <c r="V256" s="76">
        <v>0</v>
      </c>
      <c r="W256" s="76"/>
      <c r="X256" s="448" t="s">
        <v>385</v>
      </c>
      <c r="Y256" s="327">
        <v>2.6266980105000002</v>
      </c>
      <c r="Z256" s="239">
        <v>-0.11928668100000001</v>
      </c>
      <c r="AA256" s="239">
        <v>-4.8863157999999997E-2</v>
      </c>
      <c r="AB256" s="241">
        <v>0</v>
      </c>
      <c r="AC256" s="241">
        <v>0</v>
      </c>
      <c r="AD256" s="76">
        <v>0</v>
      </c>
      <c r="AE256" s="76">
        <v>0</v>
      </c>
    </row>
    <row r="257" spans="5:31" x14ac:dyDescent="0.2">
      <c r="E257" s="76">
        <v>143</v>
      </c>
      <c r="F257" s="448" t="s">
        <v>386</v>
      </c>
      <c r="G257" s="327">
        <v>2.6235941815000001</v>
      </c>
      <c r="H257" s="239">
        <v>-0.11928668100000001</v>
      </c>
      <c r="I257" s="239">
        <v>-4.8863157999999997E-2</v>
      </c>
      <c r="J257" s="241">
        <v>0</v>
      </c>
      <c r="K257" s="241">
        <v>0</v>
      </c>
      <c r="L257" s="76">
        <v>0</v>
      </c>
      <c r="M257" s="76">
        <v>0</v>
      </c>
      <c r="N257" s="76"/>
      <c r="O257" s="448" t="s">
        <v>386</v>
      </c>
      <c r="P257" s="327">
        <v>2.6235941815000001</v>
      </c>
      <c r="Q257" s="239">
        <v>-0.11928668100000001</v>
      </c>
      <c r="R257" s="239">
        <v>-4.8863157999999997E-2</v>
      </c>
      <c r="S257" s="241">
        <v>0</v>
      </c>
      <c r="T257" s="241">
        <v>0</v>
      </c>
      <c r="U257" s="76">
        <v>0</v>
      </c>
      <c r="V257" s="76">
        <v>0</v>
      </c>
      <c r="W257" s="76"/>
      <c r="X257" s="448" t="s">
        <v>386</v>
      </c>
      <c r="Y257" s="327">
        <v>2.6235941815000001</v>
      </c>
      <c r="Z257" s="239">
        <v>-0.11928668100000001</v>
      </c>
      <c r="AA257" s="239">
        <v>-4.8863157999999997E-2</v>
      </c>
      <c r="AB257" s="241">
        <v>0</v>
      </c>
      <c r="AC257" s="241">
        <v>0</v>
      </c>
      <c r="AD257" s="76">
        <v>0</v>
      </c>
      <c r="AE257" s="76">
        <v>0</v>
      </c>
    </row>
    <row r="258" spans="5:31" x14ac:dyDescent="0.2">
      <c r="E258" s="76">
        <v>144</v>
      </c>
      <c r="F258" s="448" t="s">
        <v>387</v>
      </c>
      <c r="G258" s="327">
        <v>2.6247881048999999</v>
      </c>
      <c r="H258" s="241">
        <v>-0.11928668100000001</v>
      </c>
      <c r="I258" s="241">
        <v>-4.8863157999999997E-2</v>
      </c>
      <c r="J258" s="241">
        <v>0</v>
      </c>
      <c r="K258" s="241">
        <v>0</v>
      </c>
      <c r="L258" s="76">
        <v>0</v>
      </c>
      <c r="M258" s="76">
        <v>0</v>
      </c>
      <c r="N258" s="76"/>
      <c r="O258" s="448" t="s">
        <v>387</v>
      </c>
      <c r="P258" s="327">
        <v>2.6247881048999999</v>
      </c>
      <c r="Q258" s="241">
        <v>-0.11928668100000001</v>
      </c>
      <c r="R258" s="241">
        <v>-4.8863157999999997E-2</v>
      </c>
      <c r="S258" s="241">
        <v>0</v>
      </c>
      <c r="T258" s="241">
        <v>0</v>
      </c>
      <c r="U258" s="76">
        <v>0</v>
      </c>
      <c r="V258" s="76">
        <v>0</v>
      </c>
      <c r="W258" s="76"/>
      <c r="X258" s="448" t="s">
        <v>387</v>
      </c>
      <c r="Y258" s="327">
        <v>2.6247881048999999</v>
      </c>
      <c r="Z258" s="241">
        <v>-0.11928668100000001</v>
      </c>
      <c r="AA258" s="241">
        <v>-4.8863157999999997E-2</v>
      </c>
      <c r="AB258" s="241">
        <v>0</v>
      </c>
      <c r="AC258" s="241">
        <v>0</v>
      </c>
      <c r="AD258" s="76">
        <v>0</v>
      </c>
      <c r="AE258" s="76">
        <v>0</v>
      </c>
    </row>
    <row r="259" spans="5:31" x14ac:dyDescent="0.2">
      <c r="E259" s="76">
        <v>145</v>
      </c>
      <c r="F259" s="448" t="s">
        <v>388</v>
      </c>
      <c r="G259" s="327">
        <v>2.6258667896999999</v>
      </c>
      <c r="H259" s="241">
        <v>-0.11928668100000001</v>
      </c>
      <c r="I259" s="241">
        <v>-4.8863157999999997E-2</v>
      </c>
      <c r="J259" s="241">
        <v>0</v>
      </c>
      <c r="K259" s="241">
        <v>0</v>
      </c>
      <c r="L259" s="76">
        <v>0</v>
      </c>
      <c r="M259" s="76">
        <v>0</v>
      </c>
      <c r="N259" s="76"/>
      <c r="O259" s="448" t="s">
        <v>388</v>
      </c>
      <c r="P259" s="327">
        <v>2.6258667896999999</v>
      </c>
      <c r="Q259" s="241">
        <v>-0.11928668100000001</v>
      </c>
      <c r="R259" s="241">
        <v>-4.8863157999999997E-2</v>
      </c>
      <c r="S259" s="241">
        <v>0</v>
      </c>
      <c r="T259" s="241">
        <v>0</v>
      </c>
      <c r="U259" s="76">
        <v>0</v>
      </c>
      <c r="V259" s="76">
        <v>0</v>
      </c>
      <c r="W259" s="76"/>
      <c r="X259" s="448" t="s">
        <v>388</v>
      </c>
      <c r="Y259" s="327">
        <v>2.6258667896999999</v>
      </c>
      <c r="Z259" s="241">
        <v>-0.11928668100000001</v>
      </c>
      <c r="AA259" s="241">
        <v>-4.8863157999999997E-2</v>
      </c>
      <c r="AB259" s="241">
        <v>0</v>
      </c>
      <c r="AC259" s="241">
        <v>0</v>
      </c>
      <c r="AD259" s="76">
        <v>0</v>
      </c>
      <c r="AE259" s="76">
        <v>0</v>
      </c>
    </row>
    <row r="260" spans="5:31" x14ac:dyDescent="0.2">
      <c r="E260" s="76">
        <v>146</v>
      </c>
      <c r="F260" s="448" t="s">
        <v>389</v>
      </c>
      <c r="G260" s="327">
        <v>2.6103918571000002</v>
      </c>
      <c r="H260" s="241">
        <v>-0.11928668100000001</v>
      </c>
      <c r="I260" s="241">
        <v>-4.8863157999999997E-2</v>
      </c>
      <c r="J260" s="241">
        <v>0</v>
      </c>
      <c r="K260" s="241">
        <v>0</v>
      </c>
      <c r="L260" s="76">
        <v>0</v>
      </c>
      <c r="M260" s="76">
        <v>0</v>
      </c>
      <c r="N260" s="76"/>
      <c r="O260" s="448" t="s">
        <v>389</v>
      </c>
      <c r="P260" s="327">
        <v>2.6103918571000002</v>
      </c>
      <c r="Q260" s="241">
        <v>-0.11928668100000001</v>
      </c>
      <c r="R260" s="241">
        <v>-4.8863157999999997E-2</v>
      </c>
      <c r="S260" s="241">
        <v>0</v>
      </c>
      <c r="T260" s="241">
        <v>0</v>
      </c>
      <c r="U260" s="76">
        <v>0</v>
      </c>
      <c r="V260" s="76">
        <v>0</v>
      </c>
      <c r="W260" s="76"/>
      <c r="X260" s="448" t="s">
        <v>389</v>
      </c>
      <c r="Y260" s="327">
        <v>2.6103918571000002</v>
      </c>
      <c r="Z260" s="241">
        <v>-0.11928668100000001</v>
      </c>
      <c r="AA260" s="241">
        <v>-4.8863157999999997E-2</v>
      </c>
      <c r="AB260" s="241">
        <v>0</v>
      </c>
      <c r="AC260" s="241">
        <v>0</v>
      </c>
      <c r="AD260" s="76">
        <v>0</v>
      </c>
      <c r="AE260" s="76">
        <v>0</v>
      </c>
    </row>
    <row r="261" spans="5:31" x14ac:dyDescent="0.2">
      <c r="E261" s="76">
        <v>147</v>
      </c>
      <c r="F261" s="448" t="s">
        <v>390</v>
      </c>
      <c r="G261" s="327">
        <v>2.6259661208999998</v>
      </c>
      <c r="H261" s="241">
        <v>-0.11928668100000001</v>
      </c>
      <c r="I261" s="241">
        <v>-4.8863157999999997E-2</v>
      </c>
      <c r="J261" s="241">
        <v>0</v>
      </c>
      <c r="K261" s="241">
        <v>0</v>
      </c>
      <c r="L261" s="76">
        <v>0</v>
      </c>
      <c r="M261" s="76">
        <v>0</v>
      </c>
      <c r="N261" s="76"/>
      <c r="O261" s="448" t="s">
        <v>390</v>
      </c>
      <c r="P261" s="327">
        <v>2.6259661208999998</v>
      </c>
      <c r="Q261" s="241">
        <v>-0.11928668100000001</v>
      </c>
      <c r="R261" s="241">
        <v>-4.8863157999999997E-2</v>
      </c>
      <c r="S261" s="241">
        <v>0</v>
      </c>
      <c r="T261" s="241">
        <v>0</v>
      </c>
      <c r="U261" s="76">
        <v>0</v>
      </c>
      <c r="V261" s="76">
        <v>0</v>
      </c>
      <c r="W261" s="76"/>
      <c r="X261" s="448" t="s">
        <v>390</v>
      </c>
      <c r="Y261" s="327">
        <v>2.6259661208999998</v>
      </c>
      <c r="Z261" s="241">
        <v>-0.11928668100000001</v>
      </c>
      <c r="AA261" s="241">
        <v>-4.8863157999999997E-2</v>
      </c>
      <c r="AB261" s="241">
        <v>0</v>
      </c>
      <c r="AC261" s="241">
        <v>0</v>
      </c>
      <c r="AD261" s="76">
        <v>0</v>
      </c>
      <c r="AE261" s="76">
        <v>0</v>
      </c>
    </row>
    <row r="262" spans="5:31" x14ac:dyDescent="0.2">
      <c r="E262" s="76">
        <v>148</v>
      </c>
      <c r="F262" s="448" t="s">
        <v>391</v>
      </c>
      <c r="G262" s="327">
        <v>2.6247855907000002</v>
      </c>
      <c r="H262" s="241">
        <v>-0.11928668100000001</v>
      </c>
      <c r="I262" s="241">
        <v>-4.8863157999999997E-2</v>
      </c>
      <c r="J262" s="241">
        <v>0</v>
      </c>
      <c r="K262" s="241">
        <v>0</v>
      </c>
      <c r="L262" s="76">
        <v>0</v>
      </c>
      <c r="M262" s="76">
        <v>0</v>
      </c>
      <c r="N262" s="76"/>
      <c r="O262" s="448" t="s">
        <v>391</v>
      </c>
      <c r="P262" s="327">
        <v>2.6247855907000002</v>
      </c>
      <c r="Q262" s="241">
        <v>-0.11928668100000001</v>
      </c>
      <c r="R262" s="241">
        <v>-4.8863157999999997E-2</v>
      </c>
      <c r="S262" s="241">
        <v>0</v>
      </c>
      <c r="T262" s="241">
        <v>0</v>
      </c>
      <c r="U262" s="76">
        <v>0</v>
      </c>
      <c r="V262" s="76">
        <v>0</v>
      </c>
      <c r="W262" s="76"/>
      <c r="X262" s="448" t="s">
        <v>391</v>
      </c>
      <c r="Y262" s="327">
        <v>2.6247855907000002</v>
      </c>
      <c r="Z262" s="241">
        <v>-0.11928668100000001</v>
      </c>
      <c r="AA262" s="241">
        <v>-4.8863157999999997E-2</v>
      </c>
      <c r="AB262" s="241">
        <v>0</v>
      </c>
      <c r="AC262" s="241">
        <v>0</v>
      </c>
      <c r="AD262" s="76">
        <v>0</v>
      </c>
      <c r="AE262" s="76">
        <v>0</v>
      </c>
    </row>
    <row r="263" spans="5:31" x14ac:dyDescent="0.2">
      <c r="E263" s="76">
        <v>149</v>
      </c>
      <c r="F263" s="448" t="s">
        <v>392</v>
      </c>
      <c r="G263" s="327">
        <v>2.6624542244999998</v>
      </c>
      <c r="H263" s="241">
        <v>-0.11928668100000001</v>
      </c>
      <c r="I263" s="241">
        <v>-4.8863157999999997E-2</v>
      </c>
      <c r="J263" s="241">
        <v>0</v>
      </c>
      <c r="K263" s="241">
        <v>0</v>
      </c>
      <c r="L263" s="76">
        <v>0</v>
      </c>
      <c r="M263" s="76">
        <v>0</v>
      </c>
      <c r="N263" s="76"/>
      <c r="O263" s="448" t="s">
        <v>392</v>
      </c>
      <c r="P263" s="327">
        <v>2.6624542244999998</v>
      </c>
      <c r="Q263" s="241">
        <v>-0.11928668100000001</v>
      </c>
      <c r="R263" s="241">
        <v>-4.8863157999999997E-2</v>
      </c>
      <c r="S263" s="241">
        <v>0</v>
      </c>
      <c r="T263" s="241">
        <v>0</v>
      </c>
      <c r="U263" s="76">
        <v>0</v>
      </c>
      <c r="V263" s="76">
        <v>0</v>
      </c>
      <c r="W263" s="76"/>
      <c r="X263" s="448" t="s">
        <v>392</v>
      </c>
      <c r="Y263" s="327">
        <v>2.6624542244999998</v>
      </c>
      <c r="Z263" s="241">
        <v>-0.11928668100000001</v>
      </c>
      <c r="AA263" s="241">
        <v>-4.8863157999999997E-2</v>
      </c>
      <c r="AB263" s="241">
        <v>0</v>
      </c>
      <c r="AC263" s="241">
        <v>0</v>
      </c>
      <c r="AD263" s="76">
        <v>0</v>
      </c>
      <c r="AE263" s="76">
        <v>0</v>
      </c>
    </row>
    <row r="264" spans="5:31" x14ac:dyDescent="0.2">
      <c r="E264" s="76">
        <v>150</v>
      </c>
      <c r="F264" s="448"/>
      <c r="G264" s="327"/>
      <c r="H264" s="241"/>
      <c r="I264" s="241"/>
      <c r="J264" s="241">
        <v>0</v>
      </c>
      <c r="K264" s="241">
        <v>0</v>
      </c>
      <c r="L264" s="76">
        <v>0</v>
      </c>
      <c r="M264" s="76">
        <v>0</v>
      </c>
      <c r="N264" s="76"/>
      <c r="O264" s="448"/>
      <c r="P264" s="327"/>
      <c r="Q264" s="241"/>
      <c r="R264" s="241"/>
      <c r="S264" s="241">
        <v>0</v>
      </c>
      <c r="T264" s="241">
        <v>0</v>
      </c>
      <c r="U264" s="76">
        <v>0</v>
      </c>
      <c r="V264" s="76">
        <v>0</v>
      </c>
      <c r="W264" s="76"/>
      <c r="X264" s="448"/>
      <c r="Y264" s="327"/>
      <c r="Z264" s="241"/>
      <c r="AA264" s="241"/>
      <c r="AB264" s="241">
        <v>0</v>
      </c>
      <c r="AC264" s="241">
        <v>0</v>
      </c>
      <c r="AD264" s="76">
        <v>0</v>
      </c>
      <c r="AE264" s="76">
        <v>0</v>
      </c>
    </row>
    <row r="265" spans="5:31" x14ac:dyDescent="0.2">
      <c r="E265" s="76">
        <v>151</v>
      </c>
      <c r="F265" s="423" t="s">
        <v>394</v>
      </c>
      <c r="G265" s="327">
        <v>3.9287718322999998</v>
      </c>
      <c r="H265" s="241">
        <v>-0.81519311900000002</v>
      </c>
      <c r="I265" s="241">
        <v>2.6573890999999999E-2</v>
      </c>
      <c r="J265" s="241">
        <v>0</v>
      </c>
      <c r="K265" s="241">
        <v>0</v>
      </c>
      <c r="L265" s="76">
        <v>0</v>
      </c>
      <c r="M265" s="76">
        <v>0</v>
      </c>
      <c r="N265" s="76"/>
      <c r="O265" s="423" t="s">
        <v>394</v>
      </c>
      <c r="P265" s="327">
        <v>3.9287718322999998</v>
      </c>
      <c r="Q265" s="241">
        <v>-0.81519311900000002</v>
      </c>
      <c r="R265" s="241">
        <v>2.6573890999999999E-2</v>
      </c>
      <c r="S265" s="241">
        <v>0</v>
      </c>
      <c r="T265" s="241">
        <v>0</v>
      </c>
      <c r="U265" s="76">
        <v>0</v>
      </c>
      <c r="V265" s="76">
        <v>0</v>
      </c>
      <c r="W265" s="76"/>
      <c r="X265" s="423" t="s">
        <v>394</v>
      </c>
      <c r="Y265" s="327">
        <v>3.9287718322999998</v>
      </c>
      <c r="Z265" s="241">
        <v>-0.81519311900000002</v>
      </c>
      <c r="AA265" s="241">
        <v>2.6573890999999999E-2</v>
      </c>
      <c r="AB265" s="241">
        <v>0</v>
      </c>
      <c r="AC265" s="241">
        <v>0</v>
      </c>
      <c r="AD265" s="76">
        <v>0</v>
      </c>
      <c r="AE265" s="76">
        <v>0</v>
      </c>
    </row>
    <row r="266" spans="5:31" x14ac:dyDescent="0.2">
      <c r="E266" s="76">
        <v>152</v>
      </c>
      <c r="F266" s="448" t="s">
        <v>395</v>
      </c>
      <c r="G266" s="327">
        <v>2.6342778402000002</v>
      </c>
      <c r="H266" s="241">
        <v>-0.20489960600000001</v>
      </c>
      <c r="I266" s="241">
        <v>-3.8631113000000002E-2</v>
      </c>
      <c r="J266" s="241">
        <v>0</v>
      </c>
      <c r="K266" s="241">
        <v>0</v>
      </c>
      <c r="L266" s="76">
        <v>0</v>
      </c>
      <c r="M266" s="76">
        <v>0</v>
      </c>
      <c r="N266" s="76"/>
      <c r="O266" s="448" t="s">
        <v>395</v>
      </c>
      <c r="P266" s="327">
        <v>2.6342778402000002</v>
      </c>
      <c r="Q266" s="241">
        <v>-0.20489960600000001</v>
      </c>
      <c r="R266" s="241">
        <v>-3.8631113000000002E-2</v>
      </c>
      <c r="S266" s="241">
        <v>0</v>
      </c>
      <c r="T266" s="241">
        <v>0</v>
      </c>
      <c r="U266" s="76">
        <v>0</v>
      </c>
      <c r="V266" s="76">
        <v>0</v>
      </c>
      <c r="W266" s="76"/>
      <c r="X266" s="448" t="s">
        <v>395</v>
      </c>
      <c r="Y266" s="327">
        <v>2.6342778402000002</v>
      </c>
      <c r="Z266" s="241">
        <v>-0.20489960600000001</v>
      </c>
      <c r="AA266" s="241">
        <v>-3.8631113000000002E-2</v>
      </c>
      <c r="AB266" s="241">
        <v>0</v>
      </c>
      <c r="AC266" s="241">
        <v>0</v>
      </c>
      <c r="AD266" s="76">
        <v>0</v>
      </c>
      <c r="AE266" s="76">
        <v>0</v>
      </c>
    </row>
    <row r="267" spans="5:31" x14ac:dyDescent="0.2">
      <c r="E267" s="76">
        <v>153</v>
      </c>
      <c r="F267" s="448" t="s">
        <v>396</v>
      </c>
      <c r="G267" s="327">
        <v>2.6042238779</v>
      </c>
      <c r="H267" s="241">
        <v>-0.20489960600000001</v>
      </c>
      <c r="I267" s="241">
        <v>-3.8631113000000002E-2</v>
      </c>
      <c r="J267" s="241">
        <v>0</v>
      </c>
      <c r="K267" s="241">
        <v>0</v>
      </c>
      <c r="L267" s="76">
        <v>0</v>
      </c>
      <c r="M267" s="76">
        <v>0</v>
      </c>
      <c r="N267" s="76"/>
      <c r="O267" s="448" t="s">
        <v>396</v>
      </c>
      <c r="P267" s="327">
        <v>2.6042238779</v>
      </c>
      <c r="Q267" s="241">
        <v>-0.20489960600000001</v>
      </c>
      <c r="R267" s="241">
        <v>-3.8631113000000002E-2</v>
      </c>
      <c r="S267" s="241">
        <v>0</v>
      </c>
      <c r="T267" s="241">
        <v>0</v>
      </c>
      <c r="U267" s="76">
        <v>0</v>
      </c>
      <c r="V267" s="76">
        <v>0</v>
      </c>
      <c r="W267" s="76"/>
      <c r="X267" s="448" t="s">
        <v>396</v>
      </c>
      <c r="Y267" s="327">
        <v>2.6042238779</v>
      </c>
      <c r="Z267" s="241">
        <v>-0.20489960600000001</v>
      </c>
      <c r="AA267" s="241">
        <v>-3.8631113000000002E-2</v>
      </c>
      <c r="AB267" s="241">
        <v>0</v>
      </c>
      <c r="AC267" s="241">
        <v>0</v>
      </c>
      <c r="AD267" s="76">
        <v>0</v>
      </c>
      <c r="AE267" s="76">
        <v>0</v>
      </c>
    </row>
    <row r="268" spans="5:31" x14ac:dyDescent="0.2">
      <c r="E268" s="76">
        <v>154</v>
      </c>
      <c r="F268" s="448" t="s">
        <v>397</v>
      </c>
      <c r="G268" s="327">
        <v>2.6111146818000002</v>
      </c>
      <c r="H268" s="241">
        <v>-0.20489960600000001</v>
      </c>
      <c r="I268" s="241">
        <v>-3.8631113000000002E-2</v>
      </c>
      <c r="J268" s="241">
        <v>0</v>
      </c>
      <c r="K268" s="241">
        <v>0</v>
      </c>
      <c r="L268" s="76">
        <v>0</v>
      </c>
      <c r="M268" s="76">
        <v>0</v>
      </c>
      <c r="N268" s="76"/>
      <c r="O268" s="448" t="s">
        <v>397</v>
      </c>
      <c r="P268" s="327">
        <v>2.6111146818000002</v>
      </c>
      <c r="Q268" s="241">
        <v>-0.20489960600000001</v>
      </c>
      <c r="R268" s="241">
        <v>-3.8631113000000002E-2</v>
      </c>
      <c r="S268" s="241">
        <v>0</v>
      </c>
      <c r="T268" s="241">
        <v>0</v>
      </c>
      <c r="U268" s="76">
        <v>0</v>
      </c>
      <c r="V268" s="76">
        <v>0</v>
      </c>
      <c r="W268" s="76"/>
      <c r="X268" s="448" t="s">
        <v>397</v>
      </c>
      <c r="Y268" s="327">
        <v>2.6111146818000002</v>
      </c>
      <c r="Z268" s="241">
        <v>-0.20489960600000001</v>
      </c>
      <c r="AA268" s="241">
        <v>-3.8631113000000002E-2</v>
      </c>
      <c r="AB268" s="241">
        <v>0</v>
      </c>
      <c r="AC268" s="241">
        <v>0</v>
      </c>
      <c r="AD268" s="76">
        <v>0</v>
      </c>
      <c r="AE268" s="76">
        <v>0</v>
      </c>
    </row>
    <row r="269" spans="5:31" x14ac:dyDescent="0.2">
      <c r="E269" s="76">
        <v>155</v>
      </c>
      <c r="F269" s="448" t="s">
        <v>398</v>
      </c>
      <c r="G269" s="327">
        <v>2.6157908659000002</v>
      </c>
      <c r="H269" s="241">
        <v>-0.20489960600000001</v>
      </c>
      <c r="I269" s="241">
        <v>-3.8631113000000002E-2</v>
      </c>
      <c r="J269" s="241">
        <v>0</v>
      </c>
      <c r="K269" s="241">
        <v>0</v>
      </c>
      <c r="L269" s="76">
        <v>0</v>
      </c>
      <c r="M269" s="76">
        <v>0</v>
      </c>
      <c r="N269" s="76"/>
      <c r="O269" s="448" t="s">
        <v>398</v>
      </c>
      <c r="P269" s="327">
        <v>2.6157908659000002</v>
      </c>
      <c r="Q269" s="241">
        <v>-0.20489960600000001</v>
      </c>
      <c r="R269" s="241">
        <v>-3.8631113000000002E-2</v>
      </c>
      <c r="S269" s="241">
        <v>0</v>
      </c>
      <c r="T269" s="241">
        <v>0</v>
      </c>
      <c r="U269" s="76">
        <v>0</v>
      </c>
      <c r="V269" s="76">
        <v>0</v>
      </c>
      <c r="W269" s="76"/>
      <c r="X269" s="448" t="s">
        <v>398</v>
      </c>
      <c r="Y269" s="327">
        <v>2.6157908659000002</v>
      </c>
      <c r="Z269" s="241">
        <v>-0.20489960600000001</v>
      </c>
      <c r="AA269" s="241">
        <v>-3.8631113000000002E-2</v>
      </c>
      <c r="AB269" s="241">
        <v>0</v>
      </c>
      <c r="AC269" s="241">
        <v>0</v>
      </c>
      <c r="AD269" s="76">
        <v>0</v>
      </c>
      <c r="AE269" s="76">
        <v>0</v>
      </c>
    </row>
    <row r="270" spans="5:31" x14ac:dyDescent="0.2">
      <c r="E270" s="76">
        <v>156</v>
      </c>
      <c r="F270" s="448" t="s">
        <v>399</v>
      </c>
      <c r="G270" s="327">
        <v>2.6145128035999998</v>
      </c>
      <c r="H270" s="241">
        <v>-0.20489960600000001</v>
      </c>
      <c r="I270" s="241">
        <v>-3.8631113000000002E-2</v>
      </c>
      <c r="J270" s="241">
        <v>0</v>
      </c>
      <c r="K270" s="241">
        <v>0</v>
      </c>
      <c r="L270" s="76">
        <v>0</v>
      </c>
      <c r="M270" s="76">
        <v>0</v>
      </c>
      <c r="N270" s="76"/>
      <c r="O270" s="448" t="s">
        <v>399</v>
      </c>
      <c r="P270" s="327">
        <v>2.6145128035999998</v>
      </c>
      <c r="Q270" s="241">
        <v>-0.20489960600000001</v>
      </c>
      <c r="R270" s="241">
        <v>-3.8631113000000002E-2</v>
      </c>
      <c r="S270" s="241">
        <v>0</v>
      </c>
      <c r="T270" s="241">
        <v>0</v>
      </c>
      <c r="U270" s="76">
        <v>0</v>
      </c>
      <c r="V270" s="76">
        <v>0</v>
      </c>
      <c r="W270" s="76"/>
      <c r="X270" s="448" t="s">
        <v>399</v>
      </c>
      <c r="Y270" s="327">
        <v>2.6145128035999998</v>
      </c>
      <c r="Z270" s="241">
        <v>-0.20489960600000001</v>
      </c>
      <c r="AA270" s="241">
        <v>-3.8631113000000002E-2</v>
      </c>
      <c r="AB270" s="241">
        <v>0</v>
      </c>
      <c r="AC270" s="241">
        <v>0</v>
      </c>
      <c r="AD270" s="76">
        <v>0</v>
      </c>
      <c r="AE270" s="76">
        <v>0</v>
      </c>
    </row>
    <row r="271" spans="5:31" x14ac:dyDescent="0.2">
      <c r="E271" s="76">
        <v>157</v>
      </c>
      <c r="F271" s="44" t="s">
        <v>400</v>
      </c>
      <c r="G271" s="328">
        <v>2.6165315231999999</v>
      </c>
      <c r="H271" s="241">
        <v>-0.20489960600000001</v>
      </c>
      <c r="I271" s="241">
        <v>-3.8631113000000002E-2</v>
      </c>
      <c r="J271" s="241">
        <v>0</v>
      </c>
      <c r="K271" s="241">
        <v>0</v>
      </c>
      <c r="L271" s="76">
        <v>0</v>
      </c>
      <c r="M271" s="76">
        <v>0</v>
      </c>
      <c r="N271" s="76"/>
      <c r="O271" s="44" t="s">
        <v>400</v>
      </c>
      <c r="P271" s="328">
        <v>2.6165315231999999</v>
      </c>
      <c r="Q271" s="241">
        <v>-0.20489960600000001</v>
      </c>
      <c r="R271" s="241">
        <v>-3.8631113000000002E-2</v>
      </c>
      <c r="S271" s="241">
        <v>0</v>
      </c>
      <c r="T271" s="241">
        <v>0</v>
      </c>
      <c r="U271" s="76">
        <v>0</v>
      </c>
      <c r="V271" s="76">
        <v>0</v>
      </c>
      <c r="W271" s="76"/>
      <c r="X271" s="44" t="s">
        <v>400</v>
      </c>
      <c r="Y271" s="328">
        <v>2.6165315231999999</v>
      </c>
      <c r="Z271" s="241">
        <v>-0.20489960600000001</v>
      </c>
      <c r="AA271" s="241">
        <v>-3.8631113000000002E-2</v>
      </c>
      <c r="AB271" s="241">
        <v>0</v>
      </c>
      <c r="AC271" s="241">
        <v>0</v>
      </c>
      <c r="AD271" s="76">
        <v>0</v>
      </c>
      <c r="AE271" s="76">
        <v>0</v>
      </c>
    </row>
    <row r="272" spans="5:31" x14ac:dyDescent="0.2">
      <c r="E272" s="76">
        <v>158</v>
      </c>
      <c r="F272" s="423" t="s">
        <v>401</v>
      </c>
      <c r="G272" s="327">
        <v>2.6063088767</v>
      </c>
      <c r="H272" s="241">
        <v>-0.20489960600000001</v>
      </c>
      <c r="I272" s="241">
        <v>-3.8631113000000002E-2</v>
      </c>
      <c r="J272" s="241">
        <v>0</v>
      </c>
      <c r="K272" s="241">
        <v>0</v>
      </c>
      <c r="L272" s="76">
        <v>0</v>
      </c>
      <c r="M272" s="76">
        <v>0</v>
      </c>
      <c r="N272" s="76"/>
      <c r="O272" s="423" t="s">
        <v>401</v>
      </c>
      <c r="P272" s="327">
        <v>2.6063088767</v>
      </c>
      <c r="Q272" s="241">
        <v>-0.20489960600000001</v>
      </c>
      <c r="R272" s="241">
        <v>-3.8631113000000002E-2</v>
      </c>
      <c r="S272" s="241">
        <v>0</v>
      </c>
      <c r="T272" s="241">
        <v>0</v>
      </c>
      <c r="U272" s="76">
        <v>0</v>
      </c>
      <c r="V272" s="76">
        <v>0</v>
      </c>
      <c r="W272" s="76"/>
      <c r="X272" s="423" t="s">
        <v>401</v>
      </c>
      <c r="Y272" s="327">
        <v>2.6063088767</v>
      </c>
      <c r="Z272" s="241">
        <v>-0.20489960600000001</v>
      </c>
      <c r="AA272" s="241">
        <v>-3.8631113000000002E-2</v>
      </c>
      <c r="AB272" s="241">
        <v>0</v>
      </c>
      <c r="AC272" s="241">
        <v>0</v>
      </c>
      <c r="AD272" s="76">
        <v>0</v>
      </c>
      <c r="AE272" s="76">
        <v>0</v>
      </c>
    </row>
    <row r="273" spans="5:31" x14ac:dyDescent="0.2">
      <c r="E273" s="76">
        <v>159</v>
      </c>
      <c r="F273" s="448" t="s">
        <v>402</v>
      </c>
      <c r="G273" s="327">
        <v>2.6006537439000001</v>
      </c>
      <c r="H273" s="241">
        <v>-0.20489960600000001</v>
      </c>
      <c r="I273" s="241">
        <v>-3.8631113000000002E-2</v>
      </c>
      <c r="J273" s="241">
        <v>0</v>
      </c>
      <c r="K273" s="241">
        <v>0</v>
      </c>
      <c r="L273" s="76">
        <v>0</v>
      </c>
      <c r="M273" s="76">
        <v>0</v>
      </c>
      <c r="N273" s="76"/>
      <c r="O273" s="448" t="s">
        <v>402</v>
      </c>
      <c r="P273" s="327">
        <v>2.6006537439000001</v>
      </c>
      <c r="Q273" s="241">
        <v>-0.20489960600000001</v>
      </c>
      <c r="R273" s="241">
        <v>-3.8631113000000002E-2</v>
      </c>
      <c r="S273" s="241">
        <v>0</v>
      </c>
      <c r="T273" s="241">
        <v>0</v>
      </c>
      <c r="U273" s="76">
        <v>0</v>
      </c>
      <c r="V273" s="76">
        <v>0</v>
      </c>
      <c r="W273" s="76"/>
      <c r="X273" s="448" t="s">
        <v>402</v>
      </c>
      <c r="Y273" s="327">
        <v>2.6006537439000001</v>
      </c>
      <c r="Z273" s="241">
        <v>-0.20489960600000001</v>
      </c>
      <c r="AA273" s="241">
        <v>-3.8631113000000002E-2</v>
      </c>
      <c r="AB273" s="241">
        <v>0</v>
      </c>
      <c r="AC273" s="241">
        <v>0</v>
      </c>
      <c r="AD273" s="76">
        <v>0</v>
      </c>
      <c r="AE273" s="76">
        <v>0</v>
      </c>
    </row>
    <row r="274" spans="5:31" x14ac:dyDescent="0.2">
      <c r="E274" s="76">
        <v>160</v>
      </c>
      <c r="F274" s="448" t="s">
        <v>403</v>
      </c>
      <c r="G274" s="327">
        <v>2.6085231680000001</v>
      </c>
      <c r="H274" s="241">
        <v>-0.20489960600000001</v>
      </c>
      <c r="I274" s="241">
        <v>-3.8631113000000002E-2</v>
      </c>
      <c r="J274" s="241">
        <v>0</v>
      </c>
      <c r="K274" s="241">
        <v>0</v>
      </c>
      <c r="L274" s="76">
        <v>0</v>
      </c>
      <c r="M274" s="76">
        <v>0</v>
      </c>
      <c r="N274" s="76"/>
      <c r="O274" s="448" t="s">
        <v>403</v>
      </c>
      <c r="P274" s="327">
        <v>2.6085231680000001</v>
      </c>
      <c r="Q274" s="241">
        <v>-0.20489960600000001</v>
      </c>
      <c r="R274" s="241">
        <v>-3.8631113000000002E-2</v>
      </c>
      <c r="S274" s="241">
        <v>0</v>
      </c>
      <c r="T274" s="241">
        <v>0</v>
      </c>
      <c r="U274" s="76">
        <v>0</v>
      </c>
      <c r="V274" s="76">
        <v>0</v>
      </c>
      <c r="W274" s="76"/>
      <c r="X274" s="448" t="s">
        <v>403</v>
      </c>
      <c r="Y274" s="327">
        <v>2.6085231680000001</v>
      </c>
      <c r="Z274" s="241">
        <v>-0.20489960600000001</v>
      </c>
      <c r="AA274" s="241">
        <v>-3.8631113000000002E-2</v>
      </c>
      <c r="AB274" s="241">
        <v>0</v>
      </c>
      <c r="AC274" s="241">
        <v>0</v>
      </c>
      <c r="AD274" s="76">
        <v>0</v>
      </c>
      <c r="AE274" s="76">
        <v>0</v>
      </c>
    </row>
    <row r="275" spans="5:31" x14ac:dyDescent="0.2">
      <c r="E275" s="76">
        <v>161</v>
      </c>
      <c r="F275" s="448" t="s">
        <v>404</v>
      </c>
      <c r="G275" s="327">
        <v>3.9230139728000002</v>
      </c>
      <c r="H275" s="241">
        <v>-0.81519311900000002</v>
      </c>
      <c r="I275" s="241">
        <v>2.6573890999999999E-2</v>
      </c>
      <c r="J275" s="241">
        <v>0</v>
      </c>
      <c r="K275" s="241">
        <v>0</v>
      </c>
      <c r="L275" s="76">
        <v>0</v>
      </c>
      <c r="M275" s="76">
        <v>0</v>
      </c>
      <c r="N275" s="76"/>
      <c r="O275" s="448" t="s">
        <v>404</v>
      </c>
      <c r="P275" s="327">
        <v>3.9230139728000002</v>
      </c>
      <c r="Q275" s="241">
        <v>-0.81519311900000002</v>
      </c>
      <c r="R275" s="241">
        <v>2.6573890999999999E-2</v>
      </c>
      <c r="S275" s="241">
        <v>0</v>
      </c>
      <c r="T275" s="241">
        <v>0</v>
      </c>
      <c r="U275" s="76">
        <v>0</v>
      </c>
      <c r="V275" s="76">
        <v>0</v>
      </c>
      <c r="W275" s="76"/>
      <c r="X275" s="448" t="s">
        <v>404</v>
      </c>
      <c r="Y275" s="327">
        <v>3.9230139728000002</v>
      </c>
      <c r="Z275" s="241">
        <v>-0.81519311900000002</v>
      </c>
      <c r="AA275" s="241">
        <v>2.6573890999999999E-2</v>
      </c>
      <c r="AB275" s="241">
        <v>0</v>
      </c>
      <c r="AC275" s="241">
        <v>0</v>
      </c>
      <c r="AD275" s="76">
        <v>0</v>
      </c>
      <c r="AE275" s="76">
        <v>0</v>
      </c>
    </row>
    <row r="276" spans="5:31" x14ac:dyDescent="0.2">
      <c r="E276" s="76">
        <v>162</v>
      </c>
      <c r="F276" s="448" t="s">
        <v>405</v>
      </c>
      <c r="G276" s="327">
        <v>2.6270505549999998</v>
      </c>
      <c r="H276" s="241">
        <v>-0.20489960600000001</v>
      </c>
      <c r="I276" s="241">
        <v>-3.8631113000000002E-2</v>
      </c>
      <c r="J276" s="241">
        <v>0</v>
      </c>
      <c r="K276" s="241">
        <v>0</v>
      </c>
      <c r="L276" s="76">
        <v>0</v>
      </c>
      <c r="M276" s="76">
        <v>0</v>
      </c>
      <c r="N276" s="76"/>
      <c r="O276" s="448" t="s">
        <v>405</v>
      </c>
      <c r="P276" s="327">
        <v>2.6270505549999998</v>
      </c>
      <c r="Q276" s="241">
        <v>-0.20489960600000001</v>
      </c>
      <c r="R276" s="241">
        <v>-3.8631113000000002E-2</v>
      </c>
      <c r="S276" s="241">
        <v>0</v>
      </c>
      <c r="T276" s="241">
        <v>0</v>
      </c>
      <c r="U276" s="76">
        <v>0</v>
      </c>
      <c r="V276" s="76">
        <v>0</v>
      </c>
      <c r="W276" s="76"/>
      <c r="X276" s="448" t="s">
        <v>405</v>
      </c>
      <c r="Y276" s="327">
        <v>2.6270505549999998</v>
      </c>
      <c r="Z276" s="241">
        <v>-0.20489960600000001</v>
      </c>
      <c r="AA276" s="241">
        <v>-3.8631113000000002E-2</v>
      </c>
      <c r="AB276" s="241">
        <v>0</v>
      </c>
      <c r="AC276" s="241">
        <v>0</v>
      </c>
      <c r="AD276" s="76">
        <v>0</v>
      </c>
      <c r="AE276" s="76">
        <v>0</v>
      </c>
    </row>
    <row r="277" spans="5:31" x14ac:dyDescent="0.2">
      <c r="E277" s="76">
        <v>163</v>
      </c>
      <c r="F277" s="448" t="s">
        <v>406</v>
      </c>
      <c r="G277" s="327">
        <v>2.6200311120999999</v>
      </c>
      <c r="H277" s="241">
        <v>-0.20489960600000001</v>
      </c>
      <c r="I277" s="241">
        <v>-3.8631113000000002E-2</v>
      </c>
      <c r="J277" s="241">
        <v>0</v>
      </c>
      <c r="K277" s="241">
        <v>0</v>
      </c>
      <c r="L277" s="76">
        <v>0</v>
      </c>
      <c r="M277" s="76">
        <v>0</v>
      </c>
      <c r="N277" s="76"/>
      <c r="O277" s="448" t="s">
        <v>406</v>
      </c>
      <c r="P277" s="327">
        <v>2.6200311120999999</v>
      </c>
      <c r="Q277" s="241">
        <v>-0.20489960600000001</v>
      </c>
      <c r="R277" s="241">
        <v>-3.8631113000000002E-2</v>
      </c>
      <c r="S277" s="241">
        <v>0</v>
      </c>
      <c r="T277" s="241">
        <v>0</v>
      </c>
      <c r="U277" s="76">
        <v>0</v>
      </c>
      <c r="V277" s="76">
        <v>0</v>
      </c>
      <c r="W277" s="76"/>
      <c r="X277" s="448" t="s">
        <v>406</v>
      </c>
      <c r="Y277" s="327">
        <v>2.6200311120999999</v>
      </c>
      <c r="Z277" s="241">
        <v>-0.20489960600000001</v>
      </c>
      <c r="AA277" s="241">
        <v>-3.8631113000000002E-2</v>
      </c>
      <c r="AB277" s="241">
        <v>0</v>
      </c>
      <c r="AC277" s="241">
        <v>0</v>
      </c>
      <c r="AD277" s="76">
        <v>0</v>
      </c>
      <c r="AE277" s="76">
        <v>0</v>
      </c>
    </row>
    <row r="278" spans="5:31" x14ac:dyDescent="0.2">
      <c r="E278" s="76">
        <v>164</v>
      </c>
      <c r="F278" s="423" t="s">
        <v>407</v>
      </c>
      <c r="G278" s="327">
        <v>2.6119406152</v>
      </c>
      <c r="H278" s="241">
        <v>-0.20489960600000001</v>
      </c>
      <c r="I278" s="241">
        <v>-3.8631113000000002E-2</v>
      </c>
      <c r="J278" s="241">
        <v>0</v>
      </c>
      <c r="K278" s="241">
        <v>0</v>
      </c>
      <c r="L278" s="76">
        <v>0</v>
      </c>
      <c r="M278" s="76">
        <v>0</v>
      </c>
      <c r="N278" s="76"/>
      <c r="O278" s="423" t="s">
        <v>407</v>
      </c>
      <c r="P278" s="327">
        <v>2.6119406152</v>
      </c>
      <c r="Q278" s="241">
        <v>-0.20489960600000001</v>
      </c>
      <c r="R278" s="241">
        <v>-3.8631113000000002E-2</v>
      </c>
      <c r="S278" s="241">
        <v>0</v>
      </c>
      <c r="T278" s="241">
        <v>0</v>
      </c>
      <c r="U278" s="76">
        <v>0</v>
      </c>
      <c r="V278" s="76">
        <v>0</v>
      </c>
      <c r="W278" s="76"/>
      <c r="X278" s="423" t="s">
        <v>407</v>
      </c>
      <c r="Y278" s="327">
        <v>2.6119406152</v>
      </c>
      <c r="Z278" s="241">
        <v>-0.20489960600000001</v>
      </c>
      <c r="AA278" s="241">
        <v>-3.8631113000000002E-2</v>
      </c>
      <c r="AB278" s="241">
        <v>0</v>
      </c>
      <c r="AC278" s="241">
        <v>0</v>
      </c>
      <c r="AD278" s="76">
        <v>0</v>
      </c>
      <c r="AE278" s="76">
        <v>0</v>
      </c>
    </row>
    <row r="279" spans="5:31" x14ac:dyDescent="0.2">
      <c r="E279" s="76">
        <v>165</v>
      </c>
      <c r="F279" s="448" t="s">
        <v>408</v>
      </c>
      <c r="G279" s="327">
        <v>2.6417424876000002</v>
      </c>
      <c r="H279" s="241">
        <v>-0.20489960600000001</v>
      </c>
      <c r="I279" s="241">
        <v>-3.8631113000000002E-2</v>
      </c>
      <c r="J279" s="241">
        <v>0</v>
      </c>
      <c r="K279" s="241">
        <v>0</v>
      </c>
      <c r="L279" s="76">
        <v>0</v>
      </c>
      <c r="M279" s="76">
        <v>0</v>
      </c>
      <c r="N279" s="76"/>
      <c r="O279" s="448" t="s">
        <v>408</v>
      </c>
      <c r="P279" s="327">
        <v>2.6417424876000002</v>
      </c>
      <c r="Q279" s="241">
        <v>-0.20489960600000001</v>
      </c>
      <c r="R279" s="241">
        <v>-3.8631113000000002E-2</v>
      </c>
      <c r="S279" s="241">
        <v>0</v>
      </c>
      <c r="T279" s="241">
        <v>0</v>
      </c>
      <c r="U279" s="76">
        <v>0</v>
      </c>
      <c r="V279" s="76">
        <v>0</v>
      </c>
      <c r="W279" s="76"/>
      <c r="X279" s="448" t="s">
        <v>408</v>
      </c>
      <c r="Y279" s="327">
        <v>2.6417424876000002</v>
      </c>
      <c r="Z279" s="241">
        <v>-0.20489960600000001</v>
      </c>
      <c r="AA279" s="241">
        <v>-3.8631113000000002E-2</v>
      </c>
      <c r="AB279" s="241">
        <v>0</v>
      </c>
      <c r="AC279" s="241">
        <v>0</v>
      </c>
      <c r="AD279" s="76">
        <v>0</v>
      </c>
      <c r="AE279" s="76">
        <v>0</v>
      </c>
    </row>
    <row r="280" spans="5:31" x14ac:dyDescent="0.2">
      <c r="E280" s="76">
        <v>166</v>
      </c>
      <c r="F280" s="253" t="s">
        <v>409</v>
      </c>
      <c r="G280" s="327">
        <v>2.6343509239</v>
      </c>
      <c r="H280" s="241">
        <v>-0.20489960600000001</v>
      </c>
      <c r="I280" s="241">
        <v>-3.8631113000000002E-2</v>
      </c>
      <c r="J280" s="241">
        <v>0</v>
      </c>
      <c r="K280" s="241">
        <v>0</v>
      </c>
      <c r="L280" s="76">
        <v>0</v>
      </c>
      <c r="M280" s="76">
        <v>0</v>
      </c>
      <c r="N280" s="76"/>
      <c r="O280" s="253" t="s">
        <v>409</v>
      </c>
      <c r="P280" s="327">
        <v>2.6343509239</v>
      </c>
      <c r="Q280" s="241">
        <v>-0.20489960600000001</v>
      </c>
      <c r="R280" s="241">
        <v>-3.8631113000000002E-2</v>
      </c>
      <c r="S280" s="241">
        <v>0</v>
      </c>
      <c r="T280" s="241">
        <v>0</v>
      </c>
      <c r="U280" s="76">
        <v>0</v>
      </c>
      <c r="V280" s="76">
        <v>0</v>
      </c>
      <c r="W280" s="76"/>
      <c r="X280" s="253" t="s">
        <v>409</v>
      </c>
      <c r="Y280" s="327">
        <v>2.6343509239</v>
      </c>
      <c r="Z280" s="241">
        <v>-0.20489960600000001</v>
      </c>
      <c r="AA280" s="241">
        <v>-3.8631113000000002E-2</v>
      </c>
      <c r="AB280" s="241">
        <v>0</v>
      </c>
      <c r="AC280" s="241">
        <v>0</v>
      </c>
      <c r="AD280" s="76">
        <v>0</v>
      </c>
      <c r="AE280" s="76">
        <v>0</v>
      </c>
    </row>
    <row r="281" spans="5:31" x14ac:dyDescent="0.2">
      <c r="E281" s="76">
        <v>167</v>
      </c>
      <c r="F281" s="253" t="s">
        <v>410</v>
      </c>
      <c r="G281" s="327">
        <v>2.6235186656999998</v>
      </c>
      <c r="H281" s="241">
        <v>-0.20489960600000001</v>
      </c>
      <c r="I281" s="241">
        <v>-3.8631113000000002E-2</v>
      </c>
      <c r="J281" s="241">
        <v>0</v>
      </c>
      <c r="K281" s="241">
        <v>0</v>
      </c>
      <c r="L281" s="76">
        <v>0</v>
      </c>
      <c r="M281" s="76">
        <v>0</v>
      </c>
      <c r="N281" s="76"/>
      <c r="O281" s="253" t="s">
        <v>410</v>
      </c>
      <c r="P281" s="327">
        <v>2.6235186656999998</v>
      </c>
      <c r="Q281" s="241">
        <v>-0.20489960600000001</v>
      </c>
      <c r="R281" s="241">
        <v>-3.8631113000000002E-2</v>
      </c>
      <c r="S281" s="241">
        <v>0</v>
      </c>
      <c r="T281" s="241">
        <v>0</v>
      </c>
      <c r="U281" s="76">
        <v>0</v>
      </c>
      <c r="V281" s="76">
        <v>0</v>
      </c>
      <c r="W281" s="76"/>
      <c r="X281" s="253" t="s">
        <v>410</v>
      </c>
      <c r="Y281" s="327">
        <v>2.6235186656999998</v>
      </c>
      <c r="Z281" s="241">
        <v>-0.20489960600000001</v>
      </c>
      <c r="AA281" s="241">
        <v>-3.8631113000000002E-2</v>
      </c>
      <c r="AB281" s="241">
        <v>0</v>
      </c>
      <c r="AC281" s="241">
        <v>0</v>
      </c>
      <c r="AD281" s="76">
        <v>0</v>
      </c>
      <c r="AE281" s="76">
        <v>0</v>
      </c>
    </row>
    <row r="282" spans="5:31" x14ac:dyDescent="0.2">
      <c r="E282" s="76">
        <v>168</v>
      </c>
      <c r="F282" s="448" t="s">
        <v>411</v>
      </c>
      <c r="G282" s="327">
        <v>2.6417526260000002</v>
      </c>
      <c r="H282" s="241">
        <v>-0.20489960600000001</v>
      </c>
      <c r="I282" s="241">
        <v>-3.8631113000000002E-2</v>
      </c>
      <c r="J282" s="241">
        <v>0</v>
      </c>
      <c r="K282" s="241">
        <v>0</v>
      </c>
      <c r="L282" s="76">
        <v>0</v>
      </c>
      <c r="M282" s="76">
        <v>0</v>
      </c>
      <c r="N282" s="76"/>
      <c r="O282" s="448" t="s">
        <v>411</v>
      </c>
      <c r="P282" s="327">
        <v>2.6417526260000002</v>
      </c>
      <c r="Q282" s="241">
        <v>-0.20489960600000001</v>
      </c>
      <c r="R282" s="241">
        <v>-3.8631113000000002E-2</v>
      </c>
      <c r="S282" s="241">
        <v>0</v>
      </c>
      <c r="T282" s="241">
        <v>0</v>
      </c>
      <c r="U282" s="76">
        <v>0</v>
      </c>
      <c r="V282" s="76">
        <v>0</v>
      </c>
      <c r="W282" s="76"/>
      <c r="X282" s="448" t="s">
        <v>411</v>
      </c>
      <c r="Y282" s="327">
        <v>2.6417526260000002</v>
      </c>
      <c r="Z282" s="241">
        <v>-0.20489960600000001</v>
      </c>
      <c r="AA282" s="241">
        <v>-3.8631113000000002E-2</v>
      </c>
      <c r="AB282" s="241">
        <v>0</v>
      </c>
      <c r="AC282" s="241">
        <v>0</v>
      </c>
      <c r="AD282" s="76">
        <v>0</v>
      </c>
      <c r="AE282" s="76">
        <v>0</v>
      </c>
    </row>
    <row r="283" spans="5:31" x14ac:dyDescent="0.2">
      <c r="E283" s="76">
        <v>169</v>
      </c>
      <c r="F283" s="448" t="s">
        <v>412</v>
      </c>
      <c r="G283" s="327">
        <v>2.6119406152</v>
      </c>
      <c r="H283" s="241">
        <v>-0.20489960600000001</v>
      </c>
      <c r="I283" s="241">
        <v>-3.8631113000000002E-2</v>
      </c>
      <c r="J283" s="241">
        <v>0</v>
      </c>
      <c r="K283" s="241">
        <v>0</v>
      </c>
      <c r="L283" s="76">
        <v>0</v>
      </c>
      <c r="M283" s="76">
        <v>0</v>
      </c>
      <c r="N283" s="76"/>
      <c r="O283" s="448" t="s">
        <v>412</v>
      </c>
      <c r="P283" s="327">
        <v>2.6119406152</v>
      </c>
      <c r="Q283" s="241">
        <v>-0.20489960600000001</v>
      </c>
      <c r="R283" s="241">
        <v>-3.8631113000000002E-2</v>
      </c>
      <c r="S283" s="241">
        <v>0</v>
      </c>
      <c r="T283" s="241">
        <v>0</v>
      </c>
      <c r="U283" s="76">
        <v>0</v>
      </c>
      <c r="V283" s="76">
        <v>0</v>
      </c>
      <c r="W283" s="76"/>
      <c r="X283" s="448" t="s">
        <v>412</v>
      </c>
      <c r="Y283" s="327">
        <v>2.6119406152</v>
      </c>
      <c r="Z283" s="241">
        <v>-0.20489960600000001</v>
      </c>
      <c r="AA283" s="241">
        <v>-3.8631113000000002E-2</v>
      </c>
      <c r="AB283" s="241">
        <v>0</v>
      </c>
      <c r="AC283" s="241">
        <v>0</v>
      </c>
      <c r="AD283" s="76">
        <v>0</v>
      </c>
      <c r="AE283" s="76">
        <v>0</v>
      </c>
    </row>
    <row r="284" spans="5:31" x14ac:dyDescent="0.2">
      <c r="E284" s="76">
        <v>170</v>
      </c>
      <c r="F284" s="448"/>
      <c r="G284" s="327"/>
      <c r="H284" s="241"/>
      <c r="I284" s="241"/>
      <c r="J284" s="241">
        <v>0</v>
      </c>
      <c r="K284" s="241">
        <v>0</v>
      </c>
      <c r="L284" s="76">
        <v>0</v>
      </c>
      <c r="M284" s="76">
        <v>0</v>
      </c>
      <c r="N284" s="76"/>
      <c r="O284" s="448"/>
      <c r="P284" s="327"/>
      <c r="Q284" s="241"/>
      <c r="R284" s="241"/>
      <c r="S284" s="241">
        <v>0</v>
      </c>
      <c r="T284" s="241">
        <v>0</v>
      </c>
      <c r="U284" s="76">
        <v>0</v>
      </c>
      <c r="V284" s="76">
        <v>0</v>
      </c>
      <c r="W284" s="76"/>
      <c r="X284" s="448"/>
      <c r="Y284" s="327"/>
      <c r="Z284" s="241"/>
      <c r="AA284" s="241"/>
      <c r="AB284" s="241">
        <v>0</v>
      </c>
      <c r="AC284" s="241">
        <v>0</v>
      </c>
      <c r="AD284" s="76">
        <v>0</v>
      </c>
      <c r="AE284" s="76">
        <v>0</v>
      </c>
    </row>
    <row r="285" spans="5:31" x14ac:dyDescent="0.2">
      <c r="E285" s="76">
        <v>171</v>
      </c>
      <c r="F285" s="448" t="s">
        <v>414</v>
      </c>
      <c r="G285" s="327">
        <v>3.8721854384999999</v>
      </c>
      <c r="H285" s="241">
        <v>-0.753503056</v>
      </c>
      <c r="I285" s="241">
        <v>1.8773142999999999E-2</v>
      </c>
      <c r="J285" s="241">
        <v>0</v>
      </c>
      <c r="K285" s="241">
        <v>0</v>
      </c>
      <c r="L285" s="76">
        <v>0</v>
      </c>
      <c r="M285" s="76">
        <v>0</v>
      </c>
      <c r="N285" s="76"/>
      <c r="O285" s="448" t="s">
        <v>414</v>
      </c>
      <c r="P285" s="327">
        <v>3.8721854384999999</v>
      </c>
      <c r="Q285" s="241">
        <v>-0.753503056</v>
      </c>
      <c r="R285" s="241">
        <v>1.8773142999999999E-2</v>
      </c>
      <c r="S285" s="241">
        <v>0</v>
      </c>
      <c r="T285" s="241">
        <v>0</v>
      </c>
      <c r="U285" s="76">
        <v>0</v>
      </c>
      <c r="V285" s="76">
        <v>0</v>
      </c>
      <c r="W285" s="76"/>
      <c r="X285" s="448" t="s">
        <v>414</v>
      </c>
      <c r="Y285" s="327">
        <v>3.8721854384999999</v>
      </c>
      <c r="Z285" s="241">
        <v>-0.753503056</v>
      </c>
      <c r="AA285" s="241">
        <v>1.8773142999999999E-2</v>
      </c>
      <c r="AB285" s="241">
        <v>0</v>
      </c>
      <c r="AC285" s="241">
        <v>0</v>
      </c>
      <c r="AD285" s="76">
        <v>0</v>
      </c>
      <c r="AE285" s="76">
        <v>0</v>
      </c>
    </row>
    <row r="286" spans="5:31" x14ac:dyDescent="0.2">
      <c r="E286" s="76">
        <v>172</v>
      </c>
      <c r="F286" s="448" t="s">
        <v>415</v>
      </c>
      <c r="G286" s="327">
        <v>2.9321577689999998</v>
      </c>
      <c r="H286" s="241">
        <v>-0.32690498099999998</v>
      </c>
      <c r="I286" s="241">
        <v>-2.3307385E-2</v>
      </c>
      <c r="J286" s="241">
        <v>0</v>
      </c>
      <c r="K286" s="241">
        <v>0</v>
      </c>
      <c r="L286" s="76">
        <v>0</v>
      </c>
      <c r="M286" s="76">
        <v>0</v>
      </c>
      <c r="N286" s="76"/>
      <c r="O286" s="448" t="s">
        <v>415</v>
      </c>
      <c r="P286" s="327">
        <v>2.9321577689999998</v>
      </c>
      <c r="Q286" s="241">
        <v>-0.32690498099999998</v>
      </c>
      <c r="R286" s="241">
        <v>-2.3307385E-2</v>
      </c>
      <c r="S286" s="241">
        <v>0</v>
      </c>
      <c r="T286" s="241">
        <v>0</v>
      </c>
      <c r="U286" s="76">
        <v>0</v>
      </c>
      <c r="V286" s="76">
        <v>0</v>
      </c>
      <c r="W286" s="76"/>
      <c r="X286" s="448" t="s">
        <v>415</v>
      </c>
      <c r="Y286" s="327">
        <v>2.9321577689999998</v>
      </c>
      <c r="Z286" s="241">
        <v>-0.32690498099999998</v>
      </c>
      <c r="AA286" s="241">
        <v>-2.3307385E-2</v>
      </c>
      <c r="AB286" s="241">
        <v>0</v>
      </c>
      <c r="AC286" s="241">
        <v>0</v>
      </c>
      <c r="AD286" s="76">
        <v>0</v>
      </c>
      <c r="AE286" s="76">
        <v>0</v>
      </c>
    </row>
    <row r="287" spans="5:31" x14ac:dyDescent="0.2">
      <c r="E287" s="76">
        <v>173</v>
      </c>
      <c r="F287" s="448" t="s">
        <v>416</v>
      </c>
      <c r="G287" s="327">
        <v>2.9338096737999999</v>
      </c>
      <c r="H287" s="241">
        <v>-0.32690498099999998</v>
      </c>
      <c r="I287" s="241">
        <v>-2.3307385E-2</v>
      </c>
      <c r="J287" s="241">
        <v>0</v>
      </c>
      <c r="K287" s="241">
        <v>0</v>
      </c>
      <c r="L287" s="76">
        <v>0</v>
      </c>
      <c r="M287" s="76">
        <v>0</v>
      </c>
      <c r="N287" s="76"/>
      <c r="O287" s="448" t="s">
        <v>416</v>
      </c>
      <c r="P287" s="327">
        <v>2.9338096737999999</v>
      </c>
      <c r="Q287" s="241">
        <v>-0.32690498099999998</v>
      </c>
      <c r="R287" s="241">
        <v>-2.3307385E-2</v>
      </c>
      <c r="S287" s="241">
        <v>0</v>
      </c>
      <c r="T287" s="241">
        <v>0</v>
      </c>
      <c r="U287" s="76">
        <v>0</v>
      </c>
      <c r="V287" s="76">
        <v>0</v>
      </c>
      <c r="W287" s="76"/>
      <c r="X287" s="448" t="s">
        <v>416</v>
      </c>
      <c r="Y287" s="327">
        <v>2.9338096737999999</v>
      </c>
      <c r="Z287" s="241">
        <v>-0.32690498099999998</v>
      </c>
      <c r="AA287" s="241">
        <v>-2.3307385E-2</v>
      </c>
      <c r="AB287" s="241">
        <v>0</v>
      </c>
      <c r="AC287" s="241">
        <v>0</v>
      </c>
      <c r="AD287" s="76">
        <v>0</v>
      </c>
      <c r="AE287" s="76">
        <v>0</v>
      </c>
    </row>
    <row r="288" spans="5:31" x14ac:dyDescent="0.2">
      <c r="E288" s="76">
        <v>174</v>
      </c>
      <c r="F288" s="448" t="s">
        <v>417</v>
      </c>
      <c r="G288" s="327">
        <v>2.9357622205</v>
      </c>
      <c r="H288" s="241">
        <v>-0.32690498099999998</v>
      </c>
      <c r="I288" s="241">
        <v>-2.3307385E-2</v>
      </c>
      <c r="J288" s="241">
        <v>0</v>
      </c>
      <c r="K288" s="241">
        <v>0</v>
      </c>
      <c r="L288" s="76">
        <v>0</v>
      </c>
      <c r="M288" s="76">
        <v>0</v>
      </c>
      <c r="N288" s="76"/>
      <c r="O288" s="448" t="s">
        <v>417</v>
      </c>
      <c r="P288" s="327">
        <v>2.9357622205</v>
      </c>
      <c r="Q288" s="241">
        <v>-0.32690498099999998</v>
      </c>
      <c r="R288" s="241">
        <v>-2.3307385E-2</v>
      </c>
      <c r="S288" s="241">
        <v>0</v>
      </c>
      <c r="T288" s="241">
        <v>0</v>
      </c>
      <c r="U288" s="76">
        <v>0</v>
      </c>
      <c r="V288" s="76">
        <v>0</v>
      </c>
      <c r="W288" s="76"/>
      <c r="X288" s="448" t="s">
        <v>417</v>
      </c>
      <c r="Y288" s="327">
        <v>2.9357622205</v>
      </c>
      <c r="Z288" s="241">
        <v>-0.32690498099999998</v>
      </c>
      <c r="AA288" s="241">
        <v>-2.3307385E-2</v>
      </c>
      <c r="AB288" s="241">
        <v>0</v>
      </c>
      <c r="AC288" s="241">
        <v>0</v>
      </c>
      <c r="AD288" s="76">
        <v>0</v>
      </c>
      <c r="AE288" s="76">
        <v>0</v>
      </c>
    </row>
    <row r="289" spans="5:31" x14ac:dyDescent="0.2">
      <c r="E289" s="76">
        <v>175</v>
      </c>
      <c r="F289" s="44" t="s">
        <v>418</v>
      </c>
      <c r="G289" s="328">
        <v>2.9349476564999999</v>
      </c>
      <c r="H289" s="241">
        <v>-0.32690498099999998</v>
      </c>
      <c r="I289" s="241">
        <v>-2.3307385E-2</v>
      </c>
      <c r="J289" s="241">
        <v>0</v>
      </c>
      <c r="K289" s="241">
        <v>0</v>
      </c>
      <c r="L289" s="76">
        <v>0</v>
      </c>
      <c r="M289" s="76">
        <v>0</v>
      </c>
      <c r="N289" s="76"/>
      <c r="O289" s="44" t="s">
        <v>418</v>
      </c>
      <c r="P289" s="328">
        <v>2.9349476564999999</v>
      </c>
      <c r="Q289" s="241">
        <v>-0.32690498099999998</v>
      </c>
      <c r="R289" s="241">
        <v>-2.3307385E-2</v>
      </c>
      <c r="S289" s="241">
        <v>0</v>
      </c>
      <c r="T289" s="241">
        <v>0</v>
      </c>
      <c r="U289" s="76">
        <v>0</v>
      </c>
      <c r="V289" s="76">
        <v>0</v>
      </c>
      <c r="W289" s="76"/>
      <c r="X289" s="44" t="s">
        <v>418</v>
      </c>
      <c r="Y289" s="328">
        <v>2.9349476564999999</v>
      </c>
      <c r="Z289" s="241">
        <v>-0.32690498099999998</v>
      </c>
      <c r="AA289" s="241">
        <v>-2.3307385E-2</v>
      </c>
      <c r="AB289" s="241">
        <v>0</v>
      </c>
      <c r="AC289" s="241">
        <v>0</v>
      </c>
      <c r="AD289" s="76">
        <v>0</v>
      </c>
      <c r="AE289" s="76">
        <v>0</v>
      </c>
    </row>
    <row r="290" spans="5:31" x14ac:dyDescent="0.2">
      <c r="E290" s="76">
        <v>176</v>
      </c>
      <c r="F290" s="423" t="s">
        <v>419</v>
      </c>
      <c r="G290" s="327">
        <v>2.9404424987</v>
      </c>
      <c r="H290" s="241">
        <v>-0.32690498099999998</v>
      </c>
      <c r="I290" s="241">
        <v>-2.3307385E-2</v>
      </c>
      <c r="J290" s="241">
        <v>0</v>
      </c>
      <c r="K290" s="241">
        <v>0</v>
      </c>
      <c r="L290" s="76">
        <v>0</v>
      </c>
      <c r="M290" s="76">
        <v>0</v>
      </c>
      <c r="N290" s="76"/>
      <c r="O290" s="423" t="s">
        <v>419</v>
      </c>
      <c r="P290" s="327">
        <v>2.9404424987</v>
      </c>
      <c r="Q290" s="241">
        <v>-0.32690498099999998</v>
      </c>
      <c r="R290" s="241">
        <v>-2.3307385E-2</v>
      </c>
      <c r="S290" s="241">
        <v>0</v>
      </c>
      <c r="T290" s="241">
        <v>0</v>
      </c>
      <c r="U290" s="76">
        <v>0</v>
      </c>
      <c r="V290" s="76">
        <v>0</v>
      </c>
      <c r="W290" s="76"/>
      <c r="X290" s="423" t="s">
        <v>419</v>
      </c>
      <c r="Y290" s="327">
        <v>2.9404424987</v>
      </c>
      <c r="Z290" s="241">
        <v>-0.32690498099999998</v>
      </c>
      <c r="AA290" s="241">
        <v>-2.3307385E-2</v>
      </c>
      <c r="AB290" s="241">
        <v>0</v>
      </c>
      <c r="AC290" s="241">
        <v>0</v>
      </c>
      <c r="AD290" s="76">
        <v>0</v>
      </c>
      <c r="AE290" s="76">
        <v>0</v>
      </c>
    </row>
    <row r="291" spans="5:31" x14ac:dyDescent="0.2">
      <c r="E291" s="76">
        <v>177</v>
      </c>
      <c r="F291" s="448" t="s">
        <v>420</v>
      </c>
      <c r="G291" s="327">
        <v>2.9280745405999999</v>
      </c>
      <c r="H291" s="241">
        <v>-0.32690498099999998</v>
      </c>
      <c r="I291" s="241">
        <v>-2.3307385E-2</v>
      </c>
      <c r="J291" s="241">
        <v>0</v>
      </c>
      <c r="K291" s="241">
        <v>0</v>
      </c>
      <c r="L291" s="76">
        <v>0</v>
      </c>
      <c r="M291" s="76">
        <v>0</v>
      </c>
      <c r="N291" s="76"/>
      <c r="O291" s="448" t="s">
        <v>420</v>
      </c>
      <c r="P291" s="327">
        <v>2.9280745405999999</v>
      </c>
      <c r="Q291" s="241">
        <v>-0.32690498099999998</v>
      </c>
      <c r="R291" s="241">
        <v>-2.3307385E-2</v>
      </c>
      <c r="S291" s="241">
        <v>0</v>
      </c>
      <c r="T291" s="241">
        <v>0</v>
      </c>
      <c r="U291" s="76">
        <v>0</v>
      </c>
      <c r="V291" s="76">
        <v>0</v>
      </c>
      <c r="W291" s="76"/>
      <c r="X291" s="448" t="s">
        <v>420</v>
      </c>
      <c r="Y291" s="327">
        <v>2.9280745405999999</v>
      </c>
      <c r="Z291" s="241">
        <v>-0.32690498099999998</v>
      </c>
      <c r="AA291" s="241">
        <v>-2.3307385E-2</v>
      </c>
      <c r="AB291" s="241">
        <v>0</v>
      </c>
      <c r="AC291" s="241">
        <v>0</v>
      </c>
      <c r="AD291" s="76">
        <v>0</v>
      </c>
      <c r="AE291" s="76">
        <v>0</v>
      </c>
    </row>
    <row r="292" spans="5:31" x14ac:dyDescent="0.2">
      <c r="E292" s="76">
        <v>178</v>
      </c>
      <c r="F292" s="448" t="s">
        <v>421</v>
      </c>
      <c r="G292" s="327">
        <v>2.9420706337000002</v>
      </c>
      <c r="H292" s="241">
        <v>-0.32690498099999998</v>
      </c>
      <c r="I292" s="241">
        <v>-2.3307385E-2</v>
      </c>
      <c r="J292" s="241">
        <v>0</v>
      </c>
      <c r="K292" s="241">
        <v>0</v>
      </c>
      <c r="L292" s="76">
        <v>0</v>
      </c>
      <c r="M292" s="76">
        <v>0</v>
      </c>
      <c r="N292" s="76"/>
      <c r="O292" s="448" t="s">
        <v>421</v>
      </c>
      <c r="P292" s="327">
        <v>2.9420706337000002</v>
      </c>
      <c r="Q292" s="241">
        <v>-0.32690498099999998</v>
      </c>
      <c r="R292" s="241">
        <v>-2.3307385E-2</v>
      </c>
      <c r="S292" s="241">
        <v>0</v>
      </c>
      <c r="T292" s="241">
        <v>0</v>
      </c>
      <c r="U292" s="76">
        <v>0</v>
      </c>
      <c r="V292" s="76">
        <v>0</v>
      </c>
      <c r="W292" s="76"/>
      <c r="X292" s="448" t="s">
        <v>421</v>
      </c>
      <c r="Y292" s="327">
        <v>2.9420706337000002</v>
      </c>
      <c r="Z292" s="241">
        <v>-0.32690498099999998</v>
      </c>
      <c r="AA292" s="241">
        <v>-2.3307385E-2</v>
      </c>
      <c r="AB292" s="241">
        <v>0</v>
      </c>
      <c r="AC292" s="241">
        <v>0</v>
      </c>
      <c r="AD292" s="76">
        <v>0</v>
      </c>
      <c r="AE292" s="76">
        <v>0</v>
      </c>
    </row>
    <row r="293" spans="5:31" x14ac:dyDescent="0.2">
      <c r="E293" s="76">
        <v>179</v>
      </c>
      <c r="F293" s="448" t="s">
        <v>422</v>
      </c>
      <c r="G293" s="327">
        <v>2.9220374102000002</v>
      </c>
      <c r="H293" s="241">
        <v>-0.32690498099999998</v>
      </c>
      <c r="I293" s="241">
        <v>-2.3307385E-2</v>
      </c>
      <c r="J293" s="241">
        <v>0</v>
      </c>
      <c r="K293" s="241">
        <v>0</v>
      </c>
      <c r="L293" s="76">
        <v>0</v>
      </c>
      <c r="M293" s="76">
        <v>0</v>
      </c>
      <c r="N293" s="76"/>
      <c r="O293" s="448" t="s">
        <v>422</v>
      </c>
      <c r="P293" s="327">
        <v>2.9220374102000002</v>
      </c>
      <c r="Q293" s="241">
        <v>-0.32690498099999998</v>
      </c>
      <c r="R293" s="241">
        <v>-2.3307385E-2</v>
      </c>
      <c r="S293" s="241">
        <v>0</v>
      </c>
      <c r="T293" s="241">
        <v>0</v>
      </c>
      <c r="U293" s="76">
        <v>0</v>
      </c>
      <c r="V293" s="76">
        <v>0</v>
      </c>
      <c r="W293" s="76"/>
      <c r="X293" s="448" t="s">
        <v>422</v>
      </c>
      <c r="Y293" s="327">
        <v>2.9220374102000002</v>
      </c>
      <c r="Z293" s="241">
        <v>-0.32690498099999998</v>
      </c>
      <c r="AA293" s="241">
        <v>-2.3307385E-2</v>
      </c>
      <c r="AB293" s="241">
        <v>0</v>
      </c>
      <c r="AC293" s="241">
        <v>0</v>
      </c>
      <c r="AD293" s="76">
        <v>0</v>
      </c>
      <c r="AE293" s="76">
        <v>0</v>
      </c>
    </row>
    <row r="294" spans="5:31" x14ac:dyDescent="0.2">
      <c r="E294" s="76">
        <v>180</v>
      </c>
      <c r="F294" s="448" t="s">
        <v>423</v>
      </c>
      <c r="G294" s="327">
        <v>2.921545455</v>
      </c>
      <c r="H294" s="241">
        <v>-0.32690498099999998</v>
      </c>
      <c r="I294" s="241">
        <v>-2.3307385E-2</v>
      </c>
      <c r="J294" s="241">
        <v>0</v>
      </c>
      <c r="K294" s="241">
        <v>0</v>
      </c>
      <c r="L294" s="76">
        <v>0</v>
      </c>
      <c r="M294" s="76">
        <v>0</v>
      </c>
      <c r="N294" s="76"/>
      <c r="O294" s="448" t="s">
        <v>423</v>
      </c>
      <c r="P294" s="327">
        <v>2.921545455</v>
      </c>
      <c r="Q294" s="241">
        <v>-0.32690498099999998</v>
      </c>
      <c r="R294" s="241">
        <v>-2.3307385E-2</v>
      </c>
      <c r="S294" s="241">
        <v>0</v>
      </c>
      <c r="T294" s="241">
        <v>0</v>
      </c>
      <c r="U294" s="76">
        <v>0</v>
      </c>
      <c r="V294" s="76">
        <v>0</v>
      </c>
      <c r="W294" s="76"/>
      <c r="X294" s="448" t="s">
        <v>423</v>
      </c>
      <c r="Y294" s="327">
        <v>2.921545455</v>
      </c>
      <c r="Z294" s="241">
        <v>-0.32690498099999998</v>
      </c>
      <c r="AA294" s="241">
        <v>-2.3307385E-2</v>
      </c>
      <c r="AB294" s="241">
        <v>0</v>
      </c>
      <c r="AC294" s="241">
        <v>0</v>
      </c>
      <c r="AD294" s="76">
        <v>0</v>
      </c>
      <c r="AE294" s="76">
        <v>0</v>
      </c>
    </row>
    <row r="295" spans="5:31" x14ac:dyDescent="0.2">
      <c r="E295" s="76">
        <v>181</v>
      </c>
      <c r="F295" s="423" t="s">
        <v>424</v>
      </c>
      <c r="G295" s="327">
        <v>3.8922510421999998</v>
      </c>
      <c r="H295" s="241">
        <v>-0.753503056</v>
      </c>
      <c r="I295" s="241">
        <v>1.8773142999999999E-2</v>
      </c>
      <c r="J295" s="241">
        <v>0</v>
      </c>
      <c r="K295" s="241">
        <v>0</v>
      </c>
      <c r="L295" s="76">
        <v>0</v>
      </c>
      <c r="M295" s="76">
        <v>0</v>
      </c>
      <c r="N295" s="76"/>
      <c r="O295" s="423" t="s">
        <v>424</v>
      </c>
      <c r="P295" s="327">
        <v>3.8922510421999998</v>
      </c>
      <c r="Q295" s="241">
        <v>-0.753503056</v>
      </c>
      <c r="R295" s="241">
        <v>1.8773142999999999E-2</v>
      </c>
      <c r="S295" s="241">
        <v>0</v>
      </c>
      <c r="T295" s="241">
        <v>0</v>
      </c>
      <c r="U295" s="76">
        <v>0</v>
      </c>
      <c r="V295" s="76">
        <v>0</v>
      </c>
      <c r="W295" s="76"/>
      <c r="X295" s="423" t="s">
        <v>424</v>
      </c>
      <c r="Y295" s="327">
        <v>3.8922510421999998</v>
      </c>
      <c r="Z295" s="241">
        <v>-0.753503056</v>
      </c>
      <c r="AA295" s="241">
        <v>1.8773142999999999E-2</v>
      </c>
      <c r="AB295" s="241">
        <v>0</v>
      </c>
      <c r="AC295" s="241">
        <v>0</v>
      </c>
      <c r="AD295" s="76">
        <v>0</v>
      </c>
      <c r="AE295" s="76">
        <v>0</v>
      </c>
    </row>
    <row r="296" spans="5:31" x14ac:dyDescent="0.2">
      <c r="E296" s="76">
        <v>182</v>
      </c>
      <c r="F296" s="448" t="s">
        <v>425</v>
      </c>
      <c r="G296" s="327">
        <v>2.9733609718</v>
      </c>
      <c r="H296" s="241">
        <v>-0.32690498099999998</v>
      </c>
      <c r="I296" s="241">
        <v>-2.3307385E-2</v>
      </c>
      <c r="J296" s="241">
        <v>0</v>
      </c>
      <c r="K296" s="241">
        <v>0</v>
      </c>
      <c r="L296" s="76">
        <v>0</v>
      </c>
      <c r="M296" s="76">
        <v>0</v>
      </c>
      <c r="N296" s="76"/>
      <c r="O296" s="448" t="s">
        <v>425</v>
      </c>
      <c r="P296" s="327">
        <v>2.9733609718</v>
      </c>
      <c r="Q296" s="241">
        <v>-0.32690498099999998</v>
      </c>
      <c r="R296" s="241">
        <v>-2.3307385E-2</v>
      </c>
      <c r="S296" s="241">
        <v>0</v>
      </c>
      <c r="T296" s="241">
        <v>0</v>
      </c>
      <c r="U296" s="76">
        <v>0</v>
      </c>
      <c r="V296" s="76">
        <v>0</v>
      </c>
      <c r="W296" s="76"/>
      <c r="X296" s="448" t="s">
        <v>425</v>
      </c>
      <c r="Y296" s="327">
        <v>2.9733609718</v>
      </c>
      <c r="Z296" s="241">
        <v>-0.32690498099999998</v>
      </c>
      <c r="AA296" s="241">
        <v>-2.3307385E-2</v>
      </c>
      <c r="AB296" s="241">
        <v>0</v>
      </c>
      <c r="AC296" s="241">
        <v>0</v>
      </c>
      <c r="AD296" s="76">
        <v>0</v>
      </c>
      <c r="AE296" s="76">
        <v>0</v>
      </c>
    </row>
    <row r="297" spans="5:31" x14ac:dyDescent="0.2">
      <c r="E297" s="76">
        <v>183</v>
      </c>
      <c r="F297" s="448" t="s">
        <v>426</v>
      </c>
      <c r="G297" s="327">
        <v>2.9584189694999998</v>
      </c>
      <c r="H297" s="241">
        <v>-0.32690498099999998</v>
      </c>
      <c r="I297" s="241">
        <v>-2.3307385E-2</v>
      </c>
      <c r="J297" s="241">
        <v>0</v>
      </c>
      <c r="K297" s="241">
        <v>0</v>
      </c>
      <c r="L297" s="76">
        <v>0</v>
      </c>
      <c r="M297" s="76">
        <v>0</v>
      </c>
      <c r="N297" s="76"/>
      <c r="O297" s="448" t="s">
        <v>426</v>
      </c>
      <c r="P297" s="327">
        <v>2.9584189694999998</v>
      </c>
      <c r="Q297" s="241">
        <v>-0.32690498099999998</v>
      </c>
      <c r="R297" s="241">
        <v>-2.3307385E-2</v>
      </c>
      <c r="S297" s="241">
        <v>0</v>
      </c>
      <c r="T297" s="241">
        <v>0</v>
      </c>
      <c r="U297" s="76">
        <v>0</v>
      </c>
      <c r="V297" s="76">
        <v>0</v>
      </c>
      <c r="W297" s="76"/>
      <c r="X297" s="448" t="s">
        <v>426</v>
      </c>
      <c r="Y297" s="327">
        <v>2.9584189694999998</v>
      </c>
      <c r="Z297" s="241">
        <v>-0.32690498099999998</v>
      </c>
      <c r="AA297" s="241">
        <v>-2.3307385E-2</v>
      </c>
      <c r="AB297" s="241">
        <v>0</v>
      </c>
      <c r="AC297" s="241">
        <v>0</v>
      </c>
      <c r="AD297" s="76">
        <v>0</v>
      </c>
      <c r="AE297" s="76">
        <v>0</v>
      </c>
    </row>
    <row r="298" spans="5:31" x14ac:dyDescent="0.2">
      <c r="E298" s="76">
        <v>184</v>
      </c>
      <c r="F298" s="44" t="s">
        <v>427</v>
      </c>
      <c r="G298" s="328">
        <v>2.9392042551999999</v>
      </c>
      <c r="H298" s="241">
        <v>-0.32690498099999998</v>
      </c>
      <c r="I298" s="241">
        <v>-2.3307385E-2</v>
      </c>
      <c r="J298" s="241">
        <v>0</v>
      </c>
      <c r="K298" s="241">
        <v>0</v>
      </c>
      <c r="L298" s="76">
        <v>0</v>
      </c>
      <c r="M298" s="76">
        <v>0</v>
      </c>
      <c r="N298" s="76"/>
      <c r="O298" s="44" t="s">
        <v>427</v>
      </c>
      <c r="P298" s="328">
        <v>2.9392042551999999</v>
      </c>
      <c r="Q298" s="241">
        <v>-0.32690498099999998</v>
      </c>
      <c r="R298" s="241">
        <v>-2.3307385E-2</v>
      </c>
      <c r="S298" s="241">
        <v>0</v>
      </c>
      <c r="T298" s="241">
        <v>0</v>
      </c>
      <c r="U298" s="76">
        <v>0</v>
      </c>
      <c r="V298" s="76">
        <v>0</v>
      </c>
      <c r="W298" s="76"/>
      <c r="X298" s="44" t="s">
        <v>427</v>
      </c>
      <c r="Y298" s="328">
        <v>2.9392042551999999</v>
      </c>
      <c r="Z298" s="241">
        <v>-0.32690498099999998</v>
      </c>
      <c r="AA298" s="241">
        <v>-2.3307385E-2</v>
      </c>
      <c r="AB298" s="241">
        <v>0</v>
      </c>
      <c r="AC298" s="241">
        <v>0</v>
      </c>
      <c r="AD298" s="76">
        <v>0</v>
      </c>
      <c r="AE298" s="76">
        <v>0</v>
      </c>
    </row>
    <row r="299" spans="5:31" x14ac:dyDescent="0.2">
      <c r="E299" s="76">
        <v>185</v>
      </c>
      <c r="F299" s="423" t="s">
        <v>428</v>
      </c>
      <c r="G299" s="327">
        <v>2.9452828937</v>
      </c>
      <c r="H299" s="241">
        <v>-0.32690498099999998</v>
      </c>
      <c r="I299" s="241">
        <v>-2.3307385E-2</v>
      </c>
      <c r="J299" s="241">
        <v>0</v>
      </c>
      <c r="K299" s="241">
        <v>0</v>
      </c>
      <c r="L299" s="76">
        <v>0</v>
      </c>
      <c r="M299" s="76">
        <v>0</v>
      </c>
      <c r="N299" s="76"/>
      <c r="O299" s="423" t="s">
        <v>428</v>
      </c>
      <c r="P299" s="327">
        <v>2.9452828937</v>
      </c>
      <c r="Q299" s="241">
        <v>-0.32690498099999998</v>
      </c>
      <c r="R299" s="241">
        <v>-2.3307385E-2</v>
      </c>
      <c r="S299" s="241">
        <v>0</v>
      </c>
      <c r="T299" s="241">
        <v>0</v>
      </c>
      <c r="U299" s="76">
        <v>0</v>
      </c>
      <c r="V299" s="76">
        <v>0</v>
      </c>
      <c r="W299" s="76"/>
      <c r="X299" s="423" t="s">
        <v>428</v>
      </c>
      <c r="Y299" s="327">
        <v>2.9452828937</v>
      </c>
      <c r="Z299" s="241">
        <v>-0.32690498099999998</v>
      </c>
      <c r="AA299" s="241">
        <v>-2.3307385E-2</v>
      </c>
      <c r="AB299" s="241">
        <v>0</v>
      </c>
      <c r="AC299" s="241">
        <v>0</v>
      </c>
      <c r="AD299" s="76">
        <v>0</v>
      </c>
      <c r="AE299" s="76">
        <v>0</v>
      </c>
    </row>
    <row r="300" spans="5:31" x14ac:dyDescent="0.2">
      <c r="E300" s="76">
        <v>186</v>
      </c>
      <c r="F300" s="448" t="s">
        <v>429</v>
      </c>
      <c r="G300" s="327">
        <v>2.9385328384</v>
      </c>
      <c r="H300" s="241">
        <v>-0.32690498099999998</v>
      </c>
      <c r="I300" s="241">
        <v>-2.3307385E-2</v>
      </c>
      <c r="J300" s="241">
        <v>0</v>
      </c>
      <c r="K300" s="241">
        <v>0</v>
      </c>
      <c r="L300" s="76">
        <v>0</v>
      </c>
      <c r="M300" s="76">
        <v>0</v>
      </c>
      <c r="N300" s="76"/>
      <c r="O300" s="448" t="s">
        <v>429</v>
      </c>
      <c r="P300" s="327">
        <v>2.9385328384</v>
      </c>
      <c r="Q300" s="241">
        <v>-0.32690498099999998</v>
      </c>
      <c r="R300" s="241">
        <v>-2.3307385E-2</v>
      </c>
      <c r="S300" s="241">
        <v>0</v>
      </c>
      <c r="T300" s="241">
        <v>0</v>
      </c>
      <c r="U300" s="76">
        <v>0</v>
      </c>
      <c r="V300" s="76">
        <v>0</v>
      </c>
      <c r="W300" s="76"/>
      <c r="X300" s="448" t="s">
        <v>429</v>
      </c>
      <c r="Y300" s="327">
        <v>2.9385328384</v>
      </c>
      <c r="Z300" s="241">
        <v>-0.32690498099999998</v>
      </c>
      <c r="AA300" s="241">
        <v>-2.3307385E-2</v>
      </c>
      <c r="AB300" s="241">
        <v>0</v>
      </c>
      <c r="AC300" s="241">
        <v>0</v>
      </c>
      <c r="AD300" s="76">
        <v>0</v>
      </c>
      <c r="AE300" s="76">
        <v>0</v>
      </c>
    </row>
    <row r="301" spans="5:31" x14ac:dyDescent="0.2">
      <c r="E301" s="76">
        <v>187</v>
      </c>
      <c r="F301" s="448" t="s">
        <v>430</v>
      </c>
      <c r="G301" s="327">
        <v>2.9617543135000002</v>
      </c>
      <c r="H301" s="241">
        <v>-0.32690498099999998</v>
      </c>
      <c r="I301" s="241">
        <v>-2.3307385E-2</v>
      </c>
      <c r="J301" s="241">
        <v>0</v>
      </c>
      <c r="K301" s="241">
        <v>0</v>
      </c>
      <c r="L301" s="76">
        <v>0</v>
      </c>
      <c r="M301" s="76">
        <v>0</v>
      </c>
      <c r="N301" s="76"/>
      <c r="O301" s="448" t="s">
        <v>430</v>
      </c>
      <c r="P301" s="327">
        <v>2.9617543135000002</v>
      </c>
      <c r="Q301" s="241">
        <v>-0.32690498099999998</v>
      </c>
      <c r="R301" s="241">
        <v>-2.3307385E-2</v>
      </c>
      <c r="S301" s="241">
        <v>0</v>
      </c>
      <c r="T301" s="241">
        <v>0</v>
      </c>
      <c r="U301" s="76">
        <v>0</v>
      </c>
      <c r="V301" s="76">
        <v>0</v>
      </c>
      <c r="W301" s="76"/>
      <c r="X301" s="448" t="s">
        <v>430</v>
      </c>
      <c r="Y301" s="327">
        <v>2.9617543135000002</v>
      </c>
      <c r="Z301" s="241">
        <v>-0.32690498099999998</v>
      </c>
      <c r="AA301" s="241">
        <v>-2.3307385E-2</v>
      </c>
      <c r="AB301" s="241">
        <v>0</v>
      </c>
      <c r="AC301" s="241">
        <v>0</v>
      </c>
      <c r="AD301" s="76">
        <v>0</v>
      </c>
      <c r="AE301" s="76">
        <v>0</v>
      </c>
    </row>
    <row r="302" spans="5:31" x14ac:dyDescent="0.2">
      <c r="E302" s="76">
        <v>188</v>
      </c>
      <c r="F302" s="448" t="s">
        <v>431</v>
      </c>
      <c r="G302" s="327">
        <v>2.9437906663</v>
      </c>
      <c r="H302" s="241">
        <v>-0.32690498099999998</v>
      </c>
      <c r="I302" s="241">
        <v>-2.3307385E-2</v>
      </c>
      <c r="J302" s="241">
        <v>0</v>
      </c>
      <c r="K302" s="241">
        <v>0</v>
      </c>
      <c r="L302" s="76">
        <v>0</v>
      </c>
      <c r="M302" s="76">
        <v>0</v>
      </c>
      <c r="N302" s="76"/>
      <c r="O302" s="448" t="s">
        <v>431</v>
      </c>
      <c r="P302" s="327">
        <v>2.9437906663</v>
      </c>
      <c r="Q302" s="241">
        <v>-0.32690498099999998</v>
      </c>
      <c r="R302" s="241">
        <v>-2.3307385E-2</v>
      </c>
      <c r="S302" s="241">
        <v>0</v>
      </c>
      <c r="T302" s="241">
        <v>0</v>
      </c>
      <c r="U302" s="76">
        <v>0</v>
      </c>
      <c r="V302" s="76">
        <v>0</v>
      </c>
      <c r="W302" s="76"/>
      <c r="X302" s="448" t="s">
        <v>431</v>
      </c>
      <c r="Y302" s="327">
        <v>2.9437906663</v>
      </c>
      <c r="Z302" s="241">
        <v>-0.32690498099999998</v>
      </c>
      <c r="AA302" s="241">
        <v>-2.3307385E-2</v>
      </c>
      <c r="AB302" s="241">
        <v>0</v>
      </c>
      <c r="AC302" s="241">
        <v>0</v>
      </c>
      <c r="AD302" s="76">
        <v>0</v>
      </c>
      <c r="AE302" s="76">
        <v>0</v>
      </c>
    </row>
    <row r="303" spans="5:31" x14ac:dyDescent="0.2">
      <c r="E303" s="76">
        <v>189</v>
      </c>
      <c r="F303" s="448" t="s">
        <v>432</v>
      </c>
      <c r="G303" s="327">
        <v>2.9566768846000002</v>
      </c>
      <c r="H303" s="241">
        <v>-0.32690498099999998</v>
      </c>
      <c r="I303" s="241">
        <v>-2.3307385E-2</v>
      </c>
      <c r="J303" s="241">
        <v>0</v>
      </c>
      <c r="K303" s="241">
        <v>0</v>
      </c>
      <c r="L303" s="76">
        <v>0</v>
      </c>
      <c r="M303" s="76">
        <v>0</v>
      </c>
      <c r="N303" s="76"/>
      <c r="O303" s="448" t="s">
        <v>432</v>
      </c>
      <c r="P303" s="327">
        <v>2.9566768846000002</v>
      </c>
      <c r="Q303" s="241">
        <v>-0.32690498099999998</v>
      </c>
      <c r="R303" s="241">
        <v>-2.3307385E-2</v>
      </c>
      <c r="S303" s="241">
        <v>0</v>
      </c>
      <c r="T303" s="241">
        <v>0</v>
      </c>
      <c r="U303" s="76">
        <v>0</v>
      </c>
      <c r="V303" s="76">
        <v>0</v>
      </c>
      <c r="W303" s="76"/>
      <c r="X303" s="448" t="s">
        <v>432</v>
      </c>
      <c r="Y303" s="327">
        <v>2.9566768846000002</v>
      </c>
      <c r="Z303" s="241">
        <v>-0.32690498099999998</v>
      </c>
      <c r="AA303" s="241">
        <v>-2.3307385E-2</v>
      </c>
      <c r="AB303" s="241">
        <v>0</v>
      </c>
      <c r="AC303" s="241">
        <v>0</v>
      </c>
      <c r="AD303" s="76">
        <v>0</v>
      </c>
      <c r="AE303" s="76">
        <v>0</v>
      </c>
    </row>
    <row r="304" spans="5:31" x14ac:dyDescent="0.2">
      <c r="E304" s="76">
        <v>190</v>
      </c>
      <c r="F304" s="448" t="s">
        <v>433</v>
      </c>
      <c r="G304" s="327">
        <v>2.9620398885000001</v>
      </c>
      <c r="H304" s="241">
        <v>-0.32690498099999998</v>
      </c>
      <c r="I304" s="241">
        <v>-2.3307385E-2</v>
      </c>
      <c r="J304" s="241">
        <v>0</v>
      </c>
      <c r="K304" s="241">
        <v>0</v>
      </c>
      <c r="L304" s="76">
        <v>0</v>
      </c>
      <c r="M304" s="76">
        <v>0</v>
      </c>
      <c r="N304" s="76"/>
      <c r="O304" s="448" t="s">
        <v>433</v>
      </c>
      <c r="P304" s="327">
        <v>2.9620398885000001</v>
      </c>
      <c r="Q304" s="241">
        <v>-0.32690498099999998</v>
      </c>
      <c r="R304" s="241">
        <v>-2.3307385E-2</v>
      </c>
      <c r="S304" s="241">
        <v>0</v>
      </c>
      <c r="T304" s="241">
        <v>0</v>
      </c>
      <c r="U304" s="76">
        <v>0</v>
      </c>
      <c r="V304" s="76">
        <v>0</v>
      </c>
      <c r="W304" s="76"/>
      <c r="X304" s="448" t="s">
        <v>433</v>
      </c>
      <c r="Y304" s="327">
        <v>2.9620398885000001</v>
      </c>
      <c r="Z304" s="241">
        <v>-0.32690498099999998</v>
      </c>
      <c r="AA304" s="241">
        <v>-2.3307385E-2</v>
      </c>
      <c r="AB304" s="241">
        <v>0</v>
      </c>
      <c r="AC304" s="241">
        <v>0</v>
      </c>
      <c r="AD304" s="76">
        <v>0</v>
      </c>
      <c r="AE304" s="76">
        <v>0</v>
      </c>
    </row>
    <row r="305" spans="5:31" x14ac:dyDescent="0.2">
      <c r="E305" s="76">
        <v>191</v>
      </c>
      <c r="F305" s="423" t="s">
        <v>434</v>
      </c>
      <c r="G305" s="327">
        <v>2.9568069434000002</v>
      </c>
      <c r="H305" s="241">
        <v>-0.32690498099999998</v>
      </c>
      <c r="I305" s="241">
        <v>-2.3307385E-2</v>
      </c>
      <c r="J305" s="241">
        <v>0</v>
      </c>
      <c r="K305" s="241">
        <v>0</v>
      </c>
      <c r="L305" s="76">
        <v>0</v>
      </c>
      <c r="M305" s="76">
        <v>0</v>
      </c>
      <c r="N305" s="76"/>
      <c r="O305" s="423" t="s">
        <v>434</v>
      </c>
      <c r="P305" s="327">
        <v>2.9568069434000002</v>
      </c>
      <c r="Q305" s="241">
        <v>-0.32690498099999998</v>
      </c>
      <c r="R305" s="241">
        <v>-2.3307385E-2</v>
      </c>
      <c r="S305" s="241">
        <v>0</v>
      </c>
      <c r="T305" s="241">
        <v>0</v>
      </c>
      <c r="U305" s="76">
        <v>0</v>
      </c>
      <c r="V305" s="76">
        <v>0</v>
      </c>
      <c r="W305" s="76"/>
      <c r="X305" s="423" t="s">
        <v>434</v>
      </c>
      <c r="Y305" s="327">
        <v>2.9568069434000002</v>
      </c>
      <c r="Z305" s="241">
        <v>-0.32690498099999998</v>
      </c>
      <c r="AA305" s="241">
        <v>-2.3307385E-2</v>
      </c>
      <c r="AB305" s="241">
        <v>0</v>
      </c>
      <c r="AC305" s="241">
        <v>0</v>
      </c>
      <c r="AD305" s="76">
        <v>0</v>
      </c>
      <c r="AE305" s="76">
        <v>0</v>
      </c>
    </row>
    <row r="306" spans="5:31" x14ac:dyDescent="0.2">
      <c r="E306" s="76">
        <v>192</v>
      </c>
      <c r="F306" s="448"/>
      <c r="G306" s="327"/>
      <c r="H306" s="241"/>
      <c r="I306" s="241"/>
      <c r="J306" s="241">
        <v>0</v>
      </c>
      <c r="K306" s="241">
        <v>0</v>
      </c>
      <c r="L306" s="76">
        <v>0</v>
      </c>
      <c r="M306" s="76">
        <v>0</v>
      </c>
      <c r="N306" s="76"/>
      <c r="O306" s="448"/>
      <c r="P306" s="327"/>
      <c r="Q306" s="241"/>
      <c r="R306" s="241"/>
      <c r="S306" s="241">
        <v>0</v>
      </c>
      <c r="T306" s="241">
        <v>0</v>
      </c>
      <c r="U306" s="76">
        <v>0</v>
      </c>
      <c r="V306" s="76">
        <v>0</v>
      </c>
      <c r="W306" s="76"/>
      <c r="X306" s="448"/>
      <c r="Y306" s="327"/>
      <c r="Z306" s="241"/>
      <c r="AA306" s="241"/>
      <c r="AB306" s="241">
        <v>0</v>
      </c>
      <c r="AC306" s="241">
        <v>0</v>
      </c>
      <c r="AD306" s="76">
        <v>0</v>
      </c>
      <c r="AE306" s="76">
        <v>0</v>
      </c>
    </row>
    <row r="307" spans="5:31" x14ac:dyDescent="0.2">
      <c r="E307" s="76">
        <v>193</v>
      </c>
      <c r="F307" s="448" t="s">
        <v>436</v>
      </c>
      <c r="G307" s="327">
        <v>3.8714635695999999</v>
      </c>
      <c r="H307" s="241">
        <v>-0.83001816100000003</v>
      </c>
      <c r="I307" s="241">
        <v>3.0187615000000001E-2</v>
      </c>
      <c r="J307" s="241">
        <v>0</v>
      </c>
      <c r="K307" s="241">
        <v>0</v>
      </c>
      <c r="L307" s="76">
        <v>0</v>
      </c>
      <c r="M307" s="76">
        <v>0</v>
      </c>
      <c r="N307" s="76"/>
      <c r="O307" s="448" t="s">
        <v>436</v>
      </c>
      <c r="P307" s="327">
        <v>3.8714635695999999</v>
      </c>
      <c r="Q307" s="241">
        <v>-0.83001816100000003</v>
      </c>
      <c r="R307" s="241">
        <v>3.0187615000000001E-2</v>
      </c>
      <c r="S307" s="241">
        <v>0</v>
      </c>
      <c r="T307" s="241">
        <v>0</v>
      </c>
      <c r="U307" s="76">
        <v>0</v>
      </c>
      <c r="V307" s="76">
        <v>0</v>
      </c>
      <c r="W307" s="76"/>
      <c r="X307" s="448" t="s">
        <v>436</v>
      </c>
      <c r="Y307" s="327">
        <v>3.8714635695999999</v>
      </c>
      <c r="Z307" s="241">
        <v>-0.83001816100000003</v>
      </c>
      <c r="AA307" s="241">
        <v>3.0187615000000001E-2</v>
      </c>
      <c r="AB307" s="241">
        <v>0</v>
      </c>
      <c r="AC307" s="241">
        <v>0</v>
      </c>
      <c r="AD307" s="76">
        <v>0</v>
      </c>
      <c r="AE307" s="76">
        <v>0</v>
      </c>
    </row>
    <row r="308" spans="5:31" x14ac:dyDescent="0.2">
      <c r="E308" s="76">
        <v>194</v>
      </c>
      <c r="F308" s="44" t="s">
        <v>437</v>
      </c>
      <c r="G308" s="328">
        <v>3.0383082689999998</v>
      </c>
      <c r="H308" s="241">
        <v>-0.42698086600000001</v>
      </c>
      <c r="I308" s="241">
        <v>-1.249166E-2</v>
      </c>
      <c r="J308" s="241">
        <v>0</v>
      </c>
      <c r="K308" s="241">
        <v>0</v>
      </c>
      <c r="L308" s="76">
        <v>0</v>
      </c>
      <c r="M308" s="76">
        <v>0</v>
      </c>
      <c r="N308" s="76"/>
      <c r="O308" s="44" t="s">
        <v>437</v>
      </c>
      <c r="P308" s="328">
        <v>3.0383082689999998</v>
      </c>
      <c r="Q308" s="241">
        <v>-0.42698086600000001</v>
      </c>
      <c r="R308" s="241">
        <v>-1.249166E-2</v>
      </c>
      <c r="S308" s="241">
        <v>0</v>
      </c>
      <c r="T308" s="241">
        <v>0</v>
      </c>
      <c r="U308" s="76">
        <v>0</v>
      </c>
      <c r="V308" s="76">
        <v>0</v>
      </c>
      <c r="W308" s="76"/>
      <c r="X308" s="44" t="s">
        <v>437</v>
      </c>
      <c r="Y308" s="328">
        <v>3.0383082689999998</v>
      </c>
      <c r="Z308" s="241">
        <v>-0.42698086600000001</v>
      </c>
      <c r="AA308" s="241">
        <v>-1.249166E-2</v>
      </c>
      <c r="AB308" s="241">
        <v>0</v>
      </c>
      <c r="AC308" s="241">
        <v>0</v>
      </c>
      <c r="AD308" s="76">
        <v>0</v>
      </c>
      <c r="AE308" s="76">
        <v>0</v>
      </c>
    </row>
    <row r="309" spans="5:31" x14ac:dyDescent="0.2">
      <c r="E309" s="76">
        <v>195</v>
      </c>
      <c r="F309" s="423" t="s">
        <v>438</v>
      </c>
      <c r="G309" s="327">
        <v>3.0346289154999999</v>
      </c>
      <c r="H309" s="241">
        <v>-0.42698086600000001</v>
      </c>
      <c r="I309" s="241">
        <v>-1.249166E-2</v>
      </c>
      <c r="J309" s="241">
        <v>0</v>
      </c>
      <c r="K309" s="241">
        <v>0</v>
      </c>
      <c r="L309" s="76">
        <v>0</v>
      </c>
      <c r="M309" s="76">
        <v>0</v>
      </c>
      <c r="N309" s="76"/>
      <c r="O309" s="423" t="s">
        <v>438</v>
      </c>
      <c r="P309" s="327">
        <v>3.0346289154999999</v>
      </c>
      <c r="Q309" s="241">
        <v>-0.42698086600000001</v>
      </c>
      <c r="R309" s="241">
        <v>-1.249166E-2</v>
      </c>
      <c r="S309" s="241">
        <v>0</v>
      </c>
      <c r="T309" s="241">
        <v>0</v>
      </c>
      <c r="U309" s="76">
        <v>0</v>
      </c>
      <c r="V309" s="76">
        <v>0</v>
      </c>
      <c r="W309" s="76"/>
      <c r="X309" s="423" t="s">
        <v>438</v>
      </c>
      <c r="Y309" s="327">
        <v>3.0346289154999999</v>
      </c>
      <c r="Z309" s="241">
        <v>-0.42698086600000001</v>
      </c>
      <c r="AA309" s="241">
        <v>-1.249166E-2</v>
      </c>
      <c r="AB309" s="241">
        <v>0</v>
      </c>
      <c r="AC309" s="241">
        <v>0</v>
      </c>
      <c r="AD309" s="76">
        <v>0</v>
      </c>
      <c r="AE309" s="76">
        <v>0</v>
      </c>
    </row>
    <row r="310" spans="5:31" x14ac:dyDescent="0.2">
      <c r="E310" s="76">
        <v>196</v>
      </c>
      <c r="F310" s="423" t="s">
        <v>439</v>
      </c>
      <c r="G310" s="327">
        <v>3.0406773627999999</v>
      </c>
      <c r="H310" s="241">
        <v>-0.42698086600000001</v>
      </c>
      <c r="I310" s="241">
        <v>-1.249166E-2</v>
      </c>
      <c r="J310" s="241">
        <v>0</v>
      </c>
      <c r="K310" s="241">
        <v>0</v>
      </c>
      <c r="L310" s="76">
        <v>0</v>
      </c>
      <c r="M310" s="76">
        <v>0</v>
      </c>
      <c r="N310" s="76"/>
      <c r="O310" s="423" t="s">
        <v>439</v>
      </c>
      <c r="P310" s="327">
        <v>3.0406773627999999</v>
      </c>
      <c r="Q310" s="241">
        <v>-0.42698086600000001</v>
      </c>
      <c r="R310" s="241">
        <v>-1.249166E-2</v>
      </c>
      <c r="S310" s="241">
        <v>0</v>
      </c>
      <c r="T310" s="241">
        <v>0</v>
      </c>
      <c r="U310" s="76">
        <v>0</v>
      </c>
      <c r="V310" s="76">
        <v>0</v>
      </c>
      <c r="W310" s="76"/>
      <c r="X310" s="423" t="s">
        <v>439</v>
      </c>
      <c r="Y310" s="327">
        <v>3.0406773627999999</v>
      </c>
      <c r="Z310" s="241">
        <v>-0.42698086600000001</v>
      </c>
      <c r="AA310" s="241">
        <v>-1.249166E-2</v>
      </c>
      <c r="AB310" s="241">
        <v>0</v>
      </c>
      <c r="AC310" s="241">
        <v>0</v>
      </c>
      <c r="AD310" s="76">
        <v>0</v>
      </c>
      <c r="AE310" s="76">
        <v>0</v>
      </c>
    </row>
    <row r="311" spans="5:31" x14ac:dyDescent="0.2">
      <c r="E311" s="76">
        <v>197</v>
      </c>
      <c r="F311" s="448" t="s">
        <v>440</v>
      </c>
      <c r="G311" s="327">
        <v>3.0588365324</v>
      </c>
      <c r="H311" s="241">
        <v>-0.42698086600000001</v>
      </c>
      <c r="I311" s="241">
        <v>-1.249166E-2</v>
      </c>
      <c r="J311" s="241">
        <v>0</v>
      </c>
      <c r="K311" s="241">
        <v>0</v>
      </c>
      <c r="L311" s="76">
        <v>0</v>
      </c>
      <c r="M311" s="76">
        <v>0</v>
      </c>
      <c r="N311" s="76"/>
      <c r="O311" s="448" t="s">
        <v>440</v>
      </c>
      <c r="P311" s="327">
        <v>3.0588365324</v>
      </c>
      <c r="Q311" s="241">
        <v>-0.42698086600000001</v>
      </c>
      <c r="R311" s="241">
        <v>-1.249166E-2</v>
      </c>
      <c r="S311" s="241">
        <v>0</v>
      </c>
      <c r="T311" s="241">
        <v>0</v>
      </c>
      <c r="U311" s="76">
        <v>0</v>
      </c>
      <c r="V311" s="76">
        <v>0</v>
      </c>
      <c r="W311" s="76"/>
      <c r="X311" s="448" t="s">
        <v>440</v>
      </c>
      <c r="Y311" s="327">
        <v>3.0588365324</v>
      </c>
      <c r="Z311" s="241">
        <v>-0.42698086600000001</v>
      </c>
      <c r="AA311" s="241">
        <v>-1.249166E-2</v>
      </c>
      <c r="AB311" s="241">
        <v>0</v>
      </c>
      <c r="AC311" s="241">
        <v>0</v>
      </c>
      <c r="AD311" s="76">
        <v>0</v>
      </c>
      <c r="AE311" s="76">
        <v>0</v>
      </c>
    </row>
    <row r="312" spans="5:31" x14ac:dyDescent="0.2">
      <c r="E312" s="76">
        <v>198</v>
      </c>
      <c r="F312" s="448" t="s">
        <v>441</v>
      </c>
      <c r="G312" s="327">
        <v>3.8538372857000001</v>
      </c>
      <c r="H312" s="241">
        <v>-0.83001816100000003</v>
      </c>
      <c r="I312" s="241">
        <v>3.0187615000000001E-2</v>
      </c>
      <c r="J312" s="241">
        <v>0</v>
      </c>
      <c r="K312" s="241">
        <v>0</v>
      </c>
      <c r="L312" s="76">
        <v>0</v>
      </c>
      <c r="M312" s="76">
        <v>0</v>
      </c>
      <c r="N312" s="76"/>
      <c r="O312" s="448" t="s">
        <v>441</v>
      </c>
      <c r="P312" s="327">
        <v>3.8538372857000001</v>
      </c>
      <c r="Q312" s="241">
        <v>-0.83001816100000003</v>
      </c>
      <c r="R312" s="241">
        <v>3.0187615000000001E-2</v>
      </c>
      <c r="S312" s="241">
        <v>0</v>
      </c>
      <c r="T312" s="241">
        <v>0</v>
      </c>
      <c r="U312" s="76">
        <v>0</v>
      </c>
      <c r="V312" s="76">
        <v>0</v>
      </c>
      <c r="W312" s="76"/>
      <c r="X312" s="448" t="s">
        <v>441</v>
      </c>
      <c r="Y312" s="327">
        <v>3.8538372857000001</v>
      </c>
      <c r="Z312" s="241">
        <v>-0.83001816100000003</v>
      </c>
      <c r="AA312" s="241">
        <v>3.0187615000000001E-2</v>
      </c>
      <c r="AB312" s="241">
        <v>0</v>
      </c>
      <c r="AC312" s="241">
        <v>0</v>
      </c>
      <c r="AD312" s="76">
        <v>0</v>
      </c>
      <c r="AE312" s="76">
        <v>0</v>
      </c>
    </row>
    <row r="313" spans="5:31" x14ac:dyDescent="0.2">
      <c r="E313" s="76">
        <v>199</v>
      </c>
      <c r="F313" s="448" t="s">
        <v>442</v>
      </c>
      <c r="G313" s="327">
        <v>3.0484159925999998</v>
      </c>
      <c r="H313" s="241">
        <v>-0.42698086600000001</v>
      </c>
      <c r="I313" s="241">
        <v>-1.249166E-2</v>
      </c>
      <c r="J313" s="241">
        <v>0</v>
      </c>
      <c r="K313" s="241">
        <v>0</v>
      </c>
      <c r="L313" s="76">
        <v>0</v>
      </c>
      <c r="M313" s="76">
        <v>0</v>
      </c>
      <c r="N313" s="76"/>
      <c r="O313" s="448" t="s">
        <v>442</v>
      </c>
      <c r="P313" s="327">
        <v>3.0484159925999998</v>
      </c>
      <c r="Q313" s="241">
        <v>-0.42698086600000001</v>
      </c>
      <c r="R313" s="241">
        <v>-1.249166E-2</v>
      </c>
      <c r="S313" s="241">
        <v>0</v>
      </c>
      <c r="T313" s="241">
        <v>0</v>
      </c>
      <c r="U313" s="76">
        <v>0</v>
      </c>
      <c r="V313" s="76">
        <v>0</v>
      </c>
      <c r="W313" s="76"/>
      <c r="X313" s="448" t="s">
        <v>442</v>
      </c>
      <c r="Y313" s="327">
        <v>3.0484159925999998</v>
      </c>
      <c r="Z313" s="241">
        <v>-0.42698086600000001</v>
      </c>
      <c r="AA313" s="241">
        <v>-1.249166E-2</v>
      </c>
      <c r="AB313" s="241">
        <v>0</v>
      </c>
      <c r="AC313" s="241">
        <v>0</v>
      </c>
      <c r="AD313" s="76">
        <v>0</v>
      </c>
      <c r="AE313" s="76">
        <v>0</v>
      </c>
    </row>
    <row r="314" spans="5:31" x14ac:dyDescent="0.2">
      <c r="E314" s="76">
        <v>200</v>
      </c>
      <c r="F314" s="44" t="s">
        <v>443</v>
      </c>
      <c r="G314" s="318">
        <v>3.0607397957</v>
      </c>
      <c r="H314" s="241">
        <v>-0.42698086600000001</v>
      </c>
      <c r="I314" s="241">
        <v>-1.249166E-2</v>
      </c>
      <c r="J314" s="241">
        <v>0</v>
      </c>
      <c r="K314" s="241">
        <v>0</v>
      </c>
      <c r="L314" s="76">
        <v>0</v>
      </c>
      <c r="M314" s="76">
        <v>0</v>
      </c>
      <c r="N314" s="76"/>
      <c r="O314" s="44" t="s">
        <v>443</v>
      </c>
      <c r="P314" s="318">
        <v>3.0607397957</v>
      </c>
      <c r="Q314" s="241">
        <v>-0.42698086600000001</v>
      </c>
      <c r="R314" s="241">
        <v>-1.249166E-2</v>
      </c>
      <c r="S314" s="241">
        <v>0</v>
      </c>
      <c r="T314" s="241">
        <v>0</v>
      </c>
      <c r="U314" s="76">
        <v>0</v>
      </c>
      <c r="V314" s="76">
        <v>0</v>
      </c>
      <c r="W314" s="76"/>
      <c r="X314" s="44" t="s">
        <v>443</v>
      </c>
      <c r="Y314" s="318">
        <v>3.0607397957</v>
      </c>
      <c r="Z314" s="241">
        <v>-0.42698086600000001</v>
      </c>
      <c r="AA314" s="241">
        <v>-1.249166E-2</v>
      </c>
      <c r="AB314" s="241">
        <v>0</v>
      </c>
      <c r="AC314" s="241">
        <v>0</v>
      </c>
      <c r="AD314" s="76">
        <v>0</v>
      </c>
      <c r="AE314" s="76">
        <v>0</v>
      </c>
    </row>
    <row r="315" spans="5:31" x14ac:dyDescent="0.2">
      <c r="E315" s="76">
        <v>201</v>
      </c>
      <c r="F315" s="423" t="s">
        <v>444</v>
      </c>
      <c r="G315" s="453">
        <v>3.0209514916</v>
      </c>
      <c r="H315" s="241">
        <v>-0.42698086600000001</v>
      </c>
      <c r="I315" s="241">
        <v>-1.249166E-2</v>
      </c>
      <c r="J315" s="241">
        <v>0</v>
      </c>
      <c r="K315" s="241">
        <v>0</v>
      </c>
      <c r="L315" s="76">
        <v>0</v>
      </c>
      <c r="M315" s="76">
        <v>0</v>
      </c>
      <c r="N315" s="76"/>
      <c r="O315" s="423" t="s">
        <v>444</v>
      </c>
      <c r="P315" s="453">
        <v>3.0209514916</v>
      </c>
      <c r="Q315" s="241">
        <v>-0.42698086600000001</v>
      </c>
      <c r="R315" s="241">
        <v>-1.249166E-2</v>
      </c>
      <c r="S315" s="241">
        <v>0</v>
      </c>
      <c r="T315" s="241">
        <v>0</v>
      </c>
      <c r="U315" s="76">
        <v>0</v>
      </c>
      <c r="V315" s="76">
        <v>0</v>
      </c>
      <c r="W315" s="76"/>
      <c r="X315" s="423" t="s">
        <v>444</v>
      </c>
      <c r="Y315" s="453">
        <v>3.0209514916</v>
      </c>
      <c r="Z315" s="241">
        <v>-0.42698086600000001</v>
      </c>
      <c r="AA315" s="241">
        <v>-1.249166E-2</v>
      </c>
      <c r="AB315" s="241">
        <v>0</v>
      </c>
      <c r="AC315" s="241">
        <v>0</v>
      </c>
      <c r="AD315" s="76">
        <v>0</v>
      </c>
      <c r="AE315" s="76">
        <v>0</v>
      </c>
    </row>
    <row r="316" spans="5:31" x14ac:dyDescent="0.2">
      <c r="E316" s="76">
        <v>202</v>
      </c>
      <c r="F316" s="44"/>
      <c r="G316" s="76"/>
      <c r="H316" s="241"/>
      <c r="I316" s="241"/>
      <c r="J316" s="241">
        <v>0</v>
      </c>
      <c r="K316" s="241">
        <v>0</v>
      </c>
      <c r="L316" s="76">
        <v>0</v>
      </c>
      <c r="M316" s="76">
        <v>0</v>
      </c>
      <c r="N316" s="76"/>
      <c r="O316" s="44"/>
      <c r="P316" s="76"/>
      <c r="Q316" s="241"/>
      <c r="R316" s="241"/>
      <c r="S316" s="241">
        <v>0</v>
      </c>
      <c r="T316" s="241">
        <v>0</v>
      </c>
      <c r="U316" s="76">
        <v>0</v>
      </c>
      <c r="V316" s="76">
        <v>0</v>
      </c>
      <c r="W316" s="76"/>
      <c r="X316" s="44"/>
      <c r="Y316" s="76"/>
      <c r="Z316" s="241"/>
      <c r="AA316" s="241"/>
      <c r="AB316" s="241">
        <v>0</v>
      </c>
      <c r="AC316" s="241">
        <v>0</v>
      </c>
      <c r="AD316" s="76">
        <v>0</v>
      </c>
      <c r="AE316" s="76">
        <v>0</v>
      </c>
    </row>
    <row r="317" spans="5:31" x14ac:dyDescent="0.2">
      <c r="E317" s="76">
        <v>203</v>
      </c>
      <c r="F317" s="423" t="s">
        <v>446</v>
      </c>
      <c r="G317" s="327">
        <v>3.8429990741000002</v>
      </c>
      <c r="H317" s="241">
        <v>-0.80526391399999997</v>
      </c>
      <c r="I317" s="241">
        <v>2.6538079999999999E-2</v>
      </c>
      <c r="J317" s="241">
        <v>0</v>
      </c>
      <c r="K317" s="241">
        <v>0</v>
      </c>
      <c r="L317" s="76">
        <v>0</v>
      </c>
      <c r="M317" s="76">
        <v>0</v>
      </c>
      <c r="N317" s="76"/>
      <c r="O317" s="423" t="s">
        <v>446</v>
      </c>
      <c r="P317" s="453">
        <v>3.8429990741000002</v>
      </c>
      <c r="Q317" s="241">
        <v>-0.80526391399999997</v>
      </c>
      <c r="R317" s="241">
        <v>2.6538079999999999E-2</v>
      </c>
      <c r="S317" s="241">
        <v>0</v>
      </c>
      <c r="T317" s="241">
        <v>0</v>
      </c>
      <c r="U317" s="76">
        <v>0</v>
      </c>
      <c r="V317" s="76">
        <v>0</v>
      </c>
      <c r="W317" s="76"/>
      <c r="X317" s="423" t="s">
        <v>446</v>
      </c>
      <c r="Y317" s="453">
        <v>3.8429990741000002</v>
      </c>
      <c r="Z317" s="241">
        <v>-0.80526391399999997</v>
      </c>
      <c r="AA317" s="241">
        <v>2.6538079999999999E-2</v>
      </c>
      <c r="AB317" s="241">
        <v>0</v>
      </c>
      <c r="AC317" s="241">
        <v>0</v>
      </c>
      <c r="AD317" s="76">
        <v>0</v>
      </c>
      <c r="AE317" s="76">
        <v>0</v>
      </c>
    </row>
    <row r="318" spans="5:31" x14ac:dyDescent="0.2">
      <c r="E318" s="76">
        <v>204</v>
      </c>
      <c r="F318" s="423" t="s">
        <v>447</v>
      </c>
      <c r="G318" s="327">
        <v>2.9794807636999998</v>
      </c>
      <c r="H318" s="239">
        <v>-0.41329316399999999</v>
      </c>
      <c r="I318" s="239">
        <v>-1.2991366000000001E-2</v>
      </c>
      <c r="J318" s="241">
        <v>0</v>
      </c>
      <c r="K318" s="241">
        <v>0</v>
      </c>
      <c r="L318" s="76">
        <v>0</v>
      </c>
      <c r="M318" s="76">
        <v>0</v>
      </c>
      <c r="N318" s="76"/>
      <c r="O318" s="423" t="s">
        <v>447</v>
      </c>
      <c r="P318" s="327">
        <v>2.9794807636999998</v>
      </c>
      <c r="Q318" s="239">
        <v>-0.41329316399999999</v>
      </c>
      <c r="R318" s="239">
        <v>-1.2991366000000001E-2</v>
      </c>
      <c r="S318" s="241">
        <v>0</v>
      </c>
      <c r="T318" s="241">
        <v>0</v>
      </c>
      <c r="U318" s="76">
        <v>0</v>
      </c>
      <c r="V318" s="76">
        <v>0</v>
      </c>
      <c r="W318" s="76"/>
      <c r="X318" s="423" t="s">
        <v>447</v>
      </c>
      <c r="Y318" s="327">
        <v>2.9794807636999998</v>
      </c>
      <c r="Z318" s="239">
        <v>-0.41329316399999999</v>
      </c>
      <c r="AA318" s="239">
        <v>-1.2991366000000001E-2</v>
      </c>
      <c r="AB318" s="241">
        <v>0</v>
      </c>
      <c r="AC318" s="241">
        <v>0</v>
      </c>
      <c r="AD318" s="76">
        <v>0</v>
      </c>
      <c r="AE318" s="76">
        <v>0</v>
      </c>
    </row>
    <row r="319" spans="5:31" x14ac:dyDescent="0.2">
      <c r="E319" s="76">
        <v>205</v>
      </c>
      <c r="F319" s="423" t="s">
        <v>448</v>
      </c>
      <c r="G319" s="327">
        <v>3.0285742390000001</v>
      </c>
      <c r="H319" s="239">
        <v>-0.41329316399999999</v>
      </c>
      <c r="I319" s="239">
        <v>-1.2991366000000001E-2</v>
      </c>
      <c r="J319" s="241">
        <v>0</v>
      </c>
      <c r="K319" s="241">
        <v>0</v>
      </c>
      <c r="L319" s="76">
        <v>0</v>
      </c>
      <c r="M319" s="76">
        <v>0</v>
      </c>
      <c r="N319" s="76"/>
      <c r="O319" s="423" t="s">
        <v>448</v>
      </c>
      <c r="P319" s="327">
        <v>3.0285742390000001</v>
      </c>
      <c r="Q319" s="239">
        <v>-0.41329316399999999</v>
      </c>
      <c r="R319" s="239">
        <v>-1.2991366000000001E-2</v>
      </c>
      <c r="S319" s="241">
        <v>0</v>
      </c>
      <c r="T319" s="241">
        <v>0</v>
      </c>
      <c r="U319" s="76">
        <v>0</v>
      </c>
      <c r="V319" s="76">
        <v>0</v>
      </c>
      <c r="W319" s="76"/>
      <c r="X319" s="423" t="s">
        <v>448</v>
      </c>
      <c r="Y319" s="327">
        <v>3.0285742390000001</v>
      </c>
      <c r="Z319" s="239">
        <v>-0.41329316399999999</v>
      </c>
      <c r="AA319" s="239">
        <v>-1.2991366000000001E-2</v>
      </c>
      <c r="AB319" s="241">
        <v>0</v>
      </c>
      <c r="AC319" s="241">
        <v>0</v>
      </c>
      <c r="AD319" s="76">
        <v>0</v>
      </c>
      <c r="AE319" s="76">
        <v>0</v>
      </c>
    </row>
    <row r="320" spans="5:31" x14ac:dyDescent="0.2">
      <c r="E320" s="76">
        <v>206</v>
      </c>
      <c r="F320" s="423" t="s">
        <v>449</v>
      </c>
      <c r="G320" s="327">
        <v>3.0136557705000002</v>
      </c>
      <c r="H320" s="239">
        <v>-0.41329316399999999</v>
      </c>
      <c r="I320" s="239">
        <v>-1.2991366000000001E-2</v>
      </c>
      <c r="J320" s="241">
        <v>0</v>
      </c>
      <c r="K320" s="241">
        <v>0</v>
      </c>
      <c r="L320" s="76">
        <v>0</v>
      </c>
      <c r="M320" s="76">
        <v>0</v>
      </c>
      <c r="N320" s="76"/>
      <c r="O320" s="423" t="s">
        <v>449</v>
      </c>
      <c r="P320" s="327">
        <v>3.0136557705000002</v>
      </c>
      <c r="Q320" s="239">
        <v>-0.41329316399999999</v>
      </c>
      <c r="R320" s="239">
        <v>-1.2991366000000001E-2</v>
      </c>
      <c r="S320" s="241">
        <v>0</v>
      </c>
      <c r="T320" s="241">
        <v>0</v>
      </c>
      <c r="U320" s="76">
        <v>0</v>
      </c>
      <c r="V320" s="76">
        <v>0</v>
      </c>
      <c r="W320" s="76"/>
      <c r="X320" s="423" t="s">
        <v>449</v>
      </c>
      <c r="Y320" s="327">
        <v>3.0136557705000002</v>
      </c>
      <c r="Z320" s="239">
        <v>-0.41329316399999999</v>
      </c>
      <c r="AA320" s="239">
        <v>-1.2991366000000001E-2</v>
      </c>
      <c r="AB320" s="241">
        <v>0</v>
      </c>
      <c r="AC320" s="241">
        <v>0</v>
      </c>
      <c r="AD320" s="76">
        <v>0</v>
      </c>
      <c r="AE320" s="76">
        <v>0</v>
      </c>
    </row>
    <row r="321" spans="5:31" x14ac:dyDescent="0.2">
      <c r="E321" s="76">
        <v>207</v>
      </c>
      <c r="F321" s="423" t="s">
        <v>450</v>
      </c>
      <c r="G321" s="327">
        <v>3.0068790867000001</v>
      </c>
      <c r="H321" s="239">
        <v>-0.41329316399999999</v>
      </c>
      <c r="I321" s="239">
        <v>-1.2991366000000001E-2</v>
      </c>
      <c r="J321" s="241">
        <v>0</v>
      </c>
      <c r="K321" s="241">
        <v>0</v>
      </c>
      <c r="L321" s="76">
        <v>0</v>
      </c>
      <c r="M321" s="76">
        <v>0</v>
      </c>
      <c r="N321" s="76"/>
      <c r="O321" s="423" t="s">
        <v>450</v>
      </c>
      <c r="P321" s="327">
        <v>3.0068790867000001</v>
      </c>
      <c r="Q321" s="239">
        <v>-0.41329316399999999</v>
      </c>
      <c r="R321" s="239">
        <v>-1.2991366000000001E-2</v>
      </c>
      <c r="S321" s="241">
        <v>0</v>
      </c>
      <c r="T321" s="241">
        <v>0</v>
      </c>
      <c r="U321" s="76">
        <v>0</v>
      </c>
      <c r="V321" s="76">
        <v>0</v>
      </c>
      <c r="W321" s="76"/>
      <c r="X321" s="423" t="s">
        <v>450</v>
      </c>
      <c r="Y321" s="327">
        <v>3.0068790867000001</v>
      </c>
      <c r="Z321" s="239">
        <v>-0.41329316399999999</v>
      </c>
      <c r="AA321" s="239">
        <v>-1.2991366000000001E-2</v>
      </c>
      <c r="AB321" s="241">
        <v>0</v>
      </c>
      <c r="AC321" s="241">
        <v>0</v>
      </c>
      <c r="AD321" s="76">
        <v>0</v>
      </c>
      <c r="AE321" s="76">
        <v>0</v>
      </c>
    </row>
    <row r="322" spans="5:31" x14ac:dyDescent="0.2">
      <c r="E322" s="76">
        <v>208</v>
      </c>
      <c r="F322" s="454" t="s">
        <v>451</v>
      </c>
      <c r="G322" s="454">
        <v>3.0162014214999999</v>
      </c>
      <c r="H322" s="455">
        <v>-0.41329316399999999</v>
      </c>
      <c r="I322" s="455">
        <v>-1.2991366000000001E-2</v>
      </c>
      <c r="J322" s="456">
        <v>0</v>
      </c>
      <c r="K322" s="456">
        <v>0</v>
      </c>
      <c r="L322" s="455">
        <v>0</v>
      </c>
      <c r="M322" s="455">
        <v>0</v>
      </c>
      <c r="N322" s="455"/>
      <c r="O322" s="454" t="s">
        <v>451</v>
      </c>
      <c r="P322" s="454">
        <v>3.0162014214999999</v>
      </c>
      <c r="Q322" s="455">
        <v>-0.41329316399999999</v>
      </c>
      <c r="R322" s="455">
        <v>-1.2991366000000001E-2</v>
      </c>
      <c r="S322" s="456">
        <v>0</v>
      </c>
      <c r="T322" s="456">
        <v>0</v>
      </c>
      <c r="U322" s="455">
        <v>0</v>
      </c>
      <c r="V322" s="455">
        <v>0</v>
      </c>
      <c r="W322" s="455"/>
      <c r="X322" s="454" t="s">
        <v>451</v>
      </c>
      <c r="Y322" s="454">
        <v>3.0162014214999999</v>
      </c>
      <c r="Z322" s="455">
        <v>-0.41329316399999999</v>
      </c>
      <c r="AA322" s="455">
        <v>-1.2991366000000001E-2</v>
      </c>
      <c r="AB322" s="456">
        <v>0</v>
      </c>
      <c r="AC322" s="456">
        <v>0</v>
      </c>
      <c r="AD322" s="455">
        <v>0</v>
      </c>
      <c r="AE322" s="455">
        <v>0</v>
      </c>
    </row>
    <row r="323" spans="5:31" s="427" customFormat="1" ht="18" customHeight="1" x14ac:dyDescent="0.2">
      <c r="E323" s="76">
        <v>209</v>
      </c>
      <c r="F323" s="44" t="s">
        <v>452</v>
      </c>
      <c r="G323" s="86">
        <v>2.9987613034999998</v>
      </c>
      <c r="H323" s="86">
        <v>-0.41329316399999999</v>
      </c>
      <c r="I323" s="86">
        <v>-1.2991366000000001E-2</v>
      </c>
      <c r="J323" s="242">
        <v>0</v>
      </c>
      <c r="K323" s="242">
        <v>0</v>
      </c>
      <c r="L323" s="122">
        <v>0</v>
      </c>
      <c r="M323" s="122">
        <v>0</v>
      </c>
      <c r="N323" s="76"/>
      <c r="O323" s="44" t="s">
        <v>452</v>
      </c>
      <c r="P323" s="86">
        <v>2.9987613034999998</v>
      </c>
      <c r="Q323" s="86">
        <v>-0.41329316399999999</v>
      </c>
      <c r="R323" s="86">
        <v>-1.2991366000000001E-2</v>
      </c>
      <c r="S323" s="242">
        <v>0</v>
      </c>
      <c r="T323" s="242">
        <v>0</v>
      </c>
      <c r="U323" s="122">
        <v>0</v>
      </c>
      <c r="V323" s="122">
        <v>0</v>
      </c>
      <c r="W323" s="76"/>
      <c r="X323" s="44" t="s">
        <v>452</v>
      </c>
      <c r="Y323" s="86">
        <v>2.9987613034999998</v>
      </c>
      <c r="Z323" s="86">
        <v>-0.41329316399999999</v>
      </c>
      <c r="AA323" s="86">
        <v>-1.2991366000000001E-2</v>
      </c>
      <c r="AB323" s="242">
        <v>0</v>
      </c>
      <c r="AC323" s="242">
        <v>0</v>
      </c>
      <c r="AD323" s="122">
        <v>0</v>
      </c>
      <c r="AE323" s="122">
        <v>0</v>
      </c>
    </row>
    <row r="324" spans="5:31" x14ac:dyDescent="0.2">
      <c r="E324" s="76">
        <v>210</v>
      </c>
      <c r="F324" s="423" t="s">
        <v>453</v>
      </c>
      <c r="G324" s="327">
        <v>3.8281851090000001</v>
      </c>
      <c r="H324" s="239">
        <v>-0.80526391399999997</v>
      </c>
      <c r="I324" s="239">
        <v>2.6538079999999999E-2</v>
      </c>
      <c r="J324" s="241">
        <v>0</v>
      </c>
      <c r="K324" s="241">
        <v>0</v>
      </c>
      <c r="L324" s="76">
        <v>0</v>
      </c>
      <c r="M324" s="76">
        <v>0</v>
      </c>
      <c r="N324" s="76"/>
      <c r="O324" s="423" t="s">
        <v>453</v>
      </c>
      <c r="P324" s="327">
        <v>3.8281851090000001</v>
      </c>
      <c r="Q324" s="239">
        <v>-0.80526391399999997</v>
      </c>
      <c r="R324" s="239">
        <v>2.6538079999999999E-2</v>
      </c>
      <c r="S324" s="241">
        <v>0</v>
      </c>
      <c r="T324" s="241">
        <v>0</v>
      </c>
      <c r="U324" s="76">
        <v>0</v>
      </c>
      <c r="V324" s="76">
        <v>0</v>
      </c>
      <c r="W324" s="76"/>
      <c r="X324" s="423" t="s">
        <v>453</v>
      </c>
      <c r="Y324" s="327">
        <v>3.8281851090000001</v>
      </c>
      <c r="Z324" s="239">
        <v>-0.80526391399999997</v>
      </c>
      <c r="AA324" s="239">
        <v>2.6538079999999999E-2</v>
      </c>
      <c r="AB324" s="241">
        <v>0</v>
      </c>
      <c r="AC324" s="241">
        <v>0</v>
      </c>
      <c r="AD324" s="76">
        <v>0</v>
      </c>
      <c r="AE324" s="76">
        <v>0</v>
      </c>
    </row>
    <row r="325" spans="5:31" x14ac:dyDescent="0.2">
      <c r="E325" s="76">
        <v>211</v>
      </c>
      <c r="F325" s="448" t="s">
        <v>454</v>
      </c>
      <c r="G325" s="327">
        <v>2.9794807636999998</v>
      </c>
      <c r="H325" s="239">
        <v>-0.41329316399999999</v>
      </c>
      <c r="I325" s="239">
        <v>-1.2991366000000001E-2</v>
      </c>
      <c r="J325" s="241">
        <v>0</v>
      </c>
      <c r="K325" s="241">
        <v>0</v>
      </c>
      <c r="L325" s="76">
        <v>0</v>
      </c>
      <c r="M325" s="76">
        <v>0</v>
      </c>
      <c r="N325" s="76"/>
      <c r="O325" s="448" t="s">
        <v>454</v>
      </c>
      <c r="P325" s="327">
        <v>2.9794807636999998</v>
      </c>
      <c r="Q325" s="239">
        <v>-0.41329316399999999</v>
      </c>
      <c r="R325" s="239">
        <v>-1.2991366000000001E-2</v>
      </c>
      <c r="S325" s="241">
        <v>0</v>
      </c>
      <c r="T325" s="241">
        <v>0</v>
      </c>
      <c r="U325" s="76">
        <v>0</v>
      </c>
      <c r="V325" s="76">
        <v>0</v>
      </c>
      <c r="W325" s="76"/>
      <c r="X325" s="448" t="s">
        <v>454</v>
      </c>
      <c r="Y325" s="327">
        <v>2.9794807636999998</v>
      </c>
      <c r="Z325" s="239">
        <v>-0.41329316399999999</v>
      </c>
      <c r="AA325" s="239">
        <v>-1.2991366000000001E-2</v>
      </c>
      <c r="AB325" s="241">
        <v>0</v>
      </c>
      <c r="AC325" s="241">
        <v>0</v>
      </c>
      <c r="AD325" s="76">
        <v>0</v>
      </c>
      <c r="AE325" s="76">
        <v>0</v>
      </c>
    </row>
    <row r="326" spans="5:31" x14ac:dyDescent="0.2">
      <c r="E326" s="76">
        <v>212</v>
      </c>
      <c r="F326" s="253" t="s">
        <v>455</v>
      </c>
      <c r="G326" s="327">
        <v>3.0130340608999999</v>
      </c>
      <c r="H326" s="239">
        <v>-0.41329316399999999</v>
      </c>
      <c r="I326" s="239">
        <v>-1.2991366000000001E-2</v>
      </c>
      <c r="J326" s="241">
        <v>0</v>
      </c>
      <c r="K326" s="241">
        <v>0</v>
      </c>
      <c r="L326" s="76">
        <v>0</v>
      </c>
      <c r="M326" s="76">
        <v>0</v>
      </c>
      <c r="N326" s="76"/>
      <c r="O326" s="253" t="s">
        <v>455</v>
      </c>
      <c r="P326" s="327">
        <v>3.0130340608999999</v>
      </c>
      <c r="Q326" s="239">
        <v>-0.41329316399999999</v>
      </c>
      <c r="R326" s="239">
        <v>-1.2991366000000001E-2</v>
      </c>
      <c r="S326" s="241">
        <v>0</v>
      </c>
      <c r="T326" s="241">
        <v>0</v>
      </c>
      <c r="U326" s="76">
        <v>0</v>
      </c>
      <c r="V326" s="76">
        <v>0</v>
      </c>
      <c r="W326" s="76"/>
      <c r="X326" s="253" t="s">
        <v>455</v>
      </c>
      <c r="Y326" s="327">
        <v>3.0130340608999999</v>
      </c>
      <c r="Z326" s="239">
        <v>-0.41329316399999999</v>
      </c>
      <c r="AA326" s="239">
        <v>-1.2991366000000001E-2</v>
      </c>
      <c r="AB326" s="241">
        <v>0</v>
      </c>
      <c r="AC326" s="241">
        <v>0</v>
      </c>
      <c r="AD326" s="76">
        <v>0</v>
      </c>
      <c r="AE326" s="76">
        <v>0</v>
      </c>
    </row>
    <row r="327" spans="5:31" x14ac:dyDescent="0.2">
      <c r="E327" s="76">
        <v>213</v>
      </c>
      <c r="F327" s="253" t="s">
        <v>456</v>
      </c>
      <c r="G327" s="327">
        <v>2.9917828355</v>
      </c>
      <c r="H327" s="239">
        <v>-0.41329316399999999</v>
      </c>
      <c r="I327" s="239">
        <v>-1.2991366000000001E-2</v>
      </c>
      <c r="J327" s="241">
        <v>0</v>
      </c>
      <c r="K327" s="241">
        <v>0</v>
      </c>
      <c r="L327" s="76">
        <v>0</v>
      </c>
      <c r="M327" s="76">
        <v>0</v>
      </c>
      <c r="N327" s="76"/>
      <c r="O327" s="253" t="s">
        <v>456</v>
      </c>
      <c r="P327" s="327">
        <v>2.9917828355</v>
      </c>
      <c r="Q327" s="239">
        <v>-0.41329316399999999</v>
      </c>
      <c r="R327" s="239">
        <v>-1.2991366000000001E-2</v>
      </c>
      <c r="S327" s="241">
        <v>0</v>
      </c>
      <c r="T327" s="241">
        <v>0</v>
      </c>
      <c r="U327" s="76">
        <v>0</v>
      </c>
      <c r="V327" s="76">
        <v>0</v>
      </c>
      <c r="W327" s="76"/>
      <c r="X327" s="253" t="s">
        <v>456</v>
      </c>
      <c r="Y327" s="327">
        <v>2.9917828355</v>
      </c>
      <c r="Z327" s="239">
        <v>-0.41329316399999999</v>
      </c>
      <c r="AA327" s="239">
        <v>-1.2991366000000001E-2</v>
      </c>
      <c r="AB327" s="241">
        <v>0</v>
      </c>
      <c r="AC327" s="241">
        <v>0</v>
      </c>
      <c r="AD327" s="76">
        <v>0</v>
      </c>
      <c r="AE327" s="76">
        <v>0</v>
      </c>
    </row>
    <row r="328" spans="5:31" x14ac:dyDescent="0.2">
      <c r="E328" s="76">
        <v>214</v>
      </c>
      <c r="F328" s="448"/>
      <c r="G328" s="327"/>
      <c r="H328" s="239"/>
      <c r="I328" s="239"/>
      <c r="J328" s="241">
        <v>0</v>
      </c>
      <c r="K328" s="241">
        <v>0</v>
      </c>
      <c r="L328" s="76">
        <v>0</v>
      </c>
      <c r="M328" s="76">
        <v>0</v>
      </c>
      <c r="N328" s="76"/>
      <c r="O328" s="448"/>
      <c r="P328" s="327"/>
      <c r="Q328" s="239"/>
      <c r="R328" s="239"/>
      <c r="S328" s="241">
        <v>0</v>
      </c>
      <c r="T328" s="241">
        <v>0</v>
      </c>
      <c r="U328" s="76">
        <v>0</v>
      </c>
      <c r="V328" s="76">
        <v>0</v>
      </c>
      <c r="W328" s="76"/>
      <c r="X328" s="448"/>
      <c r="Y328" s="327"/>
      <c r="Z328" s="239"/>
      <c r="AA328" s="239"/>
      <c r="AB328" s="241">
        <v>0</v>
      </c>
      <c r="AC328" s="241">
        <v>0</v>
      </c>
      <c r="AD328" s="76">
        <v>0</v>
      </c>
      <c r="AE328" s="76">
        <v>0</v>
      </c>
    </row>
    <row r="329" spans="5:31" x14ac:dyDescent="0.2">
      <c r="E329" s="76">
        <v>215</v>
      </c>
      <c r="F329" s="448" t="s">
        <v>458</v>
      </c>
      <c r="G329" s="327">
        <v>3.3372845946999998</v>
      </c>
      <c r="H329" s="239">
        <v>-0.69445870799999998</v>
      </c>
      <c r="I329" s="239">
        <v>1.9760895000000001E-2</v>
      </c>
      <c r="J329" s="241">
        <v>0</v>
      </c>
      <c r="K329" s="241">
        <v>0</v>
      </c>
      <c r="L329" s="76">
        <v>0</v>
      </c>
      <c r="M329" s="76">
        <v>0</v>
      </c>
      <c r="N329" s="76"/>
      <c r="O329" s="448" t="s">
        <v>458</v>
      </c>
      <c r="P329" s="327">
        <v>3.3372845946999998</v>
      </c>
      <c r="Q329" s="239">
        <v>-0.69445870799999998</v>
      </c>
      <c r="R329" s="239">
        <v>1.9760895000000001E-2</v>
      </c>
      <c r="S329" s="241">
        <v>0</v>
      </c>
      <c r="T329" s="241">
        <v>0</v>
      </c>
      <c r="U329" s="76">
        <v>0</v>
      </c>
      <c r="V329" s="76">
        <v>0</v>
      </c>
      <c r="W329" s="76"/>
      <c r="X329" s="448" t="s">
        <v>458</v>
      </c>
      <c r="Y329" s="327">
        <v>3.3372845946999998</v>
      </c>
      <c r="Z329" s="239">
        <v>-0.69445870799999998</v>
      </c>
      <c r="AA329" s="239">
        <v>1.9760895000000001E-2</v>
      </c>
      <c r="AB329" s="241">
        <v>0</v>
      </c>
      <c r="AC329" s="241">
        <v>0</v>
      </c>
      <c r="AD329" s="76">
        <v>0</v>
      </c>
      <c r="AE329" s="76">
        <v>0</v>
      </c>
    </row>
    <row r="330" spans="5:31" x14ac:dyDescent="0.2">
      <c r="E330" s="76">
        <v>216</v>
      </c>
      <c r="F330" s="449" t="s">
        <v>459</v>
      </c>
      <c r="G330" s="327">
        <v>3.8796453209999999</v>
      </c>
      <c r="H330" s="239">
        <v>-0.95251930399999996</v>
      </c>
      <c r="I330" s="239">
        <v>5.0470504999999999E-2</v>
      </c>
      <c r="J330" s="241">
        <v>0</v>
      </c>
      <c r="K330" s="241">
        <v>0</v>
      </c>
      <c r="L330" s="76">
        <v>0</v>
      </c>
      <c r="M330" s="76">
        <v>0</v>
      </c>
      <c r="N330" s="76"/>
      <c r="O330" s="449" t="s">
        <v>459</v>
      </c>
      <c r="P330" s="327">
        <v>3.8796453209999999</v>
      </c>
      <c r="Q330" s="239">
        <v>-0.95251930399999996</v>
      </c>
      <c r="R330" s="239">
        <v>5.0470504999999999E-2</v>
      </c>
      <c r="S330" s="241">
        <v>0</v>
      </c>
      <c r="T330" s="241">
        <v>0</v>
      </c>
      <c r="U330" s="76">
        <v>0</v>
      </c>
      <c r="V330" s="76">
        <v>0</v>
      </c>
      <c r="W330" s="76"/>
      <c r="X330" s="449" t="s">
        <v>459</v>
      </c>
      <c r="Y330" s="327">
        <v>3.8796453209999999</v>
      </c>
      <c r="Z330" s="239">
        <v>-0.95251930399999996</v>
      </c>
      <c r="AA330" s="239">
        <v>5.0470504999999999E-2</v>
      </c>
      <c r="AB330" s="241">
        <v>0</v>
      </c>
      <c r="AC330" s="241">
        <v>0</v>
      </c>
      <c r="AD330" s="76">
        <v>0</v>
      </c>
      <c r="AE330" s="76">
        <v>0</v>
      </c>
    </row>
    <row r="331" spans="5:31" ht="12.75" customHeight="1" x14ac:dyDescent="0.2">
      <c r="E331" s="76">
        <v>217</v>
      </c>
      <c r="F331" s="448" t="s">
        <v>460</v>
      </c>
      <c r="G331" s="327">
        <v>3.4107427046000001</v>
      </c>
      <c r="H331" s="239">
        <v>-0.69445870799999998</v>
      </c>
      <c r="I331" s="239">
        <v>1.9760895000000001E-2</v>
      </c>
      <c r="J331" s="241">
        <v>0</v>
      </c>
      <c r="K331" s="241">
        <v>0</v>
      </c>
      <c r="L331" s="76">
        <v>0</v>
      </c>
      <c r="M331" s="76">
        <v>0</v>
      </c>
      <c r="N331" s="76"/>
      <c r="O331" s="448" t="s">
        <v>460</v>
      </c>
      <c r="P331" s="327">
        <v>3.4107427046000001</v>
      </c>
      <c r="Q331" s="239">
        <v>-0.69445870799999998</v>
      </c>
      <c r="R331" s="239">
        <v>1.9760895000000001E-2</v>
      </c>
      <c r="S331" s="241">
        <v>0</v>
      </c>
      <c r="T331" s="241">
        <v>0</v>
      </c>
      <c r="U331" s="76">
        <v>0</v>
      </c>
      <c r="V331" s="76">
        <v>0</v>
      </c>
      <c r="W331" s="76"/>
      <c r="X331" s="448" t="s">
        <v>460</v>
      </c>
      <c r="Y331" s="327">
        <v>3.4107427046000001</v>
      </c>
      <c r="Z331" s="239">
        <v>-0.69445870799999998</v>
      </c>
      <c r="AA331" s="239">
        <v>1.9760895000000001E-2</v>
      </c>
      <c r="AB331" s="241">
        <v>0</v>
      </c>
      <c r="AC331" s="241">
        <v>0</v>
      </c>
      <c r="AD331" s="76">
        <v>0</v>
      </c>
      <c r="AE331" s="76">
        <v>0</v>
      </c>
    </row>
    <row r="332" spans="5:31" x14ac:dyDescent="0.2">
      <c r="E332" s="76">
        <v>218</v>
      </c>
      <c r="F332" s="253" t="s">
        <v>461</v>
      </c>
      <c r="G332" s="327">
        <v>3.4674920883000002</v>
      </c>
      <c r="H332" s="239">
        <v>-0.69445870799999998</v>
      </c>
      <c r="I332" s="239">
        <v>1.9760895000000001E-2</v>
      </c>
      <c r="J332" s="241">
        <v>0</v>
      </c>
      <c r="K332" s="241">
        <v>0</v>
      </c>
      <c r="L332" s="76">
        <v>0</v>
      </c>
      <c r="M332" s="76">
        <v>0</v>
      </c>
      <c r="N332" s="76"/>
      <c r="O332" s="253" t="s">
        <v>461</v>
      </c>
      <c r="P332" s="327">
        <v>3.4674920883000002</v>
      </c>
      <c r="Q332" s="239">
        <v>-0.69445870799999998</v>
      </c>
      <c r="R332" s="239">
        <v>1.9760895000000001E-2</v>
      </c>
      <c r="S332" s="241">
        <v>0</v>
      </c>
      <c r="T332" s="241">
        <v>0</v>
      </c>
      <c r="U332" s="76">
        <v>0</v>
      </c>
      <c r="V332" s="76">
        <v>0</v>
      </c>
      <c r="W332" s="76"/>
      <c r="X332" s="253" t="s">
        <v>461</v>
      </c>
      <c r="Y332" s="327">
        <v>3.4674920883000002</v>
      </c>
      <c r="Z332" s="239">
        <v>-0.69445870799999998</v>
      </c>
      <c r="AA332" s="239">
        <v>1.9760895000000001E-2</v>
      </c>
      <c r="AB332" s="241">
        <v>0</v>
      </c>
      <c r="AC332" s="241">
        <v>0</v>
      </c>
      <c r="AD332" s="76">
        <v>0</v>
      </c>
      <c r="AE332" s="76">
        <v>0</v>
      </c>
    </row>
    <row r="333" spans="5:31" x14ac:dyDescent="0.2">
      <c r="E333" s="76">
        <v>219</v>
      </c>
      <c r="F333" s="253" t="s">
        <v>462</v>
      </c>
      <c r="G333" s="327">
        <v>3.4194679471999998</v>
      </c>
      <c r="H333" s="239">
        <v>-0.69445870799999998</v>
      </c>
      <c r="I333" s="239">
        <v>1.9760895000000001E-2</v>
      </c>
      <c r="J333" s="241">
        <v>0</v>
      </c>
      <c r="K333" s="241">
        <v>0</v>
      </c>
      <c r="L333" s="76">
        <v>0</v>
      </c>
      <c r="M333" s="76">
        <v>0</v>
      </c>
      <c r="N333" s="76"/>
      <c r="O333" s="253" t="s">
        <v>462</v>
      </c>
      <c r="P333" s="327">
        <v>3.4194679471999998</v>
      </c>
      <c r="Q333" s="239">
        <v>-0.69445870799999998</v>
      </c>
      <c r="R333" s="239">
        <v>1.9760895000000001E-2</v>
      </c>
      <c r="S333" s="241">
        <v>0</v>
      </c>
      <c r="T333" s="241">
        <v>0</v>
      </c>
      <c r="U333" s="76">
        <v>0</v>
      </c>
      <c r="V333" s="76">
        <v>0</v>
      </c>
      <c r="W333" s="76"/>
      <c r="X333" s="253" t="s">
        <v>462</v>
      </c>
      <c r="Y333" s="327">
        <v>3.4194679471999998</v>
      </c>
      <c r="Z333" s="239">
        <v>-0.69445870799999998</v>
      </c>
      <c r="AA333" s="239">
        <v>1.9760895000000001E-2</v>
      </c>
      <c r="AB333" s="241">
        <v>0</v>
      </c>
      <c r="AC333" s="241">
        <v>0</v>
      </c>
      <c r="AD333" s="76">
        <v>0</v>
      </c>
      <c r="AE333" s="76">
        <v>0</v>
      </c>
    </row>
    <row r="334" spans="5:31" x14ac:dyDescent="0.2">
      <c r="E334" s="76">
        <v>220</v>
      </c>
      <c r="F334" s="449"/>
      <c r="G334" s="327"/>
      <c r="H334" s="240"/>
      <c r="I334" s="240"/>
      <c r="J334" s="241"/>
      <c r="K334" s="241"/>
      <c r="L334" s="76"/>
      <c r="M334" s="76"/>
      <c r="N334" s="76"/>
      <c r="O334" s="449"/>
      <c r="P334" s="327"/>
      <c r="Q334" s="240"/>
      <c r="R334" s="240"/>
      <c r="S334" s="241"/>
      <c r="T334" s="241"/>
      <c r="U334" s="76"/>
      <c r="V334" s="76"/>
      <c r="W334" s="76"/>
      <c r="X334" s="449"/>
      <c r="Y334" s="327"/>
      <c r="Z334" s="240"/>
      <c r="AA334" s="240"/>
      <c r="AB334" s="241"/>
      <c r="AC334" s="241"/>
      <c r="AD334" s="76"/>
      <c r="AE334" s="76"/>
    </row>
    <row r="335" spans="5:31" ht="14.1" customHeight="1" x14ac:dyDescent="0.2">
      <c r="E335" s="76">
        <v>221</v>
      </c>
      <c r="F335" s="448" t="s">
        <v>464</v>
      </c>
      <c r="G335" s="327">
        <v>3.5948309452</v>
      </c>
      <c r="H335" s="239">
        <v>-0.85</v>
      </c>
      <c r="I335" s="239">
        <v>5.2999999999999999E-2</v>
      </c>
      <c r="J335" s="241">
        <v>0</v>
      </c>
      <c r="K335" s="241">
        <v>0</v>
      </c>
      <c r="L335" s="76">
        <v>0</v>
      </c>
      <c r="M335" s="76">
        <v>0</v>
      </c>
      <c r="N335" s="76"/>
      <c r="O335" s="448" t="s">
        <v>464</v>
      </c>
      <c r="P335" s="327">
        <v>3.5948309452</v>
      </c>
      <c r="Q335" s="239">
        <v>-0.85</v>
      </c>
      <c r="R335" s="239">
        <v>5.2999999999999999E-2</v>
      </c>
      <c r="S335" s="241">
        <v>0</v>
      </c>
      <c r="T335" s="241">
        <v>0</v>
      </c>
      <c r="U335" s="76">
        <v>0</v>
      </c>
      <c r="V335" s="76">
        <v>0</v>
      </c>
      <c r="W335" s="76"/>
      <c r="X335" s="448" t="s">
        <v>464</v>
      </c>
      <c r="Y335" s="327">
        <v>3.5948309452</v>
      </c>
      <c r="Z335" s="239">
        <v>-0.85</v>
      </c>
      <c r="AA335" s="239">
        <v>5.2999999999999999E-2</v>
      </c>
      <c r="AB335" s="241">
        <v>0</v>
      </c>
      <c r="AC335" s="241">
        <v>0</v>
      </c>
      <c r="AD335" s="76">
        <v>0</v>
      </c>
      <c r="AE335" s="76">
        <v>0</v>
      </c>
    </row>
    <row r="336" spans="5:31" x14ac:dyDescent="0.2">
      <c r="E336" s="76">
        <v>222</v>
      </c>
      <c r="F336" s="448" t="s">
        <v>465</v>
      </c>
      <c r="G336" s="327">
        <v>3.5948309452</v>
      </c>
      <c r="H336" s="239">
        <v>-0.85</v>
      </c>
      <c r="I336" s="239">
        <v>5.2999999999999999E-2</v>
      </c>
      <c r="J336" s="241">
        <v>0</v>
      </c>
      <c r="K336" s="241">
        <v>0</v>
      </c>
      <c r="L336" s="76">
        <v>0</v>
      </c>
      <c r="M336" s="76">
        <v>0</v>
      </c>
      <c r="N336" s="76"/>
      <c r="O336" s="448" t="s">
        <v>465</v>
      </c>
      <c r="P336" s="327">
        <v>3.5948309452</v>
      </c>
      <c r="Q336" s="239">
        <v>-0.85</v>
      </c>
      <c r="R336" s="239">
        <v>5.2999999999999999E-2</v>
      </c>
      <c r="S336" s="241">
        <v>0</v>
      </c>
      <c r="T336" s="241">
        <v>0</v>
      </c>
      <c r="U336" s="76">
        <v>0</v>
      </c>
      <c r="V336" s="76">
        <v>0</v>
      </c>
      <c r="W336" s="76"/>
      <c r="X336" s="448" t="s">
        <v>465</v>
      </c>
      <c r="Y336" s="327">
        <v>3.5948309452</v>
      </c>
      <c r="Z336" s="239">
        <v>-0.85</v>
      </c>
      <c r="AA336" s="239">
        <v>5.2999999999999999E-2</v>
      </c>
      <c r="AB336" s="241">
        <v>0</v>
      </c>
      <c r="AC336" s="241">
        <v>0</v>
      </c>
      <c r="AD336" s="76">
        <v>0</v>
      </c>
      <c r="AE336" s="76">
        <v>0</v>
      </c>
    </row>
    <row r="337" spans="5:31" x14ac:dyDescent="0.2">
      <c r="E337" s="76">
        <v>223</v>
      </c>
      <c r="F337" s="448"/>
      <c r="G337" s="327"/>
      <c r="H337" s="239"/>
      <c r="I337" s="239"/>
      <c r="J337" s="241"/>
      <c r="K337" s="241"/>
      <c r="L337" s="76"/>
      <c r="M337" s="76"/>
      <c r="N337" s="76"/>
      <c r="O337" s="448"/>
      <c r="P337" s="327"/>
      <c r="Q337" s="239"/>
      <c r="R337" s="239"/>
      <c r="S337" s="241"/>
      <c r="T337" s="241"/>
      <c r="U337" s="76"/>
      <c r="V337" s="76"/>
      <c r="W337" s="76"/>
      <c r="X337" s="448"/>
      <c r="Y337" s="327"/>
      <c r="Z337" s="239"/>
      <c r="AA337" s="239"/>
      <c r="AB337" s="241"/>
      <c r="AC337" s="241"/>
      <c r="AD337" s="76"/>
      <c r="AE337" s="76"/>
    </row>
    <row r="338" spans="5:31" x14ac:dyDescent="0.2">
      <c r="E338" s="76">
        <v>224</v>
      </c>
      <c r="F338" s="448"/>
      <c r="G338" s="327"/>
      <c r="H338" s="239"/>
      <c r="I338" s="239"/>
      <c r="J338" s="241"/>
      <c r="K338" s="241"/>
      <c r="L338" s="76"/>
      <c r="M338" s="76"/>
      <c r="N338" s="76"/>
      <c r="O338" s="448"/>
      <c r="P338" s="327"/>
      <c r="Q338" s="239"/>
      <c r="R338" s="239"/>
      <c r="S338" s="241"/>
      <c r="T338" s="241"/>
      <c r="U338" s="76"/>
      <c r="V338" s="76"/>
      <c r="W338" s="76"/>
      <c r="X338" s="448"/>
      <c r="Y338" s="327"/>
      <c r="Z338" s="239"/>
      <c r="AA338" s="239"/>
      <c r="AB338" s="241"/>
      <c r="AC338" s="241"/>
      <c r="AD338" s="76"/>
      <c r="AE338" s="76"/>
    </row>
    <row r="339" spans="5:31" x14ac:dyDescent="0.2">
      <c r="E339" s="76">
        <v>225</v>
      </c>
      <c r="F339" s="448"/>
      <c r="G339" s="327"/>
      <c r="H339" s="239"/>
      <c r="I339" s="239"/>
      <c r="J339" s="241"/>
      <c r="K339" s="241"/>
      <c r="L339" s="76"/>
      <c r="M339" s="76"/>
      <c r="N339" s="76"/>
      <c r="O339" s="448"/>
      <c r="P339" s="327"/>
      <c r="Q339" s="239"/>
      <c r="R339" s="239"/>
      <c r="S339" s="241"/>
      <c r="T339" s="241"/>
      <c r="U339" s="76"/>
      <c r="V339" s="76"/>
      <c r="W339" s="76"/>
      <c r="X339" s="448"/>
      <c r="Y339" s="327"/>
      <c r="Z339" s="239"/>
      <c r="AA339" s="239"/>
      <c r="AB339" s="241"/>
      <c r="AC339" s="241"/>
      <c r="AD339" s="76"/>
      <c r="AE339" s="76"/>
    </row>
    <row r="340" spans="5:31" x14ac:dyDescent="0.2">
      <c r="E340" s="76">
        <v>226</v>
      </c>
      <c r="F340" s="423"/>
      <c r="G340" s="327"/>
      <c r="H340" s="239"/>
      <c r="I340" s="239"/>
      <c r="J340" s="241"/>
      <c r="K340" s="241"/>
      <c r="L340" s="76"/>
      <c r="M340" s="76"/>
      <c r="N340" s="76"/>
      <c r="O340" s="423"/>
      <c r="P340" s="327"/>
      <c r="Q340" s="239"/>
      <c r="R340" s="239"/>
      <c r="S340" s="241"/>
      <c r="T340" s="241"/>
      <c r="U340" s="76"/>
      <c r="V340" s="76"/>
      <c r="W340" s="76"/>
      <c r="X340" s="423"/>
      <c r="Y340" s="327"/>
      <c r="Z340" s="239"/>
      <c r="AA340" s="239"/>
      <c r="AB340" s="241"/>
      <c r="AC340" s="241"/>
      <c r="AD340" s="76"/>
      <c r="AE340" s="76"/>
    </row>
    <row r="341" spans="5:31" x14ac:dyDescent="0.2">
      <c r="E341" s="76">
        <v>227</v>
      </c>
      <c r="F341" s="448"/>
      <c r="G341" s="327"/>
      <c r="H341" s="239"/>
      <c r="I341" s="239"/>
      <c r="J341" s="241"/>
      <c r="K341" s="241"/>
      <c r="L341" s="76"/>
      <c r="M341" s="76"/>
      <c r="N341" s="76"/>
      <c r="O341" s="448"/>
      <c r="P341" s="327"/>
      <c r="Q341" s="239"/>
      <c r="R341" s="239"/>
      <c r="S341" s="241"/>
      <c r="T341" s="241"/>
      <c r="U341" s="76"/>
      <c r="V341" s="76"/>
      <c r="W341" s="76"/>
      <c r="X341" s="448"/>
      <c r="Y341" s="327"/>
      <c r="Z341" s="239"/>
      <c r="AA341" s="239"/>
      <c r="AB341" s="241"/>
      <c r="AC341" s="241"/>
      <c r="AD341" s="76"/>
      <c r="AE341" s="76"/>
    </row>
    <row r="342" spans="5:31" x14ac:dyDescent="0.2">
      <c r="E342" s="76">
        <v>228</v>
      </c>
      <c r="F342" s="253"/>
      <c r="G342" s="327"/>
      <c r="H342" s="239"/>
      <c r="I342" s="239"/>
      <c r="J342" s="241"/>
      <c r="K342" s="241"/>
      <c r="L342" s="76"/>
      <c r="M342" s="76"/>
      <c r="N342" s="76"/>
      <c r="O342" s="253"/>
      <c r="P342" s="327"/>
      <c r="Q342" s="239"/>
      <c r="R342" s="239"/>
      <c r="S342" s="241"/>
      <c r="T342" s="241"/>
      <c r="U342" s="76"/>
      <c r="V342" s="76"/>
      <c r="W342" s="76"/>
      <c r="X342" s="253"/>
      <c r="Y342" s="327"/>
      <c r="Z342" s="239"/>
      <c r="AA342" s="239"/>
      <c r="AB342" s="241"/>
      <c r="AC342" s="241"/>
      <c r="AD342" s="76"/>
      <c r="AE342" s="76"/>
    </row>
    <row r="343" spans="5:31" x14ac:dyDescent="0.2">
      <c r="E343" s="76">
        <v>229</v>
      </c>
      <c r="F343" s="253" t="s">
        <v>467</v>
      </c>
      <c r="G343" s="327"/>
      <c r="H343" s="239"/>
      <c r="I343" s="239"/>
      <c r="J343" s="241">
        <v>0</v>
      </c>
      <c r="K343" s="241">
        <v>0</v>
      </c>
      <c r="L343" s="76">
        <v>0</v>
      </c>
      <c r="M343" s="76">
        <v>0</v>
      </c>
      <c r="N343" s="76"/>
      <c r="O343" s="253"/>
      <c r="P343" s="327"/>
      <c r="Q343" s="239"/>
      <c r="R343" s="239"/>
      <c r="S343" s="241">
        <v>0</v>
      </c>
      <c r="T343" s="241">
        <v>0</v>
      </c>
      <c r="U343" s="76">
        <v>0</v>
      </c>
      <c r="V343" s="76">
        <v>0</v>
      </c>
      <c r="W343" s="76"/>
      <c r="X343" s="253"/>
      <c r="Y343" s="327"/>
      <c r="Z343" s="239"/>
      <c r="AA343" s="239"/>
      <c r="AB343" s="241">
        <v>0</v>
      </c>
      <c r="AC343" s="241">
        <v>0</v>
      </c>
      <c r="AD343" s="76">
        <v>0</v>
      </c>
      <c r="AE343" s="76">
        <v>0</v>
      </c>
    </row>
    <row r="344" spans="5:31" x14ac:dyDescent="0.2">
      <c r="E344" s="76">
        <v>230</v>
      </c>
      <c r="F344" s="448" t="s">
        <v>363</v>
      </c>
      <c r="G344" s="327">
        <v>3.9195081601999999</v>
      </c>
      <c r="H344" s="239">
        <v>-0.73414141300000002</v>
      </c>
      <c r="I344" s="239">
        <v>1.6643859E-2</v>
      </c>
      <c r="J344" s="241">
        <v>0</v>
      </c>
      <c r="K344" s="241">
        <v>0</v>
      </c>
      <c r="L344" s="76">
        <v>0</v>
      </c>
      <c r="M344" s="76">
        <v>0</v>
      </c>
      <c r="N344" s="76"/>
      <c r="O344" s="448" t="s">
        <v>363</v>
      </c>
      <c r="P344" s="327">
        <v>3.9195081601999999</v>
      </c>
      <c r="Q344" s="239">
        <v>-0.73414141300000002</v>
      </c>
      <c r="R344" s="239">
        <v>1.6643859E-2</v>
      </c>
      <c r="S344" s="241">
        <v>0</v>
      </c>
      <c r="T344" s="241">
        <v>0</v>
      </c>
      <c r="U344" s="76">
        <v>0</v>
      </c>
      <c r="V344" s="76">
        <v>0</v>
      </c>
      <c r="W344" s="76"/>
      <c r="X344" s="448" t="s">
        <v>363</v>
      </c>
      <c r="Y344" s="327">
        <v>3.9195081601999999</v>
      </c>
      <c r="Z344" s="239">
        <v>-0.73414141300000002</v>
      </c>
      <c r="AA344" s="239">
        <v>1.6643859E-2</v>
      </c>
      <c r="AB344" s="241">
        <v>0</v>
      </c>
      <c r="AC344" s="241">
        <v>0</v>
      </c>
      <c r="AD344" s="76">
        <v>0</v>
      </c>
      <c r="AE344" s="76">
        <v>0</v>
      </c>
    </row>
    <row r="345" spans="5:31" x14ac:dyDescent="0.2">
      <c r="E345" s="76">
        <v>231</v>
      </c>
      <c r="F345" s="253" t="s">
        <v>364</v>
      </c>
      <c r="G345" s="327">
        <v>2.5847628010000001</v>
      </c>
      <c r="H345" s="239">
        <v>-0.11928668100000001</v>
      </c>
      <c r="I345" s="241">
        <v>-4.8863157999999997E-2</v>
      </c>
      <c r="J345" s="241">
        <v>0</v>
      </c>
      <c r="K345" s="241">
        <v>0</v>
      </c>
      <c r="L345" s="76">
        <v>0</v>
      </c>
      <c r="M345" s="76">
        <v>0</v>
      </c>
      <c r="N345" s="76"/>
      <c r="O345" s="253" t="s">
        <v>364</v>
      </c>
      <c r="P345" s="327">
        <v>2.5847628010000001</v>
      </c>
      <c r="Q345" s="239">
        <v>-0.11928668100000001</v>
      </c>
      <c r="R345" s="241">
        <v>-4.8863157999999997E-2</v>
      </c>
      <c r="S345" s="241">
        <v>0</v>
      </c>
      <c r="T345" s="241">
        <v>0</v>
      </c>
      <c r="U345" s="76">
        <v>0</v>
      </c>
      <c r="V345" s="76">
        <v>0</v>
      </c>
      <c r="W345" s="76"/>
      <c r="X345" s="253" t="s">
        <v>364</v>
      </c>
      <c r="Y345" s="327">
        <v>2.5847628010000001</v>
      </c>
      <c r="Z345" s="239">
        <v>-0.11928668100000001</v>
      </c>
      <c r="AA345" s="241">
        <v>-4.8863157999999997E-2</v>
      </c>
      <c r="AB345" s="241">
        <v>0</v>
      </c>
      <c r="AC345" s="241">
        <v>0</v>
      </c>
      <c r="AD345" s="76">
        <v>0</v>
      </c>
      <c r="AE345" s="76">
        <v>0</v>
      </c>
    </row>
    <row r="346" spans="5:31" x14ac:dyDescent="0.2">
      <c r="E346" s="76">
        <v>232</v>
      </c>
      <c r="F346" s="450" t="s">
        <v>365</v>
      </c>
      <c r="G346" s="327">
        <v>2.5801058697000001</v>
      </c>
      <c r="H346" s="239">
        <v>-0.11928668100000001</v>
      </c>
      <c r="I346" s="239">
        <v>-4.8863157999999997E-2</v>
      </c>
      <c r="J346" s="241">
        <v>0</v>
      </c>
      <c r="K346" s="241">
        <v>0</v>
      </c>
      <c r="L346" s="76">
        <v>0</v>
      </c>
      <c r="M346" s="76">
        <v>0</v>
      </c>
      <c r="N346" s="76"/>
      <c r="O346" s="450" t="s">
        <v>365</v>
      </c>
      <c r="P346" s="327">
        <v>2.5801058697000001</v>
      </c>
      <c r="Q346" s="239">
        <v>-0.11928668100000001</v>
      </c>
      <c r="R346" s="239">
        <v>-4.8863157999999997E-2</v>
      </c>
      <c r="S346" s="241">
        <v>0</v>
      </c>
      <c r="T346" s="241">
        <v>0</v>
      </c>
      <c r="U346" s="76">
        <v>0</v>
      </c>
      <c r="V346" s="76">
        <v>0</v>
      </c>
      <c r="W346" s="76"/>
      <c r="X346" s="450" t="s">
        <v>365</v>
      </c>
      <c r="Y346" s="327">
        <v>2.5801058697000001</v>
      </c>
      <c r="Z346" s="239">
        <v>-0.11928668100000001</v>
      </c>
      <c r="AA346" s="239">
        <v>-4.8863157999999997E-2</v>
      </c>
      <c r="AB346" s="241">
        <v>0</v>
      </c>
      <c r="AC346" s="241">
        <v>0</v>
      </c>
      <c r="AD346" s="76">
        <v>0</v>
      </c>
      <c r="AE346" s="76">
        <v>0</v>
      </c>
    </row>
    <row r="347" spans="5:31" x14ac:dyDescent="0.2">
      <c r="E347" s="76">
        <v>233</v>
      </c>
      <c r="F347" s="450" t="s">
        <v>366</v>
      </c>
      <c r="G347" s="327">
        <v>2.5815981612000001</v>
      </c>
      <c r="H347" s="241">
        <v>-0.11928668100000001</v>
      </c>
      <c r="I347" s="239">
        <v>-4.8863157999999997E-2</v>
      </c>
      <c r="J347" s="241">
        <v>0</v>
      </c>
      <c r="K347" s="241">
        <v>0</v>
      </c>
      <c r="L347" s="76">
        <v>0</v>
      </c>
      <c r="M347" s="76">
        <v>0</v>
      </c>
      <c r="N347" s="76"/>
      <c r="O347" s="450" t="s">
        <v>366</v>
      </c>
      <c r="P347" s="327">
        <v>2.5815981612000001</v>
      </c>
      <c r="Q347" s="241">
        <v>-0.11928668100000001</v>
      </c>
      <c r="R347" s="239">
        <v>-4.8863157999999997E-2</v>
      </c>
      <c r="S347" s="241">
        <v>0</v>
      </c>
      <c r="T347" s="241">
        <v>0</v>
      </c>
      <c r="U347" s="76">
        <v>0</v>
      </c>
      <c r="V347" s="76">
        <v>0</v>
      </c>
      <c r="W347" s="76"/>
      <c r="X347" s="450" t="s">
        <v>366</v>
      </c>
      <c r="Y347" s="327">
        <v>2.5815981612000001</v>
      </c>
      <c r="Z347" s="241">
        <v>-0.11928668100000001</v>
      </c>
      <c r="AA347" s="239">
        <v>-4.8863157999999997E-2</v>
      </c>
      <c r="AB347" s="241">
        <v>0</v>
      </c>
      <c r="AC347" s="241">
        <v>0</v>
      </c>
      <c r="AD347" s="76">
        <v>0</v>
      </c>
      <c r="AE347" s="76">
        <v>0</v>
      </c>
    </row>
    <row r="348" spans="5:31" x14ac:dyDescent="0.2">
      <c r="E348" s="76">
        <v>234</v>
      </c>
      <c r="F348" s="253" t="s">
        <v>367</v>
      </c>
      <c r="G348" s="327">
        <v>2.6152146046999998</v>
      </c>
      <c r="H348" s="239">
        <v>-0.11928668100000001</v>
      </c>
      <c r="I348" s="239">
        <v>-4.8863157999999997E-2</v>
      </c>
      <c r="J348" s="241">
        <v>0</v>
      </c>
      <c r="K348" s="241">
        <v>0</v>
      </c>
      <c r="L348" s="76">
        <v>0</v>
      </c>
      <c r="M348" s="76">
        <v>0</v>
      </c>
      <c r="N348" s="76"/>
      <c r="O348" s="253" t="s">
        <v>367</v>
      </c>
      <c r="P348" s="327">
        <v>2.6152146046999998</v>
      </c>
      <c r="Q348" s="239">
        <v>-0.11928668100000001</v>
      </c>
      <c r="R348" s="239">
        <v>-4.8863157999999997E-2</v>
      </c>
      <c r="S348" s="241">
        <v>0</v>
      </c>
      <c r="T348" s="241">
        <v>0</v>
      </c>
      <c r="U348" s="76">
        <v>0</v>
      </c>
      <c r="V348" s="76">
        <v>0</v>
      </c>
      <c r="W348" s="76"/>
      <c r="X348" s="253" t="s">
        <v>367</v>
      </c>
      <c r="Y348" s="327">
        <v>2.6152146046999998</v>
      </c>
      <c r="Z348" s="239">
        <v>-0.11928668100000001</v>
      </c>
      <c r="AA348" s="239">
        <v>-4.8863157999999997E-2</v>
      </c>
      <c r="AB348" s="241">
        <v>0</v>
      </c>
      <c r="AC348" s="241">
        <v>0</v>
      </c>
      <c r="AD348" s="76">
        <v>0</v>
      </c>
      <c r="AE348" s="76">
        <v>0</v>
      </c>
    </row>
    <row r="349" spans="5:31" x14ac:dyDescent="0.2">
      <c r="E349" s="76">
        <v>235</v>
      </c>
      <c r="F349" s="448" t="s">
        <v>368</v>
      </c>
      <c r="G349" s="327">
        <v>2.6419415486000002</v>
      </c>
      <c r="H349" s="240">
        <v>-0.11928668100000001</v>
      </c>
      <c r="I349" s="240">
        <v>-4.8863157999999997E-2</v>
      </c>
      <c r="J349" s="241">
        <v>0</v>
      </c>
      <c r="K349" s="241">
        <v>0</v>
      </c>
      <c r="L349" s="76">
        <v>0</v>
      </c>
      <c r="M349" s="76">
        <v>0</v>
      </c>
      <c r="N349" s="76"/>
      <c r="O349" s="448" t="s">
        <v>368</v>
      </c>
      <c r="P349" s="327">
        <v>2.6419415486000002</v>
      </c>
      <c r="Q349" s="240">
        <v>-0.11928668100000001</v>
      </c>
      <c r="R349" s="240">
        <v>-4.8863157999999997E-2</v>
      </c>
      <c r="S349" s="241">
        <v>0</v>
      </c>
      <c r="T349" s="241">
        <v>0</v>
      </c>
      <c r="U349" s="76">
        <v>0</v>
      </c>
      <c r="V349" s="76">
        <v>0</v>
      </c>
      <c r="W349" s="76"/>
      <c r="X349" s="448" t="s">
        <v>368</v>
      </c>
      <c r="Y349" s="327">
        <v>2.6419415486000002</v>
      </c>
      <c r="Z349" s="240">
        <v>-0.11928668100000001</v>
      </c>
      <c r="AA349" s="240">
        <v>-4.8863157999999997E-2</v>
      </c>
      <c r="AB349" s="241">
        <v>0</v>
      </c>
      <c r="AC349" s="241">
        <v>0</v>
      </c>
      <c r="AD349" s="76">
        <v>0</v>
      </c>
      <c r="AE349" s="76">
        <v>0</v>
      </c>
    </row>
    <row r="350" spans="5:31" x14ac:dyDescent="0.2">
      <c r="E350" s="76">
        <v>236</v>
      </c>
      <c r="F350" s="448" t="s">
        <v>369</v>
      </c>
      <c r="G350" s="327">
        <v>2.5826389180999998</v>
      </c>
      <c r="H350" s="239">
        <v>-0.11928668100000001</v>
      </c>
      <c r="I350" s="239">
        <v>-4.8863157999999997E-2</v>
      </c>
      <c r="J350" s="241">
        <v>0</v>
      </c>
      <c r="K350" s="241">
        <v>0</v>
      </c>
      <c r="L350" s="76">
        <v>0</v>
      </c>
      <c r="M350" s="76">
        <v>0</v>
      </c>
      <c r="N350" s="76"/>
      <c r="O350" s="448" t="s">
        <v>369</v>
      </c>
      <c r="P350" s="327">
        <v>2.5826389180999998</v>
      </c>
      <c r="Q350" s="239">
        <v>-0.11928668100000001</v>
      </c>
      <c r="R350" s="239">
        <v>-4.8863157999999997E-2</v>
      </c>
      <c r="S350" s="241">
        <v>0</v>
      </c>
      <c r="T350" s="241">
        <v>0</v>
      </c>
      <c r="U350" s="76">
        <v>0</v>
      </c>
      <c r="V350" s="76">
        <v>0</v>
      </c>
      <c r="W350" s="76"/>
      <c r="X350" s="448" t="s">
        <v>369</v>
      </c>
      <c r="Y350" s="327">
        <v>2.5826389180999998</v>
      </c>
      <c r="Z350" s="239">
        <v>-0.11928668100000001</v>
      </c>
      <c r="AA350" s="239">
        <v>-4.8863157999999997E-2</v>
      </c>
      <c r="AB350" s="241">
        <v>0</v>
      </c>
      <c r="AC350" s="241">
        <v>0</v>
      </c>
      <c r="AD350" s="76">
        <v>0</v>
      </c>
      <c r="AE350" s="76">
        <v>0</v>
      </c>
    </row>
    <row r="351" spans="5:31" x14ac:dyDescent="0.2">
      <c r="E351" s="76">
        <v>237</v>
      </c>
      <c r="F351" s="253" t="s">
        <v>370</v>
      </c>
      <c r="G351" s="327">
        <v>2.5939730187999999</v>
      </c>
      <c r="H351" s="239">
        <v>-0.11928668100000001</v>
      </c>
      <c r="I351" s="239">
        <v>-4.8863157999999997E-2</v>
      </c>
      <c r="J351" s="241">
        <v>0</v>
      </c>
      <c r="K351" s="241">
        <v>0</v>
      </c>
      <c r="L351" s="76">
        <v>0</v>
      </c>
      <c r="M351" s="76">
        <v>0</v>
      </c>
      <c r="N351" s="76"/>
      <c r="O351" s="253" t="s">
        <v>370</v>
      </c>
      <c r="P351" s="327">
        <v>2.5939730187999999</v>
      </c>
      <c r="Q351" s="239">
        <v>-0.11928668100000001</v>
      </c>
      <c r="R351" s="239">
        <v>-4.8863157999999997E-2</v>
      </c>
      <c r="S351" s="241">
        <v>0</v>
      </c>
      <c r="T351" s="241">
        <v>0</v>
      </c>
      <c r="U351" s="76">
        <v>0</v>
      </c>
      <c r="V351" s="76">
        <v>0</v>
      </c>
      <c r="W351" s="76"/>
      <c r="X351" s="253" t="s">
        <v>370</v>
      </c>
      <c r="Y351" s="327">
        <v>2.5939730187999999</v>
      </c>
      <c r="Z351" s="239">
        <v>-0.11928668100000001</v>
      </c>
      <c r="AA351" s="239">
        <v>-4.8863157999999997E-2</v>
      </c>
      <c r="AB351" s="241">
        <v>0</v>
      </c>
      <c r="AC351" s="241">
        <v>0</v>
      </c>
      <c r="AD351" s="76">
        <v>0</v>
      </c>
      <c r="AE351" s="76">
        <v>0</v>
      </c>
    </row>
    <row r="352" spans="5:31" x14ac:dyDescent="0.2">
      <c r="E352" s="76">
        <v>238</v>
      </c>
      <c r="F352" s="253" t="s">
        <v>371</v>
      </c>
      <c r="G352" s="327">
        <v>2.5894467990000001</v>
      </c>
      <c r="H352" s="239">
        <v>-0.11928668100000001</v>
      </c>
      <c r="I352" s="239">
        <v>-4.8863157999999997E-2</v>
      </c>
      <c r="J352" s="241">
        <v>0</v>
      </c>
      <c r="K352" s="241">
        <v>0</v>
      </c>
      <c r="L352" s="76">
        <v>0</v>
      </c>
      <c r="M352" s="76">
        <v>0</v>
      </c>
      <c r="N352" s="76"/>
      <c r="O352" s="253" t="s">
        <v>371</v>
      </c>
      <c r="P352" s="327">
        <v>2.5894467990000001</v>
      </c>
      <c r="Q352" s="239">
        <v>-0.11928668100000001</v>
      </c>
      <c r="R352" s="239">
        <v>-4.8863157999999997E-2</v>
      </c>
      <c r="S352" s="241">
        <v>0</v>
      </c>
      <c r="T352" s="241">
        <v>0</v>
      </c>
      <c r="U352" s="76">
        <v>0</v>
      </c>
      <c r="V352" s="76">
        <v>0</v>
      </c>
      <c r="W352" s="76"/>
      <c r="X352" s="253" t="s">
        <v>371</v>
      </c>
      <c r="Y352" s="327">
        <v>2.5894467990000001</v>
      </c>
      <c r="Z352" s="239">
        <v>-0.11928668100000001</v>
      </c>
      <c r="AA352" s="239">
        <v>-4.8863157999999997E-2</v>
      </c>
      <c r="AB352" s="241">
        <v>0</v>
      </c>
      <c r="AC352" s="241">
        <v>0</v>
      </c>
      <c r="AD352" s="76">
        <v>0</v>
      </c>
      <c r="AE352" s="76">
        <v>0</v>
      </c>
    </row>
    <row r="353" spans="5:31" x14ac:dyDescent="0.2">
      <c r="E353" s="76">
        <v>239</v>
      </c>
      <c r="F353" s="448" t="s">
        <v>372</v>
      </c>
      <c r="G353" s="327">
        <v>2.596047811</v>
      </c>
      <c r="H353" s="239">
        <v>-0.11928668100000001</v>
      </c>
      <c r="I353" s="239">
        <v>-4.8863157999999997E-2</v>
      </c>
      <c r="J353" s="241">
        <v>0</v>
      </c>
      <c r="K353" s="241">
        <v>0</v>
      </c>
      <c r="L353" s="76">
        <v>0</v>
      </c>
      <c r="M353" s="76">
        <v>0</v>
      </c>
      <c r="N353" s="76"/>
      <c r="O353" s="448" t="s">
        <v>372</v>
      </c>
      <c r="P353" s="327">
        <v>2.596047811</v>
      </c>
      <c r="Q353" s="239">
        <v>-0.11928668100000001</v>
      </c>
      <c r="R353" s="239">
        <v>-4.8863157999999997E-2</v>
      </c>
      <c r="S353" s="241">
        <v>0</v>
      </c>
      <c r="T353" s="241">
        <v>0</v>
      </c>
      <c r="U353" s="76">
        <v>0</v>
      </c>
      <c r="V353" s="76">
        <v>0</v>
      </c>
      <c r="W353" s="76"/>
      <c r="X353" s="448" t="s">
        <v>372</v>
      </c>
      <c r="Y353" s="327">
        <v>2.596047811</v>
      </c>
      <c r="Z353" s="239">
        <v>-0.11928668100000001</v>
      </c>
      <c r="AA353" s="239">
        <v>-4.8863157999999997E-2</v>
      </c>
      <c r="AB353" s="241">
        <v>0</v>
      </c>
      <c r="AC353" s="241">
        <v>0</v>
      </c>
      <c r="AD353" s="76">
        <v>0</v>
      </c>
      <c r="AE353" s="76">
        <v>0</v>
      </c>
    </row>
    <row r="354" spans="5:31" x14ac:dyDescent="0.2">
      <c r="E354" s="76">
        <v>240</v>
      </c>
      <c r="F354" s="44" t="s">
        <v>373</v>
      </c>
      <c r="G354" s="328">
        <v>2.5826934382000002</v>
      </c>
      <c r="H354" s="239">
        <v>-0.11928668100000001</v>
      </c>
      <c r="I354" s="239">
        <v>-4.8863157999999997E-2</v>
      </c>
      <c r="J354" s="241">
        <v>0</v>
      </c>
      <c r="K354" s="241">
        <v>0</v>
      </c>
      <c r="L354" s="76">
        <v>0</v>
      </c>
      <c r="M354" s="76">
        <v>0</v>
      </c>
      <c r="N354" s="76"/>
      <c r="O354" s="44" t="s">
        <v>373</v>
      </c>
      <c r="P354" s="328">
        <v>2.5826934382000002</v>
      </c>
      <c r="Q354" s="239">
        <v>-0.11928668100000001</v>
      </c>
      <c r="R354" s="239">
        <v>-4.8863157999999997E-2</v>
      </c>
      <c r="S354" s="241">
        <v>0</v>
      </c>
      <c r="T354" s="241">
        <v>0</v>
      </c>
      <c r="U354" s="76">
        <v>0</v>
      </c>
      <c r="V354" s="76">
        <v>0</v>
      </c>
      <c r="W354" s="76"/>
      <c r="X354" s="44" t="s">
        <v>373</v>
      </c>
      <c r="Y354" s="328">
        <v>2.5826934382000002</v>
      </c>
      <c r="Z354" s="239">
        <v>-0.11928668100000001</v>
      </c>
      <c r="AA354" s="239">
        <v>-4.8863157999999997E-2</v>
      </c>
      <c r="AB354" s="241">
        <v>0</v>
      </c>
      <c r="AC354" s="241">
        <v>0</v>
      </c>
      <c r="AD354" s="76">
        <v>0</v>
      </c>
      <c r="AE354" s="76">
        <v>0</v>
      </c>
    </row>
    <row r="355" spans="5:31" x14ac:dyDescent="0.2">
      <c r="E355" s="76">
        <v>241</v>
      </c>
      <c r="F355" s="423" t="s">
        <v>374</v>
      </c>
      <c r="G355" s="327">
        <v>2.5815454225000001</v>
      </c>
      <c r="H355" s="239">
        <v>-0.11928668100000001</v>
      </c>
      <c r="I355" s="239">
        <v>-4.8863157999999997E-2</v>
      </c>
      <c r="J355" s="241">
        <v>0</v>
      </c>
      <c r="K355" s="241">
        <v>0</v>
      </c>
      <c r="L355" s="76">
        <v>0</v>
      </c>
      <c r="M355" s="76">
        <v>0</v>
      </c>
      <c r="N355" s="76"/>
      <c r="O355" s="423" t="s">
        <v>374</v>
      </c>
      <c r="P355" s="327">
        <v>2.5815454225000001</v>
      </c>
      <c r="Q355" s="239">
        <v>-0.11928668100000001</v>
      </c>
      <c r="R355" s="239">
        <v>-4.8863157999999997E-2</v>
      </c>
      <c r="S355" s="241">
        <v>0</v>
      </c>
      <c r="T355" s="241">
        <v>0</v>
      </c>
      <c r="U355" s="76">
        <v>0</v>
      </c>
      <c r="V355" s="76">
        <v>0</v>
      </c>
      <c r="W355" s="76"/>
      <c r="X355" s="423" t="s">
        <v>374</v>
      </c>
      <c r="Y355" s="327">
        <v>2.5815454225000001</v>
      </c>
      <c r="Z355" s="239">
        <v>-0.11928668100000001</v>
      </c>
      <c r="AA355" s="239">
        <v>-4.8863157999999997E-2</v>
      </c>
      <c r="AB355" s="241">
        <v>0</v>
      </c>
      <c r="AC355" s="241">
        <v>0</v>
      </c>
      <c r="AD355" s="76">
        <v>0</v>
      </c>
      <c r="AE355" s="76">
        <v>0</v>
      </c>
    </row>
    <row r="356" spans="5:31" x14ac:dyDescent="0.2">
      <c r="E356" s="76">
        <v>242</v>
      </c>
      <c r="F356" s="448" t="s">
        <v>375</v>
      </c>
      <c r="G356" s="327">
        <v>2.5969209356</v>
      </c>
      <c r="H356" s="239">
        <v>-0.11928668100000001</v>
      </c>
      <c r="I356" s="239">
        <v>-4.8863157999999997E-2</v>
      </c>
      <c r="J356" s="241">
        <v>0</v>
      </c>
      <c r="K356" s="241">
        <v>0</v>
      </c>
      <c r="L356" s="76">
        <v>0</v>
      </c>
      <c r="M356" s="76">
        <v>0</v>
      </c>
      <c r="N356" s="76"/>
      <c r="O356" s="448" t="s">
        <v>375</v>
      </c>
      <c r="P356" s="327">
        <v>2.5969209356</v>
      </c>
      <c r="Q356" s="239">
        <v>-0.11928668100000001</v>
      </c>
      <c r="R356" s="239">
        <v>-4.8863157999999997E-2</v>
      </c>
      <c r="S356" s="241">
        <v>0</v>
      </c>
      <c r="T356" s="241">
        <v>0</v>
      </c>
      <c r="U356" s="76">
        <v>0</v>
      </c>
      <c r="V356" s="76">
        <v>0</v>
      </c>
      <c r="W356" s="76"/>
      <c r="X356" s="448" t="s">
        <v>375</v>
      </c>
      <c r="Y356" s="327">
        <v>2.5969209356</v>
      </c>
      <c r="Z356" s="239">
        <v>-0.11928668100000001</v>
      </c>
      <c r="AA356" s="239">
        <v>-4.8863157999999997E-2</v>
      </c>
      <c r="AB356" s="241">
        <v>0</v>
      </c>
      <c r="AC356" s="241">
        <v>0</v>
      </c>
      <c r="AD356" s="76">
        <v>0</v>
      </c>
      <c r="AE356" s="76">
        <v>0</v>
      </c>
    </row>
    <row r="357" spans="5:31" x14ac:dyDescent="0.2">
      <c r="E357" s="76">
        <v>243</v>
      </c>
      <c r="F357" s="448" t="s">
        <v>376</v>
      </c>
      <c r="G357" s="327">
        <v>2.5941785200999998</v>
      </c>
      <c r="H357" s="239">
        <v>-0.11928668100000001</v>
      </c>
      <c r="I357" s="239">
        <v>-4.8863157999999997E-2</v>
      </c>
      <c r="J357" s="241">
        <v>0</v>
      </c>
      <c r="K357" s="241">
        <v>0</v>
      </c>
      <c r="L357" s="76">
        <v>0</v>
      </c>
      <c r="M357" s="76">
        <v>0</v>
      </c>
      <c r="N357" s="76"/>
      <c r="O357" s="448" t="s">
        <v>376</v>
      </c>
      <c r="P357" s="327">
        <v>2.5941785200999998</v>
      </c>
      <c r="Q357" s="239">
        <v>-0.11928668100000001</v>
      </c>
      <c r="R357" s="239">
        <v>-4.8863157999999997E-2</v>
      </c>
      <c r="S357" s="241">
        <v>0</v>
      </c>
      <c r="T357" s="241">
        <v>0</v>
      </c>
      <c r="U357" s="76">
        <v>0</v>
      </c>
      <c r="V357" s="76">
        <v>0</v>
      </c>
      <c r="W357" s="76"/>
      <c r="X357" s="448" t="s">
        <v>376</v>
      </c>
      <c r="Y357" s="327">
        <v>2.5941785200999998</v>
      </c>
      <c r="Z357" s="239">
        <v>-0.11928668100000001</v>
      </c>
      <c r="AA357" s="239">
        <v>-4.8863157999999997E-2</v>
      </c>
      <c r="AB357" s="241">
        <v>0</v>
      </c>
      <c r="AC357" s="241">
        <v>0</v>
      </c>
      <c r="AD357" s="76">
        <v>0</v>
      </c>
      <c r="AE357" s="76">
        <v>0</v>
      </c>
    </row>
    <row r="358" spans="5:31" x14ac:dyDescent="0.2">
      <c r="E358" s="76">
        <v>244</v>
      </c>
      <c r="F358" s="448" t="s">
        <v>377</v>
      </c>
      <c r="G358" s="327">
        <v>2.5887347347</v>
      </c>
      <c r="H358" s="241">
        <v>-0.11928668100000001</v>
      </c>
      <c r="I358" s="241">
        <v>-4.8863157999999997E-2</v>
      </c>
      <c r="J358" s="241">
        <v>0</v>
      </c>
      <c r="K358" s="241">
        <v>0</v>
      </c>
      <c r="L358" s="76">
        <v>0</v>
      </c>
      <c r="M358" s="76">
        <v>0</v>
      </c>
      <c r="N358" s="76"/>
      <c r="O358" s="448" t="s">
        <v>377</v>
      </c>
      <c r="P358" s="327">
        <v>2.5887347347</v>
      </c>
      <c r="Q358" s="241">
        <v>-0.11928668100000001</v>
      </c>
      <c r="R358" s="241">
        <v>-4.8863157999999997E-2</v>
      </c>
      <c r="S358" s="241">
        <v>0</v>
      </c>
      <c r="T358" s="241">
        <v>0</v>
      </c>
      <c r="U358" s="76">
        <v>0</v>
      </c>
      <c r="V358" s="76">
        <v>0</v>
      </c>
      <c r="W358" s="76"/>
      <c r="X358" s="448" t="s">
        <v>377</v>
      </c>
      <c r="Y358" s="327">
        <v>2.5887347347</v>
      </c>
      <c r="Z358" s="241">
        <v>-0.11928668100000001</v>
      </c>
      <c r="AA358" s="241">
        <v>-4.8863157999999997E-2</v>
      </c>
      <c r="AB358" s="241">
        <v>0</v>
      </c>
      <c r="AC358" s="241">
        <v>0</v>
      </c>
      <c r="AD358" s="76">
        <v>0</v>
      </c>
      <c r="AE358" s="76">
        <v>0</v>
      </c>
    </row>
    <row r="359" spans="5:31" x14ac:dyDescent="0.2">
      <c r="E359" s="76">
        <v>245</v>
      </c>
      <c r="F359" s="448" t="s">
        <v>378</v>
      </c>
      <c r="G359" s="327">
        <v>2.5838155754000001</v>
      </c>
      <c r="H359" s="241">
        <v>-0.11928668100000001</v>
      </c>
      <c r="I359" s="241">
        <v>-4.8863157999999997E-2</v>
      </c>
      <c r="J359" s="241">
        <v>0</v>
      </c>
      <c r="K359" s="241">
        <v>0</v>
      </c>
      <c r="L359" s="76">
        <v>0</v>
      </c>
      <c r="M359" s="76">
        <v>0</v>
      </c>
      <c r="N359" s="76"/>
      <c r="O359" s="448" t="s">
        <v>378</v>
      </c>
      <c r="P359" s="327">
        <v>2.5838155754000001</v>
      </c>
      <c r="Q359" s="241">
        <v>-0.11928668100000001</v>
      </c>
      <c r="R359" s="241">
        <v>-4.8863157999999997E-2</v>
      </c>
      <c r="S359" s="241">
        <v>0</v>
      </c>
      <c r="T359" s="241">
        <v>0</v>
      </c>
      <c r="U359" s="76">
        <v>0</v>
      </c>
      <c r="V359" s="76">
        <v>0</v>
      </c>
      <c r="W359" s="76"/>
      <c r="X359" s="448" t="s">
        <v>378</v>
      </c>
      <c r="Y359" s="327">
        <v>2.5838155754000001</v>
      </c>
      <c r="Z359" s="241">
        <v>-0.11928668100000001</v>
      </c>
      <c r="AA359" s="241">
        <v>-4.8863157999999997E-2</v>
      </c>
      <c r="AB359" s="241">
        <v>0</v>
      </c>
      <c r="AC359" s="241">
        <v>0</v>
      </c>
      <c r="AD359" s="76">
        <v>0</v>
      </c>
      <c r="AE359" s="76">
        <v>0</v>
      </c>
    </row>
    <row r="360" spans="5:31" x14ac:dyDescent="0.2">
      <c r="E360" s="76">
        <v>246</v>
      </c>
      <c r="F360" s="448" t="s">
        <v>379</v>
      </c>
      <c r="G360" s="327">
        <v>3.9165817016000002</v>
      </c>
      <c r="H360" s="241">
        <v>-0.73414141300000002</v>
      </c>
      <c r="I360" s="241">
        <v>1.6643859E-2</v>
      </c>
      <c r="J360" s="241">
        <v>0</v>
      </c>
      <c r="K360" s="241">
        <v>0</v>
      </c>
      <c r="L360" s="76">
        <v>0</v>
      </c>
      <c r="M360" s="76">
        <v>0</v>
      </c>
      <c r="N360" s="76"/>
      <c r="O360" s="448" t="s">
        <v>379</v>
      </c>
      <c r="P360" s="327">
        <v>3.9165817016000002</v>
      </c>
      <c r="Q360" s="241">
        <v>-0.73414141300000002</v>
      </c>
      <c r="R360" s="241">
        <v>1.6643859E-2</v>
      </c>
      <c r="S360" s="241">
        <v>0</v>
      </c>
      <c r="T360" s="241">
        <v>0</v>
      </c>
      <c r="U360" s="76">
        <v>0</v>
      </c>
      <c r="V360" s="76">
        <v>0</v>
      </c>
      <c r="W360" s="76"/>
      <c r="X360" s="448" t="s">
        <v>379</v>
      </c>
      <c r="Y360" s="327">
        <v>3.9165817016000002</v>
      </c>
      <c r="Z360" s="241">
        <v>-0.73414141300000002</v>
      </c>
      <c r="AA360" s="241">
        <v>1.6643859E-2</v>
      </c>
      <c r="AB360" s="241">
        <v>0</v>
      </c>
      <c r="AC360" s="241">
        <v>0</v>
      </c>
      <c r="AD360" s="76">
        <v>0</v>
      </c>
      <c r="AE360" s="76">
        <v>0</v>
      </c>
    </row>
    <row r="361" spans="5:31" x14ac:dyDescent="0.2">
      <c r="E361" s="76">
        <v>247</v>
      </c>
      <c r="F361" s="448" t="s">
        <v>380</v>
      </c>
      <c r="G361" s="327">
        <v>2.5783196844999998</v>
      </c>
      <c r="H361" s="241">
        <v>-0.11928668100000001</v>
      </c>
      <c r="I361" s="241">
        <v>-4.8863157999999997E-2</v>
      </c>
      <c r="J361" s="241">
        <v>0</v>
      </c>
      <c r="K361" s="241">
        <v>0</v>
      </c>
      <c r="L361" s="76">
        <v>0</v>
      </c>
      <c r="M361" s="76">
        <v>0</v>
      </c>
      <c r="N361" s="76"/>
      <c r="O361" s="448" t="s">
        <v>380</v>
      </c>
      <c r="P361" s="327">
        <v>2.5783196844999998</v>
      </c>
      <c r="Q361" s="241">
        <v>-0.11928668100000001</v>
      </c>
      <c r="R361" s="241">
        <v>-4.8863157999999997E-2</v>
      </c>
      <c r="S361" s="241">
        <v>0</v>
      </c>
      <c r="T361" s="241">
        <v>0</v>
      </c>
      <c r="U361" s="76">
        <v>0</v>
      </c>
      <c r="V361" s="76">
        <v>0</v>
      </c>
      <c r="W361" s="76"/>
      <c r="X361" s="448" t="s">
        <v>380</v>
      </c>
      <c r="Y361" s="327">
        <v>2.5783196844999998</v>
      </c>
      <c r="Z361" s="241">
        <v>-0.11928668100000001</v>
      </c>
      <c r="AA361" s="241">
        <v>-4.8863157999999997E-2</v>
      </c>
      <c r="AB361" s="241">
        <v>0</v>
      </c>
      <c r="AC361" s="241">
        <v>0</v>
      </c>
      <c r="AD361" s="76">
        <v>0</v>
      </c>
      <c r="AE361" s="76">
        <v>0</v>
      </c>
    </row>
    <row r="362" spans="5:31" x14ac:dyDescent="0.2">
      <c r="E362" s="76">
        <v>248</v>
      </c>
      <c r="F362" s="448" t="s">
        <v>381</v>
      </c>
      <c r="G362" s="327">
        <v>2.5906225114999999</v>
      </c>
      <c r="H362" s="241">
        <v>-0.11928668100000001</v>
      </c>
      <c r="I362" s="241">
        <v>-4.8863157999999997E-2</v>
      </c>
      <c r="J362" s="241">
        <v>0</v>
      </c>
      <c r="K362" s="241">
        <v>0</v>
      </c>
      <c r="L362" s="76">
        <v>0</v>
      </c>
      <c r="M362" s="76">
        <v>0</v>
      </c>
      <c r="N362" s="76"/>
      <c r="O362" s="448" t="s">
        <v>381</v>
      </c>
      <c r="P362" s="327">
        <v>2.5906225114999999</v>
      </c>
      <c r="Q362" s="241">
        <v>-0.11928668100000001</v>
      </c>
      <c r="R362" s="241">
        <v>-4.8863157999999997E-2</v>
      </c>
      <c r="S362" s="241">
        <v>0</v>
      </c>
      <c r="T362" s="241">
        <v>0</v>
      </c>
      <c r="U362" s="76">
        <v>0</v>
      </c>
      <c r="V362" s="76">
        <v>0</v>
      </c>
      <c r="W362" s="76"/>
      <c r="X362" s="448" t="s">
        <v>381</v>
      </c>
      <c r="Y362" s="327">
        <v>2.5906225114999999</v>
      </c>
      <c r="Z362" s="241">
        <v>-0.11928668100000001</v>
      </c>
      <c r="AA362" s="241">
        <v>-4.8863157999999997E-2</v>
      </c>
      <c r="AB362" s="241">
        <v>0</v>
      </c>
      <c r="AC362" s="241">
        <v>0</v>
      </c>
      <c r="AD362" s="76">
        <v>0</v>
      </c>
      <c r="AE362" s="76">
        <v>0</v>
      </c>
    </row>
    <row r="363" spans="5:31" x14ac:dyDescent="0.2">
      <c r="E363" s="76">
        <v>249</v>
      </c>
      <c r="F363" s="448" t="s">
        <v>382</v>
      </c>
      <c r="G363" s="327">
        <v>2.5907275073</v>
      </c>
      <c r="H363" s="241">
        <v>-0.11928668100000001</v>
      </c>
      <c r="I363" s="241">
        <v>-4.8863157999999997E-2</v>
      </c>
      <c r="J363" s="241">
        <v>0</v>
      </c>
      <c r="K363" s="241">
        <v>0</v>
      </c>
      <c r="L363" s="76">
        <v>0</v>
      </c>
      <c r="M363" s="76">
        <v>0</v>
      </c>
      <c r="N363" s="76"/>
      <c r="O363" s="448" t="s">
        <v>382</v>
      </c>
      <c r="P363" s="327">
        <v>2.5907275073</v>
      </c>
      <c r="Q363" s="241">
        <v>-0.11928668100000001</v>
      </c>
      <c r="R363" s="241">
        <v>-4.8863157999999997E-2</v>
      </c>
      <c r="S363" s="241">
        <v>0</v>
      </c>
      <c r="T363" s="241">
        <v>0</v>
      </c>
      <c r="U363" s="76">
        <v>0</v>
      </c>
      <c r="V363" s="76">
        <v>0</v>
      </c>
      <c r="W363" s="76"/>
      <c r="X363" s="448" t="s">
        <v>382</v>
      </c>
      <c r="Y363" s="327">
        <v>2.5907275073</v>
      </c>
      <c r="Z363" s="241">
        <v>-0.11928668100000001</v>
      </c>
      <c r="AA363" s="241">
        <v>-4.8863157999999997E-2</v>
      </c>
      <c r="AB363" s="241">
        <v>0</v>
      </c>
      <c r="AC363" s="241">
        <v>0</v>
      </c>
      <c r="AD363" s="76">
        <v>0</v>
      </c>
      <c r="AE363" s="76">
        <v>0</v>
      </c>
    </row>
    <row r="364" spans="5:31" x14ac:dyDescent="0.2">
      <c r="E364" s="76">
        <v>250</v>
      </c>
      <c r="F364" s="448" t="s">
        <v>383</v>
      </c>
      <c r="G364" s="327">
        <v>2.5837161900000001</v>
      </c>
      <c r="H364" s="241">
        <v>-0.11928668100000001</v>
      </c>
      <c r="I364" s="241">
        <v>-4.8863157999999997E-2</v>
      </c>
      <c r="J364" s="241">
        <v>0</v>
      </c>
      <c r="K364" s="241">
        <v>0</v>
      </c>
      <c r="L364" s="76">
        <v>0</v>
      </c>
      <c r="M364" s="76">
        <v>0</v>
      </c>
      <c r="N364" s="76"/>
      <c r="O364" s="448" t="s">
        <v>383</v>
      </c>
      <c r="P364" s="327">
        <v>2.5837161900000001</v>
      </c>
      <c r="Q364" s="241">
        <v>-0.11928668100000001</v>
      </c>
      <c r="R364" s="241">
        <v>-4.8863157999999997E-2</v>
      </c>
      <c r="S364" s="241">
        <v>0</v>
      </c>
      <c r="T364" s="241">
        <v>0</v>
      </c>
      <c r="U364" s="76">
        <v>0</v>
      </c>
      <c r="V364" s="76">
        <v>0</v>
      </c>
      <c r="W364" s="76"/>
      <c r="X364" s="448" t="s">
        <v>383</v>
      </c>
      <c r="Y364" s="327">
        <v>2.5837161900000001</v>
      </c>
      <c r="Z364" s="241">
        <v>-0.11928668100000001</v>
      </c>
      <c r="AA364" s="241">
        <v>-4.8863157999999997E-2</v>
      </c>
      <c r="AB364" s="241">
        <v>0</v>
      </c>
      <c r="AC364" s="241">
        <v>0</v>
      </c>
      <c r="AD364" s="76">
        <v>0</v>
      </c>
      <c r="AE364" s="76">
        <v>0</v>
      </c>
    </row>
    <row r="365" spans="5:31" x14ac:dyDescent="0.2">
      <c r="E365" s="76">
        <v>251</v>
      </c>
      <c r="F365" s="423" t="s">
        <v>384</v>
      </c>
      <c r="G365" s="327">
        <v>2.5756754317000001</v>
      </c>
      <c r="H365" s="241">
        <v>-0.11928668100000001</v>
      </c>
      <c r="I365" s="241">
        <v>-4.8863157999999997E-2</v>
      </c>
      <c r="J365" s="241">
        <v>0</v>
      </c>
      <c r="K365" s="241">
        <v>0</v>
      </c>
      <c r="L365" s="76">
        <v>0</v>
      </c>
      <c r="M365" s="76">
        <v>0</v>
      </c>
      <c r="N365" s="76"/>
      <c r="O365" s="423" t="s">
        <v>384</v>
      </c>
      <c r="P365" s="327">
        <v>2.5756754317000001</v>
      </c>
      <c r="Q365" s="241">
        <v>-0.11928668100000001</v>
      </c>
      <c r="R365" s="241">
        <v>-4.8863157999999997E-2</v>
      </c>
      <c r="S365" s="241">
        <v>0</v>
      </c>
      <c r="T365" s="241">
        <v>0</v>
      </c>
      <c r="U365" s="76">
        <v>0</v>
      </c>
      <c r="V365" s="76">
        <v>0</v>
      </c>
      <c r="W365" s="76"/>
      <c r="X365" s="423" t="s">
        <v>384</v>
      </c>
      <c r="Y365" s="327">
        <v>2.5756754317000001</v>
      </c>
      <c r="Z365" s="241">
        <v>-0.11928668100000001</v>
      </c>
      <c r="AA365" s="241">
        <v>-4.8863157999999997E-2</v>
      </c>
      <c r="AB365" s="241">
        <v>0</v>
      </c>
      <c r="AC365" s="241">
        <v>0</v>
      </c>
      <c r="AD365" s="76">
        <v>0</v>
      </c>
      <c r="AE365" s="76">
        <v>0</v>
      </c>
    </row>
    <row r="366" spans="5:31" x14ac:dyDescent="0.2">
      <c r="E366" s="76">
        <v>252</v>
      </c>
      <c r="F366" s="448" t="s">
        <v>385</v>
      </c>
      <c r="G366" s="327">
        <v>2.5914593969999999</v>
      </c>
      <c r="H366" s="241">
        <v>-0.11928668100000001</v>
      </c>
      <c r="I366" s="241">
        <v>-4.8863157999999997E-2</v>
      </c>
      <c r="J366" s="241">
        <v>0</v>
      </c>
      <c r="K366" s="241">
        <v>0</v>
      </c>
      <c r="L366" s="76">
        <v>0</v>
      </c>
      <c r="M366" s="76">
        <v>0</v>
      </c>
      <c r="N366" s="76"/>
      <c r="O366" s="448" t="s">
        <v>385</v>
      </c>
      <c r="P366" s="327">
        <v>2.5914593969999999</v>
      </c>
      <c r="Q366" s="241">
        <v>-0.11928668100000001</v>
      </c>
      <c r="R366" s="241">
        <v>-4.8863157999999997E-2</v>
      </c>
      <c r="S366" s="241">
        <v>0</v>
      </c>
      <c r="T366" s="241">
        <v>0</v>
      </c>
      <c r="U366" s="76">
        <v>0</v>
      </c>
      <c r="V366" s="76">
        <v>0</v>
      </c>
      <c r="W366" s="76"/>
      <c r="X366" s="448" t="s">
        <v>385</v>
      </c>
      <c r="Y366" s="327">
        <v>2.5914593969999999</v>
      </c>
      <c r="Z366" s="241">
        <v>-0.11928668100000001</v>
      </c>
      <c r="AA366" s="241">
        <v>-4.8863157999999997E-2</v>
      </c>
      <c r="AB366" s="241">
        <v>0</v>
      </c>
      <c r="AC366" s="241">
        <v>0</v>
      </c>
      <c r="AD366" s="76">
        <v>0</v>
      </c>
      <c r="AE366" s="76">
        <v>0</v>
      </c>
    </row>
    <row r="367" spans="5:31" x14ac:dyDescent="0.2">
      <c r="E367" s="76">
        <v>253</v>
      </c>
      <c r="F367" s="448" t="s">
        <v>386</v>
      </c>
      <c r="G367" s="327">
        <v>2.5883555678999999</v>
      </c>
      <c r="H367" s="241">
        <v>-0.11928668100000001</v>
      </c>
      <c r="I367" s="241">
        <v>-4.8863157999999997E-2</v>
      </c>
      <c r="J367" s="241">
        <v>0</v>
      </c>
      <c r="K367" s="241">
        <v>0</v>
      </c>
      <c r="L367" s="76">
        <v>0</v>
      </c>
      <c r="M367" s="76">
        <v>0</v>
      </c>
      <c r="N367" s="76"/>
      <c r="O367" s="448" t="s">
        <v>386</v>
      </c>
      <c r="P367" s="327">
        <v>2.5883555678999999</v>
      </c>
      <c r="Q367" s="241">
        <v>-0.11928668100000001</v>
      </c>
      <c r="R367" s="241">
        <v>-4.8863157999999997E-2</v>
      </c>
      <c r="S367" s="241">
        <v>0</v>
      </c>
      <c r="T367" s="241">
        <v>0</v>
      </c>
      <c r="U367" s="76">
        <v>0</v>
      </c>
      <c r="V367" s="76">
        <v>0</v>
      </c>
      <c r="W367" s="76"/>
      <c r="X367" s="448" t="s">
        <v>386</v>
      </c>
      <c r="Y367" s="327">
        <v>2.5883555678999999</v>
      </c>
      <c r="Z367" s="241">
        <v>-0.11928668100000001</v>
      </c>
      <c r="AA367" s="241">
        <v>-4.8863157999999997E-2</v>
      </c>
      <c r="AB367" s="241">
        <v>0</v>
      </c>
      <c r="AC367" s="241">
        <v>0</v>
      </c>
      <c r="AD367" s="76">
        <v>0</v>
      </c>
      <c r="AE367" s="76">
        <v>0</v>
      </c>
    </row>
    <row r="368" spans="5:31" x14ac:dyDescent="0.2">
      <c r="E368" s="76">
        <v>254</v>
      </c>
      <c r="F368" s="448" t="s">
        <v>387</v>
      </c>
      <c r="G368" s="327">
        <v>2.5895494914000001</v>
      </c>
      <c r="H368" s="241">
        <v>-0.11928668100000001</v>
      </c>
      <c r="I368" s="241">
        <v>-4.8863157999999997E-2</v>
      </c>
      <c r="J368" s="241">
        <v>0</v>
      </c>
      <c r="K368" s="241">
        <v>0</v>
      </c>
      <c r="L368" s="76">
        <v>0</v>
      </c>
      <c r="M368" s="76">
        <v>0</v>
      </c>
      <c r="N368" s="76"/>
      <c r="O368" s="448" t="s">
        <v>387</v>
      </c>
      <c r="P368" s="327">
        <v>2.5895494914000001</v>
      </c>
      <c r="Q368" s="241">
        <v>-0.11928668100000001</v>
      </c>
      <c r="R368" s="241">
        <v>-4.8863157999999997E-2</v>
      </c>
      <c r="S368" s="241">
        <v>0</v>
      </c>
      <c r="T368" s="241">
        <v>0</v>
      </c>
      <c r="U368" s="76">
        <v>0</v>
      </c>
      <c r="V368" s="76">
        <v>0</v>
      </c>
      <c r="W368" s="76"/>
      <c r="X368" s="448" t="s">
        <v>387</v>
      </c>
      <c r="Y368" s="327">
        <v>2.5895494914000001</v>
      </c>
      <c r="Z368" s="241">
        <v>-0.11928668100000001</v>
      </c>
      <c r="AA368" s="241">
        <v>-4.8863157999999997E-2</v>
      </c>
      <c r="AB368" s="241">
        <v>0</v>
      </c>
      <c r="AC368" s="241">
        <v>0</v>
      </c>
      <c r="AD368" s="76">
        <v>0</v>
      </c>
      <c r="AE368" s="76">
        <v>0</v>
      </c>
    </row>
    <row r="369" spans="5:31" x14ac:dyDescent="0.2">
      <c r="E369" s="76">
        <v>255</v>
      </c>
      <c r="F369" s="448" t="s">
        <v>388</v>
      </c>
      <c r="G369" s="327">
        <v>2.5906281761000001</v>
      </c>
      <c r="H369" s="241">
        <v>-0.11928668100000001</v>
      </c>
      <c r="I369" s="241">
        <v>-4.8863157999999997E-2</v>
      </c>
      <c r="J369" s="241">
        <v>0</v>
      </c>
      <c r="K369" s="241">
        <v>0</v>
      </c>
      <c r="L369" s="76">
        <v>0</v>
      </c>
      <c r="M369" s="76">
        <v>0</v>
      </c>
      <c r="N369" s="76"/>
      <c r="O369" s="448" t="s">
        <v>388</v>
      </c>
      <c r="P369" s="327">
        <v>2.5906281761000001</v>
      </c>
      <c r="Q369" s="241">
        <v>-0.11928668100000001</v>
      </c>
      <c r="R369" s="241">
        <v>-4.8863157999999997E-2</v>
      </c>
      <c r="S369" s="241">
        <v>0</v>
      </c>
      <c r="T369" s="241">
        <v>0</v>
      </c>
      <c r="U369" s="76">
        <v>0</v>
      </c>
      <c r="V369" s="76">
        <v>0</v>
      </c>
      <c r="W369" s="76"/>
      <c r="X369" s="448" t="s">
        <v>388</v>
      </c>
      <c r="Y369" s="327">
        <v>2.5906281761000001</v>
      </c>
      <c r="Z369" s="241">
        <v>-0.11928668100000001</v>
      </c>
      <c r="AA369" s="241">
        <v>-4.8863157999999997E-2</v>
      </c>
      <c r="AB369" s="241">
        <v>0</v>
      </c>
      <c r="AC369" s="241">
        <v>0</v>
      </c>
      <c r="AD369" s="76">
        <v>0</v>
      </c>
      <c r="AE369" s="76">
        <v>0</v>
      </c>
    </row>
    <row r="370" spans="5:31" x14ac:dyDescent="0.2">
      <c r="E370" s="76">
        <v>256</v>
      </c>
      <c r="F370" s="448" t="s">
        <v>389</v>
      </c>
      <c r="G370" s="327">
        <v>2.5751532435</v>
      </c>
      <c r="H370" s="241">
        <v>-0.11928668100000001</v>
      </c>
      <c r="I370" s="241">
        <v>-4.8863157999999997E-2</v>
      </c>
      <c r="J370" s="241">
        <v>0</v>
      </c>
      <c r="K370" s="241">
        <v>0</v>
      </c>
      <c r="L370" s="76">
        <v>0</v>
      </c>
      <c r="M370" s="76">
        <v>0</v>
      </c>
      <c r="N370" s="76"/>
      <c r="O370" s="448" t="s">
        <v>389</v>
      </c>
      <c r="P370" s="327">
        <v>2.5751532435</v>
      </c>
      <c r="Q370" s="241">
        <v>-0.11928668100000001</v>
      </c>
      <c r="R370" s="241">
        <v>-4.8863157999999997E-2</v>
      </c>
      <c r="S370" s="241">
        <v>0</v>
      </c>
      <c r="T370" s="241">
        <v>0</v>
      </c>
      <c r="U370" s="76">
        <v>0</v>
      </c>
      <c r="V370" s="76">
        <v>0</v>
      </c>
      <c r="W370" s="76"/>
      <c r="X370" s="448" t="s">
        <v>389</v>
      </c>
      <c r="Y370" s="327">
        <v>2.5751532435</v>
      </c>
      <c r="Z370" s="241">
        <v>-0.11928668100000001</v>
      </c>
      <c r="AA370" s="241">
        <v>-4.8863157999999997E-2</v>
      </c>
      <c r="AB370" s="241">
        <v>0</v>
      </c>
      <c r="AC370" s="241">
        <v>0</v>
      </c>
      <c r="AD370" s="76">
        <v>0</v>
      </c>
      <c r="AE370" s="76">
        <v>0</v>
      </c>
    </row>
    <row r="371" spans="5:31" x14ac:dyDescent="0.2">
      <c r="E371" s="76">
        <v>257</v>
      </c>
      <c r="F371" s="44" t="s">
        <v>390</v>
      </c>
      <c r="G371" s="328">
        <v>2.5907275073</v>
      </c>
      <c r="H371" s="241">
        <v>-0.11928668100000001</v>
      </c>
      <c r="I371" s="241">
        <v>-4.8863157999999997E-2</v>
      </c>
      <c r="J371" s="241">
        <v>0</v>
      </c>
      <c r="K371" s="241">
        <v>0</v>
      </c>
      <c r="L371" s="76">
        <v>0</v>
      </c>
      <c r="M371" s="76">
        <v>0</v>
      </c>
      <c r="N371" s="76"/>
      <c r="O371" s="44" t="s">
        <v>390</v>
      </c>
      <c r="P371" s="328">
        <v>2.5907275073</v>
      </c>
      <c r="Q371" s="241">
        <v>-0.11928668100000001</v>
      </c>
      <c r="R371" s="241">
        <v>-4.8863157999999997E-2</v>
      </c>
      <c r="S371" s="241">
        <v>0</v>
      </c>
      <c r="T371" s="241">
        <v>0</v>
      </c>
      <c r="U371" s="76">
        <v>0</v>
      </c>
      <c r="V371" s="76">
        <v>0</v>
      </c>
      <c r="W371" s="76"/>
      <c r="X371" s="44" t="s">
        <v>390</v>
      </c>
      <c r="Y371" s="328">
        <v>2.5907275073</v>
      </c>
      <c r="Z371" s="241">
        <v>-0.11928668100000001</v>
      </c>
      <c r="AA371" s="241">
        <v>-4.8863157999999997E-2</v>
      </c>
      <c r="AB371" s="241">
        <v>0</v>
      </c>
      <c r="AC371" s="241">
        <v>0</v>
      </c>
      <c r="AD371" s="76">
        <v>0</v>
      </c>
      <c r="AE371" s="76">
        <v>0</v>
      </c>
    </row>
    <row r="372" spans="5:31" x14ac:dyDescent="0.2">
      <c r="E372" s="76">
        <v>258</v>
      </c>
      <c r="F372" s="423" t="s">
        <v>391</v>
      </c>
      <c r="G372" s="327">
        <v>2.5895469771999999</v>
      </c>
      <c r="H372" s="241">
        <v>-0.11928668100000001</v>
      </c>
      <c r="I372" s="241">
        <v>-4.8863157999999997E-2</v>
      </c>
      <c r="J372" s="241">
        <v>0</v>
      </c>
      <c r="K372" s="241">
        <v>0</v>
      </c>
      <c r="L372" s="76">
        <v>0</v>
      </c>
      <c r="M372" s="76">
        <v>0</v>
      </c>
      <c r="N372" s="76"/>
      <c r="O372" s="423" t="s">
        <v>391</v>
      </c>
      <c r="P372" s="327">
        <v>2.5895469771999999</v>
      </c>
      <c r="Q372" s="241">
        <v>-0.11928668100000001</v>
      </c>
      <c r="R372" s="241">
        <v>-4.8863157999999997E-2</v>
      </c>
      <c r="S372" s="241">
        <v>0</v>
      </c>
      <c r="T372" s="241">
        <v>0</v>
      </c>
      <c r="U372" s="76">
        <v>0</v>
      </c>
      <c r="V372" s="76">
        <v>0</v>
      </c>
      <c r="W372" s="76"/>
      <c r="X372" s="423" t="s">
        <v>391</v>
      </c>
      <c r="Y372" s="327">
        <v>2.5895469771999999</v>
      </c>
      <c r="Z372" s="241">
        <v>-0.11928668100000001</v>
      </c>
      <c r="AA372" s="241">
        <v>-4.8863157999999997E-2</v>
      </c>
      <c r="AB372" s="241">
        <v>0</v>
      </c>
      <c r="AC372" s="241">
        <v>0</v>
      </c>
      <c r="AD372" s="76">
        <v>0</v>
      </c>
      <c r="AE372" s="76">
        <v>0</v>
      </c>
    </row>
    <row r="373" spans="5:31" x14ac:dyDescent="0.2">
      <c r="E373" s="76">
        <v>259</v>
      </c>
      <c r="F373" s="448" t="s">
        <v>392</v>
      </c>
      <c r="G373" s="327">
        <v>2.627215611</v>
      </c>
      <c r="H373" s="241">
        <v>-0.11928668100000001</v>
      </c>
      <c r="I373" s="241">
        <v>-4.8863157999999997E-2</v>
      </c>
      <c r="J373" s="241">
        <v>0</v>
      </c>
      <c r="K373" s="241">
        <v>0</v>
      </c>
      <c r="L373" s="76">
        <v>0</v>
      </c>
      <c r="M373" s="76">
        <v>0</v>
      </c>
      <c r="N373" s="76"/>
      <c r="O373" s="448" t="s">
        <v>392</v>
      </c>
      <c r="P373" s="327">
        <v>2.627215611</v>
      </c>
      <c r="Q373" s="241">
        <v>-0.11928668100000001</v>
      </c>
      <c r="R373" s="241">
        <v>-4.8863157999999997E-2</v>
      </c>
      <c r="S373" s="241">
        <v>0</v>
      </c>
      <c r="T373" s="241">
        <v>0</v>
      </c>
      <c r="U373" s="76">
        <v>0</v>
      </c>
      <c r="V373" s="76">
        <v>0</v>
      </c>
      <c r="W373" s="76"/>
      <c r="X373" s="448" t="s">
        <v>392</v>
      </c>
      <c r="Y373" s="327">
        <v>2.627215611</v>
      </c>
      <c r="Z373" s="241">
        <v>-0.11928668100000001</v>
      </c>
      <c r="AA373" s="241">
        <v>-4.8863157999999997E-2</v>
      </c>
      <c r="AB373" s="241">
        <v>0</v>
      </c>
      <c r="AC373" s="241">
        <v>0</v>
      </c>
      <c r="AD373" s="76">
        <v>0</v>
      </c>
      <c r="AE373" s="76">
        <v>0</v>
      </c>
    </row>
    <row r="374" spans="5:31" x14ac:dyDescent="0.2">
      <c r="E374" s="76">
        <v>260</v>
      </c>
      <c r="F374" s="448"/>
      <c r="G374" s="327"/>
      <c r="H374" s="241"/>
      <c r="I374" s="241"/>
      <c r="J374" s="241">
        <v>0</v>
      </c>
      <c r="K374" s="241">
        <v>0</v>
      </c>
      <c r="L374" s="76">
        <v>0</v>
      </c>
      <c r="M374" s="76">
        <v>0</v>
      </c>
      <c r="N374" s="76"/>
      <c r="O374" s="448"/>
      <c r="P374" s="327"/>
      <c r="Q374" s="241"/>
      <c r="R374" s="241"/>
      <c r="S374" s="241">
        <v>0</v>
      </c>
      <c r="T374" s="241">
        <v>0</v>
      </c>
      <c r="U374" s="76">
        <v>0</v>
      </c>
      <c r="V374" s="76">
        <v>0</v>
      </c>
      <c r="W374" s="76"/>
      <c r="X374" s="448"/>
      <c r="Y374" s="327"/>
      <c r="Z374" s="241"/>
      <c r="AA374" s="241"/>
      <c r="AB374" s="241">
        <v>0</v>
      </c>
      <c r="AC374" s="241">
        <v>0</v>
      </c>
      <c r="AD374" s="76">
        <v>0</v>
      </c>
      <c r="AE374" s="76">
        <v>0</v>
      </c>
    </row>
    <row r="375" spans="5:31" x14ac:dyDescent="0.2">
      <c r="E375" s="76">
        <v>261</v>
      </c>
      <c r="F375" s="448" t="s">
        <v>394</v>
      </c>
      <c r="G375" s="327">
        <v>4.0567097783000001</v>
      </c>
      <c r="H375" s="241">
        <v>-0.81519311900000002</v>
      </c>
      <c r="I375" s="241">
        <v>2.6573890999999999E-2</v>
      </c>
      <c r="J375" s="241">
        <v>0</v>
      </c>
      <c r="K375" s="241">
        <v>0</v>
      </c>
      <c r="L375" s="76">
        <v>0</v>
      </c>
      <c r="M375" s="76">
        <v>0</v>
      </c>
      <c r="N375" s="76"/>
      <c r="O375" s="448" t="s">
        <v>394</v>
      </c>
      <c r="P375" s="327">
        <v>4.0567097783000001</v>
      </c>
      <c r="Q375" s="241">
        <v>-0.81519311900000002</v>
      </c>
      <c r="R375" s="241">
        <v>2.6573890999999999E-2</v>
      </c>
      <c r="S375" s="241">
        <v>0</v>
      </c>
      <c r="T375" s="241">
        <v>0</v>
      </c>
      <c r="U375" s="76">
        <v>0</v>
      </c>
      <c r="V375" s="76">
        <v>0</v>
      </c>
      <c r="W375" s="76"/>
      <c r="X375" s="448" t="s">
        <v>394</v>
      </c>
      <c r="Y375" s="327">
        <v>4.0567097783000001</v>
      </c>
      <c r="Z375" s="241">
        <v>-0.81519311900000002</v>
      </c>
      <c r="AA375" s="241">
        <v>2.6573890999999999E-2</v>
      </c>
      <c r="AB375" s="241">
        <v>0</v>
      </c>
      <c r="AC375" s="241">
        <v>0</v>
      </c>
      <c r="AD375" s="76">
        <v>0</v>
      </c>
      <c r="AE375" s="76">
        <v>0</v>
      </c>
    </row>
    <row r="376" spans="5:31" x14ac:dyDescent="0.2">
      <c r="E376" s="76">
        <v>262</v>
      </c>
      <c r="F376" s="448" t="s">
        <v>395</v>
      </c>
      <c r="G376" s="327">
        <v>2.7622157862000001</v>
      </c>
      <c r="H376" s="241">
        <v>-0.20489960600000001</v>
      </c>
      <c r="I376" s="241">
        <v>-3.8631113000000002E-2</v>
      </c>
      <c r="J376" s="241">
        <v>0</v>
      </c>
      <c r="K376" s="241">
        <v>0</v>
      </c>
      <c r="L376" s="76">
        <v>0</v>
      </c>
      <c r="M376" s="76">
        <v>0</v>
      </c>
      <c r="N376" s="76"/>
      <c r="O376" s="448" t="s">
        <v>395</v>
      </c>
      <c r="P376" s="327">
        <v>2.7622157862000001</v>
      </c>
      <c r="Q376" s="241">
        <v>-0.20489960600000001</v>
      </c>
      <c r="R376" s="241">
        <v>-3.8631113000000002E-2</v>
      </c>
      <c r="S376" s="241">
        <v>0</v>
      </c>
      <c r="T376" s="241">
        <v>0</v>
      </c>
      <c r="U376" s="76">
        <v>0</v>
      </c>
      <c r="V376" s="76">
        <v>0</v>
      </c>
      <c r="W376" s="76"/>
      <c r="X376" s="448" t="s">
        <v>395</v>
      </c>
      <c r="Y376" s="327">
        <v>2.7622157862000001</v>
      </c>
      <c r="Z376" s="241">
        <v>-0.20489960600000001</v>
      </c>
      <c r="AA376" s="241">
        <v>-3.8631113000000002E-2</v>
      </c>
      <c r="AB376" s="241">
        <v>0</v>
      </c>
      <c r="AC376" s="241">
        <v>0</v>
      </c>
      <c r="AD376" s="76">
        <v>0</v>
      </c>
      <c r="AE376" s="76">
        <v>0</v>
      </c>
    </row>
    <row r="377" spans="5:31" x14ac:dyDescent="0.2">
      <c r="E377" s="76">
        <v>263</v>
      </c>
      <c r="F377" s="448" t="s">
        <v>396</v>
      </c>
      <c r="G377" s="327">
        <v>2.7321618237999998</v>
      </c>
      <c r="H377" s="241">
        <v>-0.20489960600000001</v>
      </c>
      <c r="I377" s="241">
        <v>-3.8631113000000002E-2</v>
      </c>
      <c r="J377" s="241">
        <v>0</v>
      </c>
      <c r="K377" s="241">
        <v>0</v>
      </c>
      <c r="L377" s="76">
        <v>0</v>
      </c>
      <c r="M377" s="76">
        <v>0</v>
      </c>
      <c r="N377" s="76"/>
      <c r="O377" s="448" t="s">
        <v>396</v>
      </c>
      <c r="P377" s="327">
        <v>2.7321618237999998</v>
      </c>
      <c r="Q377" s="241">
        <v>-0.20489960600000001</v>
      </c>
      <c r="R377" s="241">
        <v>-3.8631113000000002E-2</v>
      </c>
      <c r="S377" s="241">
        <v>0</v>
      </c>
      <c r="T377" s="241">
        <v>0</v>
      </c>
      <c r="U377" s="76">
        <v>0</v>
      </c>
      <c r="V377" s="76">
        <v>0</v>
      </c>
      <c r="W377" s="76"/>
      <c r="X377" s="448" t="s">
        <v>396</v>
      </c>
      <c r="Y377" s="327">
        <v>2.7321618237999998</v>
      </c>
      <c r="Z377" s="241">
        <v>-0.20489960600000001</v>
      </c>
      <c r="AA377" s="241">
        <v>-3.8631113000000002E-2</v>
      </c>
      <c r="AB377" s="241">
        <v>0</v>
      </c>
      <c r="AC377" s="241">
        <v>0</v>
      </c>
      <c r="AD377" s="76">
        <v>0</v>
      </c>
      <c r="AE377" s="76">
        <v>0</v>
      </c>
    </row>
    <row r="378" spans="5:31" x14ac:dyDescent="0.2">
      <c r="E378" s="76">
        <v>264</v>
      </c>
      <c r="F378" s="423" t="s">
        <v>397</v>
      </c>
      <c r="G378" s="327">
        <v>2.7390526277</v>
      </c>
      <c r="H378" s="241">
        <v>-0.20489960600000001</v>
      </c>
      <c r="I378" s="241">
        <v>-3.8631113000000002E-2</v>
      </c>
      <c r="J378" s="241">
        <v>0</v>
      </c>
      <c r="K378" s="241">
        <v>0</v>
      </c>
      <c r="L378" s="76">
        <v>0</v>
      </c>
      <c r="M378" s="76">
        <v>0</v>
      </c>
      <c r="N378" s="76"/>
      <c r="O378" s="423" t="s">
        <v>397</v>
      </c>
      <c r="P378" s="327">
        <v>2.7390526277</v>
      </c>
      <c r="Q378" s="241">
        <v>-0.20489960600000001</v>
      </c>
      <c r="R378" s="241">
        <v>-3.8631113000000002E-2</v>
      </c>
      <c r="S378" s="241">
        <v>0</v>
      </c>
      <c r="T378" s="241">
        <v>0</v>
      </c>
      <c r="U378" s="76">
        <v>0</v>
      </c>
      <c r="V378" s="76">
        <v>0</v>
      </c>
      <c r="W378" s="76"/>
      <c r="X378" s="423" t="s">
        <v>397</v>
      </c>
      <c r="Y378" s="327">
        <v>2.7390526277</v>
      </c>
      <c r="Z378" s="241">
        <v>-0.20489960600000001</v>
      </c>
      <c r="AA378" s="241">
        <v>-3.8631113000000002E-2</v>
      </c>
      <c r="AB378" s="241">
        <v>0</v>
      </c>
      <c r="AC378" s="241">
        <v>0</v>
      </c>
      <c r="AD378" s="76">
        <v>0</v>
      </c>
      <c r="AE378" s="76">
        <v>0</v>
      </c>
    </row>
    <row r="379" spans="5:31" x14ac:dyDescent="0.2">
      <c r="E379" s="76">
        <v>265</v>
      </c>
      <c r="F379" s="448" t="s">
        <v>398</v>
      </c>
      <c r="G379" s="327">
        <v>2.7437288119000001</v>
      </c>
      <c r="H379" s="241">
        <v>-0.20489960600000001</v>
      </c>
      <c r="I379" s="241">
        <v>-3.8631113000000002E-2</v>
      </c>
      <c r="J379" s="241">
        <v>0</v>
      </c>
      <c r="K379" s="241">
        <v>0</v>
      </c>
      <c r="L379" s="76">
        <v>0</v>
      </c>
      <c r="M379" s="76">
        <v>0</v>
      </c>
      <c r="N379" s="76"/>
      <c r="O379" s="448" t="s">
        <v>398</v>
      </c>
      <c r="P379" s="327">
        <v>2.7437288119000001</v>
      </c>
      <c r="Q379" s="241">
        <v>-0.20489960600000001</v>
      </c>
      <c r="R379" s="241">
        <v>-3.8631113000000002E-2</v>
      </c>
      <c r="S379" s="241">
        <v>0</v>
      </c>
      <c r="T379" s="241">
        <v>0</v>
      </c>
      <c r="U379" s="76">
        <v>0</v>
      </c>
      <c r="V379" s="76">
        <v>0</v>
      </c>
      <c r="W379" s="76"/>
      <c r="X379" s="448" t="s">
        <v>398</v>
      </c>
      <c r="Y379" s="327">
        <v>2.7437288119000001</v>
      </c>
      <c r="Z379" s="241">
        <v>-0.20489960600000001</v>
      </c>
      <c r="AA379" s="241">
        <v>-3.8631113000000002E-2</v>
      </c>
      <c r="AB379" s="241">
        <v>0</v>
      </c>
      <c r="AC379" s="241">
        <v>0</v>
      </c>
      <c r="AD379" s="76">
        <v>0</v>
      </c>
      <c r="AE379" s="76">
        <v>0</v>
      </c>
    </row>
    <row r="380" spans="5:31" x14ac:dyDescent="0.2">
      <c r="E380" s="76">
        <v>266</v>
      </c>
      <c r="F380" s="253" t="s">
        <v>399</v>
      </c>
      <c r="G380" s="327">
        <v>2.7424507496000001</v>
      </c>
      <c r="H380" s="241">
        <v>-0.20489960600000001</v>
      </c>
      <c r="I380" s="241">
        <v>-3.8631113000000002E-2</v>
      </c>
      <c r="J380" s="241">
        <v>0</v>
      </c>
      <c r="K380" s="241">
        <v>0</v>
      </c>
      <c r="L380" s="76">
        <v>0</v>
      </c>
      <c r="M380" s="76">
        <v>0</v>
      </c>
      <c r="N380" s="76"/>
      <c r="O380" s="253" t="s">
        <v>399</v>
      </c>
      <c r="P380" s="327">
        <v>2.7424507496000001</v>
      </c>
      <c r="Q380" s="241">
        <v>-0.20489960600000001</v>
      </c>
      <c r="R380" s="241">
        <v>-3.8631113000000002E-2</v>
      </c>
      <c r="S380" s="241">
        <v>0</v>
      </c>
      <c r="T380" s="241">
        <v>0</v>
      </c>
      <c r="U380" s="76">
        <v>0</v>
      </c>
      <c r="V380" s="76">
        <v>0</v>
      </c>
      <c r="W380" s="76"/>
      <c r="X380" s="253" t="s">
        <v>399</v>
      </c>
      <c r="Y380" s="327">
        <v>2.7424507496000001</v>
      </c>
      <c r="Z380" s="241">
        <v>-0.20489960600000001</v>
      </c>
      <c r="AA380" s="241">
        <v>-3.8631113000000002E-2</v>
      </c>
      <c r="AB380" s="241">
        <v>0</v>
      </c>
      <c r="AC380" s="241">
        <v>0</v>
      </c>
      <c r="AD380" s="76">
        <v>0</v>
      </c>
      <c r="AE380" s="76">
        <v>0</v>
      </c>
    </row>
    <row r="381" spans="5:31" x14ac:dyDescent="0.2">
      <c r="E381" s="76">
        <v>267</v>
      </c>
      <c r="F381" s="253" t="s">
        <v>400</v>
      </c>
      <c r="G381" s="327">
        <v>2.7444694691999998</v>
      </c>
      <c r="H381" s="241">
        <v>-0.20489960600000001</v>
      </c>
      <c r="I381" s="241">
        <v>-3.8631113000000002E-2</v>
      </c>
      <c r="J381" s="241">
        <v>0</v>
      </c>
      <c r="K381" s="241">
        <v>0</v>
      </c>
      <c r="L381" s="76">
        <v>0</v>
      </c>
      <c r="M381" s="76">
        <v>0</v>
      </c>
      <c r="N381" s="76"/>
      <c r="O381" s="253" t="s">
        <v>400</v>
      </c>
      <c r="P381" s="327">
        <v>2.7444694691999998</v>
      </c>
      <c r="Q381" s="241">
        <v>-0.20489960600000001</v>
      </c>
      <c r="R381" s="241">
        <v>-3.8631113000000002E-2</v>
      </c>
      <c r="S381" s="241">
        <v>0</v>
      </c>
      <c r="T381" s="241">
        <v>0</v>
      </c>
      <c r="U381" s="76">
        <v>0</v>
      </c>
      <c r="V381" s="76">
        <v>0</v>
      </c>
      <c r="W381" s="76"/>
      <c r="X381" s="253" t="s">
        <v>400</v>
      </c>
      <c r="Y381" s="327">
        <v>2.7444694691999998</v>
      </c>
      <c r="Z381" s="241">
        <v>-0.20489960600000001</v>
      </c>
      <c r="AA381" s="241">
        <v>-3.8631113000000002E-2</v>
      </c>
      <c r="AB381" s="241">
        <v>0</v>
      </c>
      <c r="AC381" s="241">
        <v>0</v>
      </c>
      <c r="AD381" s="76">
        <v>0</v>
      </c>
      <c r="AE381" s="76">
        <v>0</v>
      </c>
    </row>
    <row r="382" spans="5:31" x14ac:dyDescent="0.2">
      <c r="E382" s="76">
        <v>268</v>
      </c>
      <c r="F382" s="448" t="s">
        <v>401</v>
      </c>
      <c r="G382" s="327">
        <v>2.7342468225999998</v>
      </c>
      <c r="H382" s="241">
        <v>-0.20489960600000001</v>
      </c>
      <c r="I382" s="241">
        <v>-3.8631113000000002E-2</v>
      </c>
      <c r="J382" s="241">
        <v>0</v>
      </c>
      <c r="K382" s="241">
        <v>0</v>
      </c>
      <c r="L382" s="76">
        <v>0</v>
      </c>
      <c r="M382" s="76">
        <v>0</v>
      </c>
      <c r="N382" s="76"/>
      <c r="O382" s="448" t="s">
        <v>401</v>
      </c>
      <c r="P382" s="327">
        <v>2.7342468225999998</v>
      </c>
      <c r="Q382" s="241">
        <v>-0.20489960600000001</v>
      </c>
      <c r="R382" s="241">
        <v>-3.8631113000000002E-2</v>
      </c>
      <c r="S382" s="241">
        <v>0</v>
      </c>
      <c r="T382" s="241">
        <v>0</v>
      </c>
      <c r="U382" s="76">
        <v>0</v>
      </c>
      <c r="V382" s="76">
        <v>0</v>
      </c>
      <c r="W382" s="76"/>
      <c r="X382" s="448" t="s">
        <v>401</v>
      </c>
      <c r="Y382" s="327">
        <v>2.7342468225999998</v>
      </c>
      <c r="Z382" s="241">
        <v>-0.20489960600000001</v>
      </c>
      <c r="AA382" s="241">
        <v>-3.8631113000000002E-2</v>
      </c>
      <c r="AB382" s="241">
        <v>0</v>
      </c>
      <c r="AC382" s="241">
        <v>0</v>
      </c>
      <c r="AD382" s="76">
        <v>0</v>
      </c>
      <c r="AE382" s="76">
        <v>0</v>
      </c>
    </row>
    <row r="383" spans="5:31" x14ac:dyDescent="0.2">
      <c r="E383" s="76">
        <v>269</v>
      </c>
      <c r="F383" s="448" t="s">
        <v>402</v>
      </c>
      <c r="G383" s="327">
        <v>2.7285916899</v>
      </c>
      <c r="H383" s="241">
        <v>-0.20489960600000001</v>
      </c>
      <c r="I383" s="241">
        <v>-3.8631113000000002E-2</v>
      </c>
      <c r="J383" s="241">
        <v>0</v>
      </c>
      <c r="K383" s="241">
        <v>0</v>
      </c>
      <c r="L383" s="76">
        <v>0</v>
      </c>
      <c r="M383" s="76">
        <v>0</v>
      </c>
      <c r="N383" s="76"/>
      <c r="O383" s="448" t="s">
        <v>402</v>
      </c>
      <c r="P383" s="327">
        <v>2.7285916899</v>
      </c>
      <c r="Q383" s="241">
        <v>-0.20489960600000001</v>
      </c>
      <c r="R383" s="241">
        <v>-3.8631113000000002E-2</v>
      </c>
      <c r="S383" s="241">
        <v>0</v>
      </c>
      <c r="T383" s="241">
        <v>0</v>
      </c>
      <c r="U383" s="76">
        <v>0</v>
      </c>
      <c r="V383" s="76">
        <v>0</v>
      </c>
      <c r="W383" s="76"/>
      <c r="X383" s="448" t="s">
        <v>402</v>
      </c>
      <c r="Y383" s="327">
        <v>2.7285916899</v>
      </c>
      <c r="Z383" s="241">
        <v>-0.20489960600000001</v>
      </c>
      <c r="AA383" s="241">
        <v>-3.8631113000000002E-2</v>
      </c>
      <c r="AB383" s="241">
        <v>0</v>
      </c>
      <c r="AC383" s="241">
        <v>0</v>
      </c>
      <c r="AD383" s="76">
        <v>0</v>
      </c>
      <c r="AE383" s="76">
        <v>0</v>
      </c>
    </row>
    <row r="384" spans="5:31" x14ac:dyDescent="0.2">
      <c r="E384" s="76">
        <v>270</v>
      </c>
      <c r="F384" s="448" t="s">
        <v>403</v>
      </c>
      <c r="G384" s="327">
        <v>2.7364611139999999</v>
      </c>
      <c r="H384" s="241">
        <v>-0.20489960600000001</v>
      </c>
      <c r="I384" s="241">
        <v>-3.8631113000000002E-2</v>
      </c>
      <c r="J384" s="241">
        <v>0</v>
      </c>
      <c r="K384" s="241">
        <v>0</v>
      </c>
      <c r="L384" s="76">
        <v>0</v>
      </c>
      <c r="M384" s="76">
        <v>0</v>
      </c>
      <c r="N384" s="76"/>
      <c r="O384" s="448" t="s">
        <v>403</v>
      </c>
      <c r="P384" s="327">
        <v>2.7364611139999999</v>
      </c>
      <c r="Q384" s="241">
        <v>-0.20489960600000001</v>
      </c>
      <c r="R384" s="241">
        <v>-3.8631113000000002E-2</v>
      </c>
      <c r="S384" s="241">
        <v>0</v>
      </c>
      <c r="T384" s="241">
        <v>0</v>
      </c>
      <c r="U384" s="76">
        <v>0</v>
      </c>
      <c r="V384" s="76">
        <v>0</v>
      </c>
      <c r="W384" s="76"/>
      <c r="X384" s="448" t="s">
        <v>403</v>
      </c>
      <c r="Y384" s="327">
        <v>2.7364611139999999</v>
      </c>
      <c r="Z384" s="241">
        <v>-0.20489960600000001</v>
      </c>
      <c r="AA384" s="241">
        <v>-3.8631113000000002E-2</v>
      </c>
      <c r="AB384" s="241">
        <v>0</v>
      </c>
      <c r="AC384" s="241">
        <v>0</v>
      </c>
      <c r="AD384" s="76">
        <v>0</v>
      </c>
      <c r="AE384" s="76">
        <v>0</v>
      </c>
    </row>
    <row r="385" spans="5:31" x14ac:dyDescent="0.2">
      <c r="E385" s="76">
        <v>271</v>
      </c>
      <c r="F385" s="448" t="s">
        <v>404</v>
      </c>
      <c r="G385" s="327">
        <v>4.0509519188000001</v>
      </c>
      <c r="H385" s="241">
        <v>-0.81519311900000002</v>
      </c>
      <c r="I385" s="241">
        <v>2.6573890999999999E-2</v>
      </c>
      <c r="J385" s="241">
        <v>0</v>
      </c>
      <c r="K385" s="241">
        <v>0</v>
      </c>
      <c r="L385" s="76">
        <v>0</v>
      </c>
      <c r="M385" s="76">
        <v>0</v>
      </c>
      <c r="N385" s="76"/>
      <c r="O385" s="448" t="s">
        <v>404</v>
      </c>
      <c r="P385" s="327">
        <v>4.0509519188000001</v>
      </c>
      <c r="Q385" s="241">
        <v>-0.81519311900000002</v>
      </c>
      <c r="R385" s="241">
        <v>2.6573890999999999E-2</v>
      </c>
      <c r="S385" s="241">
        <v>0</v>
      </c>
      <c r="T385" s="241">
        <v>0</v>
      </c>
      <c r="U385" s="76">
        <v>0</v>
      </c>
      <c r="V385" s="76">
        <v>0</v>
      </c>
      <c r="W385" s="76"/>
      <c r="X385" s="448" t="s">
        <v>404</v>
      </c>
      <c r="Y385" s="327">
        <v>4.0509519188000001</v>
      </c>
      <c r="Z385" s="241">
        <v>-0.81519311900000002</v>
      </c>
      <c r="AA385" s="241">
        <v>2.6573890999999999E-2</v>
      </c>
      <c r="AB385" s="241">
        <v>0</v>
      </c>
      <c r="AC385" s="241">
        <v>0</v>
      </c>
      <c r="AD385" s="76">
        <v>0</v>
      </c>
      <c r="AE385" s="76">
        <v>0</v>
      </c>
    </row>
    <row r="386" spans="5:31" x14ac:dyDescent="0.2">
      <c r="E386" s="76">
        <v>272</v>
      </c>
      <c r="F386" s="448" t="s">
        <v>405</v>
      </c>
      <c r="G386" s="327">
        <v>2.7549885010000001</v>
      </c>
      <c r="H386" s="241">
        <v>-0.20489960600000001</v>
      </c>
      <c r="I386" s="241">
        <v>-3.8631113000000002E-2</v>
      </c>
      <c r="J386" s="241">
        <v>0</v>
      </c>
      <c r="K386" s="241">
        <v>0</v>
      </c>
      <c r="L386" s="76">
        <v>0</v>
      </c>
      <c r="M386" s="76">
        <v>0</v>
      </c>
      <c r="N386" s="76"/>
      <c r="O386" s="448" t="s">
        <v>405</v>
      </c>
      <c r="P386" s="327">
        <v>2.7549885010000001</v>
      </c>
      <c r="Q386" s="241">
        <v>-0.20489960600000001</v>
      </c>
      <c r="R386" s="241">
        <v>-3.8631113000000002E-2</v>
      </c>
      <c r="S386" s="241">
        <v>0</v>
      </c>
      <c r="T386" s="241">
        <v>0</v>
      </c>
      <c r="U386" s="76">
        <v>0</v>
      </c>
      <c r="V386" s="76">
        <v>0</v>
      </c>
      <c r="W386" s="76"/>
      <c r="X386" s="448" t="s">
        <v>405</v>
      </c>
      <c r="Y386" s="327">
        <v>2.7549885010000001</v>
      </c>
      <c r="Z386" s="241">
        <v>-0.20489960600000001</v>
      </c>
      <c r="AA386" s="241">
        <v>-3.8631113000000002E-2</v>
      </c>
      <c r="AB386" s="241">
        <v>0</v>
      </c>
      <c r="AC386" s="241">
        <v>0</v>
      </c>
      <c r="AD386" s="76">
        <v>0</v>
      </c>
      <c r="AE386" s="76">
        <v>0</v>
      </c>
    </row>
    <row r="387" spans="5:31" x14ac:dyDescent="0.2">
      <c r="E387" s="76">
        <v>273</v>
      </c>
      <c r="F387" s="448" t="s">
        <v>406</v>
      </c>
      <c r="G387" s="327">
        <v>2.7479690579999998</v>
      </c>
      <c r="H387" s="241">
        <v>-0.20489960600000001</v>
      </c>
      <c r="I387" s="241">
        <v>-3.8631113000000002E-2</v>
      </c>
      <c r="J387" s="241">
        <v>0</v>
      </c>
      <c r="K387" s="241">
        <v>0</v>
      </c>
      <c r="L387" s="76">
        <v>0</v>
      </c>
      <c r="M387" s="76">
        <v>0</v>
      </c>
      <c r="N387" s="76"/>
      <c r="O387" s="448" t="s">
        <v>406</v>
      </c>
      <c r="P387" s="327">
        <v>2.7479690579999998</v>
      </c>
      <c r="Q387" s="241">
        <v>-0.20489960600000001</v>
      </c>
      <c r="R387" s="241">
        <v>-3.8631113000000002E-2</v>
      </c>
      <c r="S387" s="241">
        <v>0</v>
      </c>
      <c r="T387" s="241">
        <v>0</v>
      </c>
      <c r="U387" s="76">
        <v>0</v>
      </c>
      <c r="V387" s="76">
        <v>0</v>
      </c>
      <c r="W387" s="76"/>
      <c r="X387" s="448" t="s">
        <v>406</v>
      </c>
      <c r="Y387" s="327">
        <v>2.7479690579999998</v>
      </c>
      <c r="Z387" s="241">
        <v>-0.20489960600000001</v>
      </c>
      <c r="AA387" s="241">
        <v>-3.8631113000000002E-2</v>
      </c>
      <c r="AB387" s="241">
        <v>0</v>
      </c>
      <c r="AC387" s="241">
        <v>0</v>
      </c>
      <c r="AD387" s="76">
        <v>0</v>
      </c>
      <c r="AE387" s="76">
        <v>0</v>
      </c>
    </row>
    <row r="388" spans="5:31" x14ac:dyDescent="0.2">
      <c r="E388" s="76">
        <v>274</v>
      </c>
      <c r="F388" s="448" t="s">
        <v>407</v>
      </c>
      <c r="G388" s="327">
        <v>2.7398785611999998</v>
      </c>
      <c r="H388" s="241">
        <v>-0.20489960600000001</v>
      </c>
      <c r="I388" s="241">
        <v>-3.8631113000000002E-2</v>
      </c>
      <c r="J388" s="241">
        <v>0</v>
      </c>
      <c r="K388" s="241">
        <v>0</v>
      </c>
      <c r="L388" s="76">
        <v>0</v>
      </c>
      <c r="M388" s="76">
        <v>0</v>
      </c>
      <c r="N388" s="76"/>
      <c r="O388" s="448" t="s">
        <v>407</v>
      </c>
      <c r="P388" s="327">
        <v>2.7398785611999998</v>
      </c>
      <c r="Q388" s="241">
        <v>-0.20489960600000001</v>
      </c>
      <c r="R388" s="241">
        <v>-3.8631113000000002E-2</v>
      </c>
      <c r="S388" s="241">
        <v>0</v>
      </c>
      <c r="T388" s="241">
        <v>0</v>
      </c>
      <c r="U388" s="76">
        <v>0</v>
      </c>
      <c r="V388" s="76">
        <v>0</v>
      </c>
      <c r="W388" s="76"/>
      <c r="X388" s="448" t="s">
        <v>407</v>
      </c>
      <c r="Y388" s="327">
        <v>2.7398785611999998</v>
      </c>
      <c r="Z388" s="241">
        <v>-0.20489960600000001</v>
      </c>
      <c r="AA388" s="241">
        <v>-3.8631113000000002E-2</v>
      </c>
      <c r="AB388" s="241">
        <v>0</v>
      </c>
      <c r="AC388" s="241">
        <v>0</v>
      </c>
      <c r="AD388" s="76">
        <v>0</v>
      </c>
      <c r="AE388" s="76">
        <v>0</v>
      </c>
    </row>
    <row r="389" spans="5:31" x14ac:dyDescent="0.2">
      <c r="E389" s="76">
        <v>275</v>
      </c>
      <c r="F389" s="44" t="s">
        <v>408</v>
      </c>
      <c r="G389" s="328">
        <v>2.7696804336</v>
      </c>
      <c r="H389" s="241">
        <v>-0.20489960600000001</v>
      </c>
      <c r="I389" s="241">
        <v>-3.8631113000000002E-2</v>
      </c>
      <c r="J389" s="241">
        <v>0</v>
      </c>
      <c r="K389" s="241">
        <v>0</v>
      </c>
      <c r="L389" s="76">
        <v>0</v>
      </c>
      <c r="M389" s="76">
        <v>0</v>
      </c>
      <c r="N389" s="76"/>
      <c r="O389" s="44" t="s">
        <v>408</v>
      </c>
      <c r="P389" s="328">
        <v>2.7696804336</v>
      </c>
      <c r="Q389" s="241">
        <v>-0.20489960600000001</v>
      </c>
      <c r="R389" s="241">
        <v>-3.8631113000000002E-2</v>
      </c>
      <c r="S389" s="241">
        <v>0</v>
      </c>
      <c r="T389" s="241">
        <v>0</v>
      </c>
      <c r="U389" s="76">
        <v>0</v>
      </c>
      <c r="V389" s="76">
        <v>0</v>
      </c>
      <c r="W389" s="76"/>
      <c r="X389" s="44" t="s">
        <v>408</v>
      </c>
      <c r="Y389" s="328">
        <v>2.7696804336</v>
      </c>
      <c r="Z389" s="241">
        <v>-0.20489960600000001</v>
      </c>
      <c r="AA389" s="241">
        <v>-3.8631113000000002E-2</v>
      </c>
      <c r="AB389" s="241">
        <v>0</v>
      </c>
      <c r="AC389" s="241">
        <v>0</v>
      </c>
      <c r="AD389" s="76">
        <v>0</v>
      </c>
      <c r="AE389" s="76">
        <v>0</v>
      </c>
    </row>
    <row r="390" spans="5:31" x14ac:dyDescent="0.2">
      <c r="E390" s="76">
        <v>276</v>
      </c>
      <c r="F390" s="423" t="s">
        <v>409</v>
      </c>
      <c r="G390" s="327">
        <v>2.7622888698999999</v>
      </c>
      <c r="H390" s="241">
        <v>-0.20489960600000001</v>
      </c>
      <c r="I390" s="241">
        <v>-3.8631113000000002E-2</v>
      </c>
      <c r="J390" s="241">
        <v>0</v>
      </c>
      <c r="K390" s="241">
        <v>0</v>
      </c>
      <c r="L390" s="76">
        <v>0</v>
      </c>
      <c r="M390" s="76">
        <v>0</v>
      </c>
      <c r="N390" s="76"/>
      <c r="O390" s="423" t="s">
        <v>409</v>
      </c>
      <c r="P390" s="327">
        <v>2.7622888698999999</v>
      </c>
      <c r="Q390" s="241">
        <v>-0.20489960600000001</v>
      </c>
      <c r="R390" s="241">
        <v>-3.8631113000000002E-2</v>
      </c>
      <c r="S390" s="241">
        <v>0</v>
      </c>
      <c r="T390" s="241">
        <v>0</v>
      </c>
      <c r="U390" s="76">
        <v>0</v>
      </c>
      <c r="V390" s="76">
        <v>0</v>
      </c>
      <c r="W390" s="76"/>
      <c r="X390" s="423" t="s">
        <v>409</v>
      </c>
      <c r="Y390" s="327">
        <v>2.7622888698999999</v>
      </c>
      <c r="Z390" s="241">
        <v>-0.20489960600000001</v>
      </c>
      <c r="AA390" s="241">
        <v>-3.8631113000000002E-2</v>
      </c>
      <c r="AB390" s="241">
        <v>0</v>
      </c>
      <c r="AC390" s="241">
        <v>0</v>
      </c>
      <c r="AD390" s="76">
        <v>0</v>
      </c>
      <c r="AE390" s="76">
        <v>0</v>
      </c>
    </row>
    <row r="391" spans="5:31" x14ac:dyDescent="0.2">
      <c r="E391" s="76">
        <v>277</v>
      </c>
      <c r="F391" s="448" t="s">
        <v>410</v>
      </c>
      <c r="G391" s="327">
        <v>2.7514566116000001</v>
      </c>
      <c r="H391" s="241">
        <v>-0.20489960600000001</v>
      </c>
      <c r="I391" s="241">
        <v>-3.8631113000000002E-2</v>
      </c>
      <c r="J391" s="241">
        <v>0</v>
      </c>
      <c r="K391" s="241">
        <v>0</v>
      </c>
      <c r="L391" s="76">
        <v>0</v>
      </c>
      <c r="M391" s="76">
        <v>0</v>
      </c>
      <c r="N391" s="76"/>
      <c r="O391" s="448" t="s">
        <v>410</v>
      </c>
      <c r="P391" s="327">
        <v>2.7514566116000001</v>
      </c>
      <c r="Q391" s="241">
        <v>-0.20489960600000001</v>
      </c>
      <c r="R391" s="241">
        <v>-3.8631113000000002E-2</v>
      </c>
      <c r="S391" s="241">
        <v>0</v>
      </c>
      <c r="T391" s="241">
        <v>0</v>
      </c>
      <c r="U391" s="76">
        <v>0</v>
      </c>
      <c r="V391" s="76">
        <v>0</v>
      </c>
      <c r="W391" s="76"/>
      <c r="X391" s="448" t="s">
        <v>410</v>
      </c>
      <c r="Y391" s="327">
        <v>2.7514566116000001</v>
      </c>
      <c r="Z391" s="241">
        <v>-0.20489960600000001</v>
      </c>
      <c r="AA391" s="241">
        <v>-3.8631113000000002E-2</v>
      </c>
      <c r="AB391" s="241">
        <v>0</v>
      </c>
      <c r="AC391" s="241">
        <v>0</v>
      </c>
      <c r="AD391" s="76">
        <v>0</v>
      </c>
      <c r="AE391" s="76">
        <v>0</v>
      </c>
    </row>
    <row r="392" spans="5:31" x14ac:dyDescent="0.2">
      <c r="E392" s="76">
        <v>278</v>
      </c>
      <c r="F392" s="448" t="s">
        <v>411</v>
      </c>
      <c r="G392" s="327">
        <v>2.769690572</v>
      </c>
      <c r="H392" s="241">
        <v>-0.20489960600000001</v>
      </c>
      <c r="I392" s="241">
        <v>-3.8631113000000002E-2</v>
      </c>
      <c r="J392" s="241">
        <v>0</v>
      </c>
      <c r="K392" s="241">
        <v>0</v>
      </c>
      <c r="L392" s="76">
        <v>0</v>
      </c>
      <c r="M392" s="76">
        <v>0</v>
      </c>
      <c r="N392" s="76"/>
      <c r="O392" s="448" t="s">
        <v>411</v>
      </c>
      <c r="P392" s="327">
        <v>2.769690572</v>
      </c>
      <c r="Q392" s="241">
        <v>-0.20489960600000001</v>
      </c>
      <c r="R392" s="241">
        <v>-3.8631113000000002E-2</v>
      </c>
      <c r="S392" s="241">
        <v>0</v>
      </c>
      <c r="T392" s="241">
        <v>0</v>
      </c>
      <c r="U392" s="76">
        <v>0</v>
      </c>
      <c r="V392" s="76">
        <v>0</v>
      </c>
      <c r="W392" s="76"/>
      <c r="X392" s="448" t="s">
        <v>411</v>
      </c>
      <c r="Y392" s="327">
        <v>2.769690572</v>
      </c>
      <c r="Z392" s="241">
        <v>-0.20489960600000001</v>
      </c>
      <c r="AA392" s="241">
        <v>-3.8631113000000002E-2</v>
      </c>
      <c r="AB392" s="241">
        <v>0</v>
      </c>
      <c r="AC392" s="241">
        <v>0</v>
      </c>
      <c r="AD392" s="76">
        <v>0</v>
      </c>
      <c r="AE392" s="76">
        <v>0</v>
      </c>
    </row>
    <row r="393" spans="5:31" x14ac:dyDescent="0.2">
      <c r="E393" s="76">
        <v>279</v>
      </c>
      <c r="F393" s="448" t="s">
        <v>412</v>
      </c>
      <c r="G393" s="327">
        <v>2.7398785611999998</v>
      </c>
      <c r="H393" s="241">
        <v>-0.20489960600000001</v>
      </c>
      <c r="I393" s="241">
        <v>-3.8631113000000002E-2</v>
      </c>
      <c r="J393" s="241">
        <v>0</v>
      </c>
      <c r="K393" s="241">
        <v>0</v>
      </c>
      <c r="L393" s="76">
        <v>0</v>
      </c>
      <c r="M393" s="76">
        <v>0</v>
      </c>
      <c r="N393" s="76"/>
      <c r="O393" s="448" t="s">
        <v>412</v>
      </c>
      <c r="P393" s="327">
        <v>2.7398785611999998</v>
      </c>
      <c r="Q393" s="241">
        <v>-0.20489960600000001</v>
      </c>
      <c r="R393" s="241">
        <v>-3.8631113000000002E-2</v>
      </c>
      <c r="S393" s="241">
        <v>0</v>
      </c>
      <c r="T393" s="241">
        <v>0</v>
      </c>
      <c r="U393" s="76">
        <v>0</v>
      </c>
      <c r="V393" s="76">
        <v>0</v>
      </c>
      <c r="W393" s="76"/>
      <c r="X393" s="448" t="s">
        <v>412</v>
      </c>
      <c r="Y393" s="327">
        <v>2.7398785611999998</v>
      </c>
      <c r="Z393" s="241">
        <v>-0.20489960600000001</v>
      </c>
      <c r="AA393" s="241">
        <v>-3.8631113000000002E-2</v>
      </c>
      <c r="AB393" s="241">
        <v>0</v>
      </c>
      <c r="AC393" s="241">
        <v>0</v>
      </c>
      <c r="AD393" s="76">
        <v>0</v>
      </c>
      <c r="AE393" s="76">
        <v>0</v>
      </c>
    </row>
    <row r="394" spans="5:31" x14ac:dyDescent="0.2">
      <c r="E394" s="76">
        <v>280</v>
      </c>
      <c r="F394" s="448"/>
      <c r="G394" s="327"/>
      <c r="H394" s="241"/>
      <c r="I394" s="241"/>
      <c r="J394" s="241">
        <v>0</v>
      </c>
      <c r="K394" s="241">
        <v>0</v>
      </c>
      <c r="L394" s="76">
        <v>0</v>
      </c>
      <c r="M394" s="76">
        <v>0</v>
      </c>
      <c r="N394" s="76"/>
      <c r="O394" s="448"/>
      <c r="P394" s="327"/>
      <c r="Q394" s="241"/>
      <c r="R394" s="241"/>
      <c r="S394" s="241">
        <v>0</v>
      </c>
      <c r="T394" s="241">
        <v>0</v>
      </c>
      <c r="U394" s="76">
        <v>0</v>
      </c>
      <c r="V394" s="76">
        <v>0</v>
      </c>
      <c r="W394" s="76"/>
      <c r="X394" s="448"/>
      <c r="Y394" s="327"/>
      <c r="Z394" s="241"/>
      <c r="AA394" s="241"/>
      <c r="AB394" s="241">
        <v>0</v>
      </c>
      <c r="AC394" s="241">
        <v>0</v>
      </c>
      <c r="AD394" s="76">
        <v>0</v>
      </c>
      <c r="AE394" s="76">
        <v>0</v>
      </c>
    </row>
    <row r="395" spans="5:31" x14ac:dyDescent="0.2">
      <c r="E395" s="76">
        <v>281</v>
      </c>
      <c r="F395" s="423" t="s">
        <v>414</v>
      </c>
      <c r="G395" s="327">
        <v>3.8688780443000002</v>
      </c>
      <c r="H395" s="241">
        <v>-0.753503056</v>
      </c>
      <c r="I395" s="241">
        <v>1.8773142999999999E-2</v>
      </c>
      <c r="J395" s="241">
        <v>0</v>
      </c>
      <c r="K395" s="241">
        <v>0</v>
      </c>
      <c r="L395" s="76">
        <v>0</v>
      </c>
      <c r="M395" s="76">
        <v>0</v>
      </c>
      <c r="N395" s="76"/>
      <c r="O395" s="423" t="s">
        <v>414</v>
      </c>
      <c r="P395" s="327">
        <v>3.8688780443000002</v>
      </c>
      <c r="Q395" s="241">
        <v>-0.753503056</v>
      </c>
      <c r="R395" s="241">
        <v>1.8773142999999999E-2</v>
      </c>
      <c r="S395" s="241">
        <v>0</v>
      </c>
      <c r="T395" s="241">
        <v>0</v>
      </c>
      <c r="U395" s="76">
        <v>0</v>
      </c>
      <c r="V395" s="76">
        <v>0</v>
      </c>
      <c r="W395" s="76"/>
      <c r="X395" s="423" t="s">
        <v>414</v>
      </c>
      <c r="Y395" s="327">
        <v>3.8688780443000002</v>
      </c>
      <c r="Z395" s="241">
        <v>-0.753503056</v>
      </c>
      <c r="AA395" s="241">
        <v>1.8773142999999999E-2</v>
      </c>
      <c r="AB395" s="241">
        <v>0</v>
      </c>
      <c r="AC395" s="241">
        <v>0</v>
      </c>
      <c r="AD395" s="76">
        <v>0</v>
      </c>
      <c r="AE395" s="76">
        <v>0</v>
      </c>
    </row>
    <row r="396" spans="5:31" x14ac:dyDescent="0.2">
      <c r="E396" s="76">
        <v>282</v>
      </c>
      <c r="F396" s="448" t="s">
        <v>415</v>
      </c>
      <c r="G396" s="327">
        <v>2.9288503748000001</v>
      </c>
      <c r="H396" s="241">
        <v>-0.32690498099999998</v>
      </c>
      <c r="I396" s="241">
        <v>-2.3307385E-2</v>
      </c>
      <c r="J396" s="241">
        <v>0</v>
      </c>
      <c r="K396" s="241">
        <v>0</v>
      </c>
      <c r="L396" s="76">
        <v>0</v>
      </c>
      <c r="M396" s="76">
        <v>0</v>
      </c>
      <c r="N396" s="76"/>
      <c r="O396" s="448" t="s">
        <v>415</v>
      </c>
      <c r="P396" s="327">
        <v>2.9288503748000001</v>
      </c>
      <c r="Q396" s="241">
        <v>-0.32690498099999998</v>
      </c>
      <c r="R396" s="241">
        <v>-2.3307385E-2</v>
      </c>
      <c r="S396" s="241">
        <v>0</v>
      </c>
      <c r="T396" s="241">
        <v>0</v>
      </c>
      <c r="U396" s="76">
        <v>0</v>
      </c>
      <c r="V396" s="76">
        <v>0</v>
      </c>
      <c r="W396" s="76"/>
      <c r="X396" s="448" t="s">
        <v>415</v>
      </c>
      <c r="Y396" s="327">
        <v>2.9288503748000001</v>
      </c>
      <c r="Z396" s="241">
        <v>-0.32690498099999998</v>
      </c>
      <c r="AA396" s="241">
        <v>-2.3307385E-2</v>
      </c>
      <c r="AB396" s="241">
        <v>0</v>
      </c>
      <c r="AC396" s="241">
        <v>0</v>
      </c>
      <c r="AD396" s="76">
        <v>0</v>
      </c>
      <c r="AE396" s="76">
        <v>0</v>
      </c>
    </row>
    <row r="397" spans="5:31" x14ac:dyDescent="0.2">
      <c r="E397" s="76">
        <v>283</v>
      </c>
      <c r="F397" s="448" t="s">
        <v>416</v>
      </c>
      <c r="G397" s="327">
        <v>2.9305022796000002</v>
      </c>
      <c r="H397" s="241">
        <v>-0.32690498099999998</v>
      </c>
      <c r="I397" s="241">
        <v>-2.3307385E-2</v>
      </c>
      <c r="J397" s="241">
        <v>0</v>
      </c>
      <c r="K397" s="241">
        <v>0</v>
      </c>
      <c r="L397" s="76">
        <v>0</v>
      </c>
      <c r="M397" s="76">
        <v>0</v>
      </c>
      <c r="N397" s="76"/>
      <c r="O397" s="448" t="s">
        <v>416</v>
      </c>
      <c r="P397" s="327">
        <v>2.9305022796000002</v>
      </c>
      <c r="Q397" s="241">
        <v>-0.32690498099999998</v>
      </c>
      <c r="R397" s="241">
        <v>-2.3307385E-2</v>
      </c>
      <c r="S397" s="241">
        <v>0</v>
      </c>
      <c r="T397" s="241">
        <v>0</v>
      </c>
      <c r="U397" s="76">
        <v>0</v>
      </c>
      <c r="V397" s="76">
        <v>0</v>
      </c>
      <c r="W397" s="76"/>
      <c r="X397" s="448" t="s">
        <v>416</v>
      </c>
      <c r="Y397" s="327">
        <v>2.9305022796000002</v>
      </c>
      <c r="Z397" s="241">
        <v>-0.32690498099999998</v>
      </c>
      <c r="AA397" s="241">
        <v>-2.3307385E-2</v>
      </c>
      <c r="AB397" s="241">
        <v>0</v>
      </c>
      <c r="AC397" s="241">
        <v>0</v>
      </c>
      <c r="AD397" s="76">
        <v>0</v>
      </c>
      <c r="AE397" s="76">
        <v>0</v>
      </c>
    </row>
    <row r="398" spans="5:31" x14ac:dyDescent="0.2">
      <c r="E398" s="76">
        <v>284</v>
      </c>
      <c r="F398" s="44" t="s">
        <v>417</v>
      </c>
      <c r="G398" s="328">
        <v>2.9324548262999999</v>
      </c>
      <c r="H398" s="241">
        <v>-0.32690498099999998</v>
      </c>
      <c r="I398" s="241">
        <v>-2.3307385E-2</v>
      </c>
      <c r="J398" s="241">
        <v>0</v>
      </c>
      <c r="K398" s="241">
        <v>0</v>
      </c>
      <c r="L398" s="76">
        <v>0</v>
      </c>
      <c r="M398" s="76">
        <v>0</v>
      </c>
      <c r="N398" s="76"/>
      <c r="O398" s="44" t="s">
        <v>417</v>
      </c>
      <c r="P398" s="328">
        <v>2.9324548262999999</v>
      </c>
      <c r="Q398" s="241">
        <v>-0.32690498099999998</v>
      </c>
      <c r="R398" s="241">
        <v>-2.3307385E-2</v>
      </c>
      <c r="S398" s="241">
        <v>0</v>
      </c>
      <c r="T398" s="241">
        <v>0</v>
      </c>
      <c r="U398" s="76">
        <v>0</v>
      </c>
      <c r="V398" s="76">
        <v>0</v>
      </c>
      <c r="W398" s="76"/>
      <c r="X398" s="44" t="s">
        <v>417</v>
      </c>
      <c r="Y398" s="328">
        <v>2.9324548262999999</v>
      </c>
      <c r="Z398" s="241">
        <v>-0.32690498099999998</v>
      </c>
      <c r="AA398" s="241">
        <v>-2.3307385E-2</v>
      </c>
      <c r="AB398" s="241">
        <v>0</v>
      </c>
      <c r="AC398" s="241">
        <v>0</v>
      </c>
      <c r="AD398" s="76">
        <v>0</v>
      </c>
      <c r="AE398" s="76">
        <v>0</v>
      </c>
    </row>
    <row r="399" spans="5:31" x14ac:dyDescent="0.2">
      <c r="E399" s="76">
        <v>285</v>
      </c>
      <c r="F399" s="423" t="s">
        <v>418</v>
      </c>
      <c r="G399" s="327">
        <v>2.9316402623000002</v>
      </c>
      <c r="H399" s="241">
        <v>-0.32690498099999998</v>
      </c>
      <c r="I399" s="241">
        <v>-2.3307385E-2</v>
      </c>
      <c r="J399" s="241">
        <v>0</v>
      </c>
      <c r="K399" s="241">
        <v>0</v>
      </c>
      <c r="L399" s="76">
        <v>0</v>
      </c>
      <c r="M399" s="76">
        <v>0</v>
      </c>
      <c r="N399" s="76"/>
      <c r="O399" s="423" t="s">
        <v>418</v>
      </c>
      <c r="P399" s="327">
        <v>2.9316402623000002</v>
      </c>
      <c r="Q399" s="241">
        <v>-0.32690498099999998</v>
      </c>
      <c r="R399" s="241">
        <v>-2.3307385E-2</v>
      </c>
      <c r="S399" s="241">
        <v>0</v>
      </c>
      <c r="T399" s="241">
        <v>0</v>
      </c>
      <c r="U399" s="76">
        <v>0</v>
      </c>
      <c r="V399" s="76">
        <v>0</v>
      </c>
      <c r="W399" s="76"/>
      <c r="X399" s="423" t="s">
        <v>418</v>
      </c>
      <c r="Y399" s="327">
        <v>2.9316402623000002</v>
      </c>
      <c r="Z399" s="241">
        <v>-0.32690498099999998</v>
      </c>
      <c r="AA399" s="241">
        <v>-2.3307385E-2</v>
      </c>
      <c r="AB399" s="241">
        <v>0</v>
      </c>
      <c r="AC399" s="241">
        <v>0</v>
      </c>
      <c r="AD399" s="76">
        <v>0</v>
      </c>
      <c r="AE399" s="76">
        <v>0</v>
      </c>
    </row>
    <row r="400" spans="5:31" x14ac:dyDescent="0.2">
      <c r="E400" s="76">
        <v>286</v>
      </c>
      <c r="F400" s="448" t="s">
        <v>419</v>
      </c>
      <c r="G400" s="327">
        <v>2.9371351044999998</v>
      </c>
      <c r="H400" s="241">
        <v>-0.32690498099999998</v>
      </c>
      <c r="I400" s="241">
        <v>-2.3307385E-2</v>
      </c>
      <c r="J400" s="241">
        <v>0</v>
      </c>
      <c r="K400" s="241">
        <v>0</v>
      </c>
      <c r="L400" s="76">
        <v>0</v>
      </c>
      <c r="M400" s="76">
        <v>0</v>
      </c>
      <c r="N400" s="76"/>
      <c r="O400" s="448" t="s">
        <v>419</v>
      </c>
      <c r="P400" s="327">
        <v>2.9371351044999998</v>
      </c>
      <c r="Q400" s="241">
        <v>-0.32690498099999998</v>
      </c>
      <c r="R400" s="241">
        <v>-2.3307385E-2</v>
      </c>
      <c r="S400" s="241">
        <v>0</v>
      </c>
      <c r="T400" s="241">
        <v>0</v>
      </c>
      <c r="U400" s="76">
        <v>0</v>
      </c>
      <c r="V400" s="76">
        <v>0</v>
      </c>
      <c r="W400" s="76"/>
      <c r="X400" s="448" t="s">
        <v>419</v>
      </c>
      <c r="Y400" s="327">
        <v>2.9371351044999998</v>
      </c>
      <c r="Z400" s="241">
        <v>-0.32690498099999998</v>
      </c>
      <c r="AA400" s="241">
        <v>-2.3307385E-2</v>
      </c>
      <c r="AB400" s="241">
        <v>0</v>
      </c>
      <c r="AC400" s="241">
        <v>0</v>
      </c>
      <c r="AD400" s="76">
        <v>0</v>
      </c>
      <c r="AE400" s="76">
        <v>0</v>
      </c>
    </row>
    <row r="401" spans="5:31" x14ac:dyDescent="0.2">
      <c r="E401" s="76">
        <v>287</v>
      </c>
      <c r="F401" s="448" t="s">
        <v>420</v>
      </c>
      <c r="G401" s="327">
        <v>2.9247671463999998</v>
      </c>
      <c r="H401" s="241">
        <v>-0.32690498099999998</v>
      </c>
      <c r="I401" s="241">
        <v>-2.3307385E-2</v>
      </c>
      <c r="J401" s="241">
        <v>0</v>
      </c>
      <c r="K401" s="241">
        <v>0</v>
      </c>
      <c r="L401" s="76">
        <v>0</v>
      </c>
      <c r="M401" s="76">
        <v>0</v>
      </c>
      <c r="N401" s="76"/>
      <c r="O401" s="448" t="s">
        <v>420</v>
      </c>
      <c r="P401" s="327">
        <v>2.9247671463999998</v>
      </c>
      <c r="Q401" s="241">
        <v>-0.32690498099999998</v>
      </c>
      <c r="R401" s="241">
        <v>-2.3307385E-2</v>
      </c>
      <c r="S401" s="241">
        <v>0</v>
      </c>
      <c r="T401" s="241">
        <v>0</v>
      </c>
      <c r="U401" s="76">
        <v>0</v>
      </c>
      <c r="V401" s="76">
        <v>0</v>
      </c>
      <c r="W401" s="76"/>
      <c r="X401" s="448" t="s">
        <v>420</v>
      </c>
      <c r="Y401" s="327">
        <v>2.9247671463999998</v>
      </c>
      <c r="Z401" s="241">
        <v>-0.32690498099999998</v>
      </c>
      <c r="AA401" s="241">
        <v>-2.3307385E-2</v>
      </c>
      <c r="AB401" s="241">
        <v>0</v>
      </c>
      <c r="AC401" s="241">
        <v>0</v>
      </c>
      <c r="AD401" s="76">
        <v>0</v>
      </c>
      <c r="AE401" s="76">
        <v>0</v>
      </c>
    </row>
    <row r="402" spans="5:31" x14ac:dyDescent="0.2">
      <c r="E402" s="76">
        <v>288</v>
      </c>
      <c r="F402" s="448" t="s">
        <v>421</v>
      </c>
      <c r="G402" s="327">
        <v>2.9387632395000001</v>
      </c>
      <c r="H402" s="241">
        <v>-0.32690498099999998</v>
      </c>
      <c r="I402" s="241">
        <v>-2.3307385E-2</v>
      </c>
      <c r="J402" s="241">
        <v>0</v>
      </c>
      <c r="K402" s="241">
        <v>0</v>
      </c>
      <c r="L402" s="76">
        <v>0</v>
      </c>
      <c r="M402" s="76">
        <v>0</v>
      </c>
      <c r="N402" s="76"/>
      <c r="O402" s="448" t="s">
        <v>421</v>
      </c>
      <c r="P402" s="327">
        <v>2.9387632395000001</v>
      </c>
      <c r="Q402" s="241">
        <v>-0.32690498099999998</v>
      </c>
      <c r="R402" s="241">
        <v>-2.3307385E-2</v>
      </c>
      <c r="S402" s="241">
        <v>0</v>
      </c>
      <c r="T402" s="241">
        <v>0</v>
      </c>
      <c r="U402" s="76">
        <v>0</v>
      </c>
      <c r="V402" s="76">
        <v>0</v>
      </c>
      <c r="W402" s="76"/>
      <c r="X402" s="448" t="s">
        <v>421</v>
      </c>
      <c r="Y402" s="327">
        <v>2.9387632395000001</v>
      </c>
      <c r="Z402" s="241">
        <v>-0.32690498099999998</v>
      </c>
      <c r="AA402" s="241">
        <v>-2.3307385E-2</v>
      </c>
      <c r="AB402" s="241">
        <v>0</v>
      </c>
      <c r="AC402" s="241">
        <v>0</v>
      </c>
      <c r="AD402" s="76">
        <v>0</v>
      </c>
      <c r="AE402" s="76">
        <v>0</v>
      </c>
    </row>
    <row r="403" spans="5:31" x14ac:dyDescent="0.2">
      <c r="E403" s="76">
        <v>289</v>
      </c>
      <c r="F403" s="448" t="s">
        <v>422</v>
      </c>
      <c r="G403" s="327">
        <v>2.918730016</v>
      </c>
      <c r="H403" s="241">
        <v>-0.32690498099999998</v>
      </c>
      <c r="I403" s="241">
        <v>-2.3307385E-2</v>
      </c>
      <c r="J403" s="241">
        <v>0</v>
      </c>
      <c r="K403" s="241">
        <v>0</v>
      </c>
      <c r="L403" s="76">
        <v>0</v>
      </c>
      <c r="M403" s="76">
        <v>0</v>
      </c>
      <c r="N403" s="76"/>
      <c r="O403" s="448" t="s">
        <v>422</v>
      </c>
      <c r="P403" s="327">
        <v>2.918730016</v>
      </c>
      <c r="Q403" s="241">
        <v>-0.32690498099999998</v>
      </c>
      <c r="R403" s="241">
        <v>-2.3307385E-2</v>
      </c>
      <c r="S403" s="241">
        <v>0</v>
      </c>
      <c r="T403" s="241">
        <v>0</v>
      </c>
      <c r="U403" s="76">
        <v>0</v>
      </c>
      <c r="V403" s="76">
        <v>0</v>
      </c>
      <c r="W403" s="76"/>
      <c r="X403" s="448" t="s">
        <v>422</v>
      </c>
      <c r="Y403" s="327">
        <v>2.918730016</v>
      </c>
      <c r="Z403" s="241">
        <v>-0.32690498099999998</v>
      </c>
      <c r="AA403" s="241">
        <v>-2.3307385E-2</v>
      </c>
      <c r="AB403" s="241">
        <v>0</v>
      </c>
      <c r="AC403" s="241">
        <v>0</v>
      </c>
      <c r="AD403" s="76">
        <v>0</v>
      </c>
      <c r="AE403" s="76">
        <v>0</v>
      </c>
    </row>
    <row r="404" spans="5:31" x14ac:dyDescent="0.2">
      <c r="E404" s="76">
        <v>290</v>
      </c>
      <c r="F404" s="448" t="s">
        <v>423</v>
      </c>
      <c r="G404" s="327">
        <v>2.9182380607999998</v>
      </c>
      <c r="H404" s="241">
        <v>-0.32690498099999998</v>
      </c>
      <c r="I404" s="241">
        <v>-2.3307385E-2</v>
      </c>
      <c r="J404" s="241">
        <v>0</v>
      </c>
      <c r="K404" s="241">
        <v>0</v>
      </c>
      <c r="L404" s="76">
        <v>0</v>
      </c>
      <c r="M404" s="76">
        <v>0</v>
      </c>
      <c r="N404" s="76"/>
      <c r="O404" s="448" t="s">
        <v>423</v>
      </c>
      <c r="P404" s="327">
        <v>2.9182380607999998</v>
      </c>
      <c r="Q404" s="241">
        <v>-0.32690498099999998</v>
      </c>
      <c r="R404" s="241">
        <v>-2.3307385E-2</v>
      </c>
      <c r="S404" s="241">
        <v>0</v>
      </c>
      <c r="T404" s="241">
        <v>0</v>
      </c>
      <c r="U404" s="76">
        <v>0</v>
      </c>
      <c r="V404" s="76">
        <v>0</v>
      </c>
      <c r="W404" s="76"/>
      <c r="X404" s="448" t="s">
        <v>423</v>
      </c>
      <c r="Y404" s="327">
        <v>2.9182380607999998</v>
      </c>
      <c r="Z404" s="241">
        <v>-0.32690498099999998</v>
      </c>
      <c r="AA404" s="241">
        <v>-2.3307385E-2</v>
      </c>
      <c r="AB404" s="241">
        <v>0</v>
      </c>
      <c r="AC404" s="241">
        <v>0</v>
      </c>
      <c r="AD404" s="76">
        <v>0</v>
      </c>
      <c r="AE404" s="76">
        <v>0</v>
      </c>
    </row>
    <row r="405" spans="5:31" x14ac:dyDescent="0.2">
      <c r="E405" s="76">
        <v>291</v>
      </c>
      <c r="F405" s="423" t="s">
        <v>424</v>
      </c>
      <c r="G405" s="327">
        <v>3.8889436480000001</v>
      </c>
      <c r="H405" s="241">
        <v>-0.753503056</v>
      </c>
      <c r="I405" s="241">
        <v>1.8773142999999999E-2</v>
      </c>
      <c r="J405" s="241">
        <v>0</v>
      </c>
      <c r="K405" s="241">
        <v>0</v>
      </c>
      <c r="L405" s="76">
        <v>0</v>
      </c>
      <c r="M405" s="76">
        <v>0</v>
      </c>
      <c r="N405" s="76"/>
      <c r="O405" s="423" t="s">
        <v>424</v>
      </c>
      <c r="P405" s="327">
        <v>3.8889436480000001</v>
      </c>
      <c r="Q405" s="241">
        <v>-0.753503056</v>
      </c>
      <c r="R405" s="241">
        <v>1.8773142999999999E-2</v>
      </c>
      <c r="S405" s="241">
        <v>0</v>
      </c>
      <c r="T405" s="241">
        <v>0</v>
      </c>
      <c r="U405" s="76">
        <v>0</v>
      </c>
      <c r="V405" s="76">
        <v>0</v>
      </c>
      <c r="W405" s="76"/>
      <c r="X405" s="423" t="s">
        <v>424</v>
      </c>
      <c r="Y405" s="327">
        <v>3.8889436480000001</v>
      </c>
      <c r="Z405" s="241">
        <v>-0.753503056</v>
      </c>
      <c r="AA405" s="241">
        <v>1.8773142999999999E-2</v>
      </c>
      <c r="AB405" s="241">
        <v>0</v>
      </c>
      <c r="AC405" s="241">
        <v>0</v>
      </c>
      <c r="AD405" s="76">
        <v>0</v>
      </c>
      <c r="AE405" s="76">
        <v>0</v>
      </c>
    </row>
    <row r="406" spans="5:31" x14ac:dyDescent="0.2">
      <c r="E406" s="76">
        <v>292</v>
      </c>
      <c r="F406" s="448" t="s">
        <v>425</v>
      </c>
      <c r="G406" s="327">
        <v>2.9700535775999999</v>
      </c>
      <c r="H406" s="241">
        <v>-0.32690498099999998</v>
      </c>
      <c r="I406" s="241">
        <v>-2.3307385E-2</v>
      </c>
      <c r="J406" s="241">
        <v>0</v>
      </c>
      <c r="K406" s="241">
        <v>0</v>
      </c>
      <c r="L406" s="76">
        <v>0</v>
      </c>
      <c r="M406" s="76">
        <v>0</v>
      </c>
      <c r="N406" s="76"/>
      <c r="O406" s="448" t="s">
        <v>425</v>
      </c>
      <c r="P406" s="327">
        <v>2.9700535775999999</v>
      </c>
      <c r="Q406" s="241">
        <v>-0.32690498099999998</v>
      </c>
      <c r="R406" s="241">
        <v>-2.3307385E-2</v>
      </c>
      <c r="S406" s="241">
        <v>0</v>
      </c>
      <c r="T406" s="241">
        <v>0</v>
      </c>
      <c r="U406" s="76">
        <v>0</v>
      </c>
      <c r="V406" s="76">
        <v>0</v>
      </c>
      <c r="W406" s="76"/>
      <c r="X406" s="448" t="s">
        <v>425</v>
      </c>
      <c r="Y406" s="327">
        <v>2.9700535775999999</v>
      </c>
      <c r="Z406" s="241">
        <v>-0.32690498099999998</v>
      </c>
      <c r="AA406" s="241">
        <v>-2.3307385E-2</v>
      </c>
      <c r="AB406" s="241">
        <v>0</v>
      </c>
      <c r="AC406" s="241">
        <v>0</v>
      </c>
      <c r="AD406" s="76">
        <v>0</v>
      </c>
      <c r="AE406" s="76">
        <v>0</v>
      </c>
    </row>
    <row r="407" spans="5:31" x14ac:dyDescent="0.2">
      <c r="E407" s="76">
        <v>293</v>
      </c>
      <c r="F407" s="448" t="s">
        <v>426</v>
      </c>
      <c r="G407" s="327">
        <v>2.9551115753000001</v>
      </c>
      <c r="H407" s="241">
        <v>-0.32690498099999998</v>
      </c>
      <c r="I407" s="241">
        <v>-2.3307385E-2</v>
      </c>
      <c r="J407" s="241">
        <v>0</v>
      </c>
      <c r="K407" s="241">
        <v>0</v>
      </c>
      <c r="L407" s="76">
        <v>0</v>
      </c>
      <c r="M407" s="76">
        <v>0</v>
      </c>
      <c r="N407" s="76"/>
      <c r="O407" s="448" t="s">
        <v>426</v>
      </c>
      <c r="P407" s="327">
        <v>2.9551115753000001</v>
      </c>
      <c r="Q407" s="241">
        <v>-0.32690498099999998</v>
      </c>
      <c r="R407" s="241">
        <v>-2.3307385E-2</v>
      </c>
      <c r="S407" s="241">
        <v>0</v>
      </c>
      <c r="T407" s="241">
        <v>0</v>
      </c>
      <c r="U407" s="76">
        <v>0</v>
      </c>
      <c r="V407" s="76">
        <v>0</v>
      </c>
      <c r="W407" s="76"/>
      <c r="X407" s="448" t="s">
        <v>426</v>
      </c>
      <c r="Y407" s="327">
        <v>2.9551115753000001</v>
      </c>
      <c r="Z407" s="241">
        <v>-0.32690498099999998</v>
      </c>
      <c r="AA407" s="241">
        <v>-2.3307385E-2</v>
      </c>
      <c r="AB407" s="241">
        <v>0</v>
      </c>
      <c r="AC407" s="241">
        <v>0</v>
      </c>
      <c r="AD407" s="76">
        <v>0</v>
      </c>
      <c r="AE407" s="76">
        <v>0</v>
      </c>
    </row>
    <row r="408" spans="5:31" x14ac:dyDescent="0.2">
      <c r="E408" s="76">
        <v>294</v>
      </c>
      <c r="F408" s="44" t="s">
        <v>427</v>
      </c>
      <c r="G408" s="328">
        <v>2.9358968609999998</v>
      </c>
      <c r="H408" s="241">
        <v>-0.32690498099999998</v>
      </c>
      <c r="I408" s="241">
        <v>-2.3307385E-2</v>
      </c>
      <c r="J408" s="241">
        <v>0</v>
      </c>
      <c r="K408" s="241">
        <v>0</v>
      </c>
      <c r="L408" s="76">
        <v>0</v>
      </c>
      <c r="M408" s="76">
        <v>0</v>
      </c>
      <c r="N408" s="76"/>
      <c r="O408" s="44" t="s">
        <v>427</v>
      </c>
      <c r="P408" s="328">
        <v>2.9358968609999998</v>
      </c>
      <c r="Q408" s="241">
        <v>-0.32690498099999998</v>
      </c>
      <c r="R408" s="241">
        <v>-2.3307385E-2</v>
      </c>
      <c r="S408" s="241">
        <v>0</v>
      </c>
      <c r="T408" s="241">
        <v>0</v>
      </c>
      <c r="U408" s="76">
        <v>0</v>
      </c>
      <c r="V408" s="76">
        <v>0</v>
      </c>
      <c r="W408" s="76"/>
      <c r="X408" s="44" t="s">
        <v>427</v>
      </c>
      <c r="Y408" s="328">
        <v>2.9358968609999998</v>
      </c>
      <c r="Z408" s="241">
        <v>-0.32690498099999998</v>
      </c>
      <c r="AA408" s="241">
        <v>-2.3307385E-2</v>
      </c>
      <c r="AB408" s="241">
        <v>0</v>
      </c>
      <c r="AC408" s="241">
        <v>0</v>
      </c>
      <c r="AD408" s="76">
        <v>0</v>
      </c>
      <c r="AE408" s="76">
        <v>0</v>
      </c>
    </row>
    <row r="409" spans="5:31" x14ac:dyDescent="0.2">
      <c r="E409" s="76">
        <v>295</v>
      </c>
      <c r="F409" s="423" t="s">
        <v>428</v>
      </c>
      <c r="G409" s="327">
        <v>2.9419754994999998</v>
      </c>
      <c r="H409" s="241">
        <v>-0.32690498099999998</v>
      </c>
      <c r="I409" s="241">
        <v>-2.3307385E-2</v>
      </c>
      <c r="J409" s="241">
        <v>0</v>
      </c>
      <c r="K409" s="241">
        <v>0</v>
      </c>
      <c r="L409" s="76">
        <v>0</v>
      </c>
      <c r="M409" s="76">
        <v>0</v>
      </c>
      <c r="N409" s="76"/>
      <c r="O409" s="423" t="s">
        <v>428</v>
      </c>
      <c r="P409" s="327">
        <v>2.9419754994999998</v>
      </c>
      <c r="Q409" s="241">
        <v>-0.32690498099999998</v>
      </c>
      <c r="R409" s="241">
        <v>-2.3307385E-2</v>
      </c>
      <c r="S409" s="241">
        <v>0</v>
      </c>
      <c r="T409" s="241">
        <v>0</v>
      </c>
      <c r="U409" s="76">
        <v>0</v>
      </c>
      <c r="V409" s="76">
        <v>0</v>
      </c>
      <c r="W409" s="76"/>
      <c r="X409" s="423" t="s">
        <v>428</v>
      </c>
      <c r="Y409" s="327">
        <v>2.9419754994999998</v>
      </c>
      <c r="Z409" s="241">
        <v>-0.32690498099999998</v>
      </c>
      <c r="AA409" s="241">
        <v>-2.3307385E-2</v>
      </c>
      <c r="AB409" s="241">
        <v>0</v>
      </c>
      <c r="AC409" s="241">
        <v>0</v>
      </c>
      <c r="AD409" s="76">
        <v>0</v>
      </c>
      <c r="AE409" s="76">
        <v>0</v>
      </c>
    </row>
    <row r="410" spans="5:31" x14ac:dyDescent="0.2">
      <c r="E410" s="76">
        <v>296</v>
      </c>
      <c r="F410" s="423" t="s">
        <v>429</v>
      </c>
      <c r="G410" s="327">
        <v>2.9352254441999999</v>
      </c>
      <c r="H410" s="241">
        <v>-0.32690498099999998</v>
      </c>
      <c r="I410" s="241">
        <v>-2.3307385E-2</v>
      </c>
      <c r="J410" s="241">
        <v>0</v>
      </c>
      <c r="K410" s="241">
        <v>0</v>
      </c>
      <c r="L410" s="76">
        <v>0</v>
      </c>
      <c r="M410" s="76">
        <v>0</v>
      </c>
      <c r="N410" s="76"/>
      <c r="O410" s="423" t="s">
        <v>429</v>
      </c>
      <c r="P410" s="327">
        <v>2.9352254441999999</v>
      </c>
      <c r="Q410" s="241">
        <v>-0.32690498099999998</v>
      </c>
      <c r="R410" s="241">
        <v>-2.3307385E-2</v>
      </c>
      <c r="S410" s="241">
        <v>0</v>
      </c>
      <c r="T410" s="241">
        <v>0</v>
      </c>
      <c r="U410" s="76">
        <v>0</v>
      </c>
      <c r="V410" s="76">
        <v>0</v>
      </c>
      <c r="W410" s="76"/>
      <c r="X410" s="423" t="s">
        <v>429</v>
      </c>
      <c r="Y410" s="327">
        <v>2.9352254441999999</v>
      </c>
      <c r="Z410" s="241">
        <v>-0.32690498099999998</v>
      </c>
      <c r="AA410" s="241">
        <v>-2.3307385E-2</v>
      </c>
      <c r="AB410" s="241">
        <v>0</v>
      </c>
      <c r="AC410" s="241">
        <v>0</v>
      </c>
      <c r="AD410" s="76">
        <v>0</v>
      </c>
      <c r="AE410" s="76">
        <v>0</v>
      </c>
    </row>
    <row r="411" spans="5:31" x14ac:dyDescent="0.2">
      <c r="E411" s="76">
        <v>297</v>
      </c>
      <c r="F411" s="448" t="s">
        <v>430</v>
      </c>
      <c r="G411" s="327">
        <v>2.9584469193</v>
      </c>
      <c r="H411" s="241">
        <v>-0.32690498099999998</v>
      </c>
      <c r="I411" s="241">
        <v>-2.3307385E-2</v>
      </c>
      <c r="J411" s="241">
        <v>0</v>
      </c>
      <c r="K411" s="241">
        <v>0</v>
      </c>
      <c r="L411" s="76">
        <v>0</v>
      </c>
      <c r="M411" s="76">
        <v>0</v>
      </c>
      <c r="N411" s="76"/>
      <c r="O411" s="448" t="s">
        <v>430</v>
      </c>
      <c r="P411" s="327">
        <v>2.9584469193</v>
      </c>
      <c r="Q411" s="241">
        <v>-0.32690498099999998</v>
      </c>
      <c r="R411" s="241">
        <v>-2.3307385E-2</v>
      </c>
      <c r="S411" s="241">
        <v>0</v>
      </c>
      <c r="T411" s="241">
        <v>0</v>
      </c>
      <c r="U411" s="76">
        <v>0</v>
      </c>
      <c r="V411" s="76">
        <v>0</v>
      </c>
      <c r="W411" s="76"/>
      <c r="X411" s="448" t="s">
        <v>430</v>
      </c>
      <c r="Y411" s="327">
        <v>2.9584469193</v>
      </c>
      <c r="Z411" s="241">
        <v>-0.32690498099999998</v>
      </c>
      <c r="AA411" s="241">
        <v>-2.3307385E-2</v>
      </c>
      <c r="AB411" s="241">
        <v>0</v>
      </c>
      <c r="AC411" s="241">
        <v>0</v>
      </c>
      <c r="AD411" s="76">
        <v>0</v>
      </c>
      <c r="AE411" s="76">
        <v>0</v>
      </c>
    </row>
    <row r="412" spans="5:31" x14ac:dyDescent="0.2">
      <c r="E412" s="76">
        <v>298</v>
      </c>
      <c r="F412" s="448" t="s">
        <v>431</v>
      </c>
      <c r="G412" s="327">
        <v>2.9404832720999998</v>
      </c>
      <c r="H412" s="241">
        <v>-0.32690498099999998</v>
      </c>
      <c r="I412" s="241">
        <v>-2.3307385E-2</v>
      </c>
      <c r="J412" s="241">
        <v>0</v>
      </c>
      <c r="K412" s="241">
        <v>0</v>
      </c>
      <c r="L412" s="76">
        <v>0</v>
      </c>
      <c r="M412" s="76">
        <v>0</v>
      </c>
      <c r="N412" s="76"/>
      <c r="O412" s="448" t="s">
        <v>431</v>
      </c>
      <c r="P412" s="327">
        <v>2.9404832720999998</v>
      </c>
      <c r="Q412" s="241">
        <v>-0.32690498099999998</v>
      </c>
      <c r="R412" s="241">
        <v>-2.3307385E-2</v>
      </c>
      <c r="S412" s="241">
        <v>0</v>
      </c>
      <c r="T412" s="241">
        <v>0</v>
      </c>
      <c r="U412" s="76">
        <v>0</v>
      </c>
      <c r="V412" s="76">
        <v>0</v>
      </c>
      <c r="W412" s="76"/>
      <c r="X412" s="448" t="s">
        <v>431</v>
      </c>
      <c r="Y412" s="327">
        <v>2.9404832720999998</v>
      </c>
      <c r="Z412" s="241">
        <v>-0.32690498099999998</v>
      </c>
      <c r="AA412" s="241">
        <v>-2.3307385E-2</v>
      </c>
      <c r="AB412" s="241">
        <v>0</v>
      </c>
      <c r="AC412" s="241">
        <v>0</v>
      </c>
      <c r="AD412" s="76">
        <v>0</v>
      </c>
      <c r="AE412" s="76">
        <v>0</v>
      </c>
    </row>
    <row r="413" spans="5:31" x14ac:dyDescent="0.2">
      <c r="E413" s="76">
        <v>299</v>
      </c>
      <c r="F413" s="448" t="s">
        <v>432</v>
      </c>
      <c r="G413" s="327">
        <v>2.9533694904000001</v>
      </c>
      <c r="H413" s="241">
        <v>-0.32690498099999998</v>
      </c>
      <c r="I413" s="241">
        <v>-2.3307385E-2</v>
      </c>
      <c r="J413" s="241">
        <v>0</v>
      </c>
      <c r="K413" s="241">
        <v>0</v>
      </c>
      <c r="L413" s="76">
        <v>0</v>
      </c>
      <c r="M413" s="76">
        <v>0</v>
      </c>
      <c r="N413" s="76"/>
      <c r="O413" s="448" t="s">
        <v>432</v>
      </c>
      <c r="P413" s="327">
        <v>2.9533694904000001</v>
      </c>
      <c r="Q413" s="241">
        <v>-0.32690498099999998</v>
      </c>
      <c r="R413" s="241">
        <v>-2.3307385E-2</v>
      </c>
      <c r="S413" s="241">
        <v>0</v>
      </c>
      <c r="T413" s="241">
        <v>0</v>
      </c>
      <c r="U413" s="76">
        <v>0</v>
      </c>
      <c r="V413" s="76">
        <v>0</v>
      </c>
      <c r="W413" s="76"/>
      <c r="X413" s="448" t="s">
        <v>432</v>
      </c>
      <c r="Y413" s="327">
        <v>2.9533694904000001</v>
      </c>
      <c r="Z413" s="241">
        <v>-0.32690498099999998</v>
      </c>
      <c r="AA413" s="241">
        <v>-2.3307385E-2</v>
      </c>
      <c r="AB413" s="241">
        <v>0</v>
      </c>
      <c r="AC413" s="241">
        <v>0</v>
      </c>
      <c r="AD413" s="76">
        <v>0</v>
      </c>
      <c r="AE413" s="76">
        <v>0</v>
      </c>
    </row>
    <row r="414" spans="5:31" x14ac:dyDescent="0.2">
      <c r="E414" s="76">
        <v>300</v>
      </c>
      <c r="F414" s="44" t="s">
        <v>433</v>
      </c>
      <c r="G414" s="318">
        <v>2.9587324943</v>
      </c>
      <c r="H414" s="241">
        <v>-0.32690498099999998</v>
      </c>
      <c r="I414" s="241">
        <v>-2.3307385E-2</v>
      </c>
      <c r="J414" s="241">
        <v>0</v>
      </c>
      <c r="K414" s="241">
        <v>0</v>
      </c>
      <c r="L414" s="76">
        <v>0</v>
      </c>
      <c r="M414" s="76">
        <v>0</v>
      </c>
      <c r="N414" s="76"/>
      <c r="O414" s="44" t="s">
        <v>433</v>
      </c>
      <c r="P414" s="318">
        <v>2.9587324943</v>
      </c>
      <c r="Q414" s="241">
        <v>-0.32690498099999998</v>
      </c>
      <c r="R414" s="241">
        <v>-2.3307385E-2</v>
      </c>
      <c r="S414" s="241">
        <v>0</v>
      </c>
      <c r="T414" s="241">
        <v>0</v>
      </c>
      <c r="U414" s="76">
        <v>0</v>
      </c>
      <c r="V414" s="76">
        <v>0</v>
      </c>
      <c r="W414" s="76"/>
      <c r="X414" s="44" t="s">
        <v>433</v>
      </c>
      <c r="Y414" s="318">
        <v>2.9587324943</v>
      </c>
      <c r="Z414" s="241">
        <v>-0.32690498099999998</v>
      </c>
      <c r="AA414" s="241">
        <v>-2.3307385E-2</v>
      </c>
      <c r="AB414" s="241">
        <v>0</v>
      </c>
      <c r="AC414" s="241">
        <v>0</v>
      </c>
      <c r="AD414" s="76">
        <v>0</v>
      </c>
      <c r="AE414" s="76">
        <v>0</v>
      </c>
    </row>
    <row r="415" spans="5:31" x14ac:dyDescent="0.2">
      <c r="E415" s="76">
        <v>301</v>
      </c>
      <c r="F415" s="423" t="s">
        <v>434</v>
      </c>
      <c r="G415" s="453">
        <v>2.9534995493</v>
      </c>
      <c r="H415" s="241">
        <v>-0.32690498099999998</v>
      </c>
      <c r="I415" s="241">
        <v>-2.3307385E-2</v>
      </c>
      <c r="J415" s="241">
        <v>0</v>
      </c>
      <c r="K415" s="241">
        <v>0</v>
      </c>
      <c r="L415" s="76">
        <v>0</v>
      </c>
      <c r="M415" s="76">
        <v>0</v>
      </c>
      <c r="N415" s="76"/>
      <c r="O415" s="423" t="s">
        <v>434</v>
      </c>
      <c r="P415" s="453">
        <v>2.9534995493</v>
      </c>
      <c r="Q415" s="241">
        <v>-0.32690498099999998</v>
      </c>
      <c r="R415" s="241">
        <v>-2.3307385E-2</v>
      </c>
      <c r="S415" s="241">
        <v>0</v>
      </c>
      <c r="T415" s="241">
        <v>0</v>
      </c>
      <c r="U415" s="76">
        <v>0</v>
      </c>
      <c r="V415" s="76">
        <v>0</v>
      </c>
      <c r="W415" s="76"/>
      <c r="X415" s="423" t="s">
        <v>434</v>
      </c>
      <c r="Y415" s="453">
        <v>2.9534995493</v>
      </c>
      <c r="Z415" s="241">
        <v>-0.32690498099999998</v>
      </c>
      <c r="AA415" s="241">
        <v>-2.3307385E-2</v>
      </c>
      <c r="AB415" s="241">
        <v>0</v>
      </c>
      <c r="AC415" s="241">
        <v>0</v>
      </c>
      <c r="AD415" s="76">
        <v>0</v>
      </c>
      <c r="AE415" s="76">
        <v>0</v>
      </c>
    </row>
    <row r="416" spans="5:31" x14ac:dyDescent="0.2">
      <c r="E416" s="76">
        <v>302</v>
      </c>
      <c r="F416" s="44"/>
      <c r="G416" s="76"/>
      <c r="H416" s="241"/>
      <c r="I416" s="241"/>
      <c r="J416" s="241">
        <v>0</v>
      </c>
      <c r="K416" s="241">
        <v>0</v>
      </c>
      <c r="L416" s="76">
        <v>0</v>
      </c>
      <c r="M416" s="76">
        <v>0</v>
      </c>
      <c r="N416" s="76"/>
      <c r="O416" s="44"/>
      <c r="P416" s="76"/>
      <c r="Q416" s="241"/>
      <c r="R416" s="241"/>
      <c r="S416" s="241">
        <v>0</v>
      </c>
      <c r="T416" s="241">
        <v>0</v>
      </c>
      <c r="U416" s="76">
        <v>0</v>
      </c>
      <c r="V416" s="76">
        <v>0</v>
      </c>
      <c r="W416" s="76"/>
      <c r="X416" s="44"/>
      <c r="Y416" s="76"/>
      <c r="Z416" s="241"/>
      <c r="AA416" s="241"/>
      <c r="AB416" s="241">
        <v>0</v>
      </c>
      <c r="AC416" s="241">
        <v>0</v>
      </c>
      <c r="AD416" s="76">
        <v>0</v>
      </c>
      <c r="AE416" s="76">
        <v>0</v>
      </c>
    </row>
    <row r="417" spans="5:31" x14ac:dyDescent="0.2">
      <c r="E417" s="76">
        <v>303</v>
      </c>
      <c r="F417" s="423" t="s">
        <v>436</v>
      </c>
      <c r="G417" s="327">
        <v>3.8910028833000001</v>
      </c>
      <c r="H417" s="241">
        <v>-0.83001816100000003</v>
      </c>
      <c r="I417" s="241">
        <v>3.0187615000000001E-2</v>
      </c>
      <c r="J417" s="241">
        <v>0</v>
      </c>
      <c r="K417" s="241">
        <v>0</v>
      </c>
      <c r="L417" s="76">
        <v>0</v>
      </c>
      <c r="M417" s="76">
        <v>0</v>
      </c>
      <c r="N417" s="76"/>
      <c r="O417" s="423" t="s">
        <v>436</v>
      </c>
      <c r="P417" s="453">
        <v>3.8910028833000001</v>
      </c>
      <c r="Q417" s="241">
        <v>-0.83001816100000003</v>
      </c>
      <c r="R417" s="241">
        <v>3.0187615000000001E-2</v>
      </c>
      <c r="S417" s="241">
        <v>0</v>
      </c>
      <c r="T417" s="241">
        <v>0</v>
      </c>
      <c r="U417" s="76">
        <v>0</v>
      </c>
      <c r="V417" s="76">
        <v>0</v>
      </c>
      <c r="W417" s="76"/>
      <c r="X417" s="423" t="s">
        <v>436</v>
      </c>
      <c r="Y417" s="453">
        <v>3.8910028833000001</v>
      </c>
      <c r="Z417" s="241">
        <v>-0.83001816100000003</v>
      </c>
      <c r="AA417" s="241">
        <v>3.0187615000000001E-2</v>
      </c>
      <c r="AB417" s="241">
        <v>0</v>
      </c>
      <c r="AC417" s="241">
        <v>0</v>
      </c>
      <c r="AD417" s="76">
        <v>0</v>
      </c>
      <c r="AE417" s="76">
        <v>0</v>
      </c>
    </row>
    <row r="418" spans="5:31" x14ac:dyDescent="0.2">
      <c r="E418" s="76">
        <v>304</v>
      </c>
      <c r="F418" s="423" t="s">
        <v>437</v>
      </c>
      <c r="G418" s="327">
        <v>3.0578475827</v>
      </c>
      <c r="H418" s="239">
        <v>-0.42698086600000001</v>
      </c>
      <c r="I418" s="239">
        <v>-1.249166E-2</v>
      </c>
      <c r="J418" s="241">
        <v>0</v>
      </c>
      <c r="K418" s="241">
        <v>0</v>
      </c>
      <c r="L418" s="76">
        <v>0</v>
      </c>
      <c r="M418" s="76">
        <v>0</v>
      </c>
      <c r="N418" s="76"/>
      <c r="O418" s="423" t="s">
        <v>437</v>
      </c>
      <c r="P418" s="327">
        <v>3.0578475827</v>
      </c>
      <c r="Q418" s="239">
        <v>-0.42698086600000001</v>
      </c>
      <c r="R418" s="239">
        <v>-1.249166E-2</v>
      </c>
      <c r="S418" s="241">
        <v>0</v>
      </c>
      <c r="T418" s="241">
        <v>0</v>
      </c>
      <c r="U418" s="76">
        <v>0</v>
      </c>
      <c r="V418" s="76">
        <v>0</v>
      </c>
      <c r="W418" s="76"/>
      <c r="X418" s="423" t="s">
        <v>437</v>
      </c>
      <c r="Y418" s="327">
        <v>3.0578475827</v>
      </c>
      <c r="Z418" s="239">
        <v>-0.42698086600000001</v>
      </c>
      <c r="AA418" s="239">
        <v>-1.249166E-2</v>
      </c>
      <c r="AB418" s="241">
        <v>0</v>
      </c>
      <c r="AC418" s="241">
        <v>0</v>
      </c>
      <c r="AD418" s="76">
        <v>0</v>
      </c>
      <c r="AE418" s="76">
        <v>0</v>
      </c>
    </row>
    <row r="419" spans="5:31" x14ac:dyDescent="0.2">
      <c r="E419" s="76">
        <v>305</v>
      </c>
      <c r="F419" s="423" t="s">
        <v>438</v>
      </c>
      <c r="G419" s="327">
        <v>3.0541682292000001</v>
      </c>
      <c r="H419" s="239">
        <v>-0.42698086600000001</v>
      </c>
      <c r="I419" s="239">
        <v>-1.249166E-2</v>
      </c>
      <c r="J419" s="241">
        <v>0</v>
      </c>
      <c r="K419" s="241">
        <v>0</v>
      </c>
      <c r="L419" s="76">
        <v>0</v>
      </c>
      <c r="M419" s="76">
        <v>0</v>
      </c>
      <c r="N419" s="76"/>
      <c r="O419" s="423" t="s">
        <v>438</v>
      </c>
      <c r="P419" s="327">
        <v>3.0541682292000001</v>
      </c>
      <c r="Q419" s="239">
        <v>-0.42698086600000001</v>
      </c>
      <c r="R419" s="239">
        <v>-1.249166E-2</v>
      </c>
      <c r="S419" s="241">
        <v>0</v>
      </c>
      <c r="T419" s="241">
        <v>0</v>
      </c>
      <c r="U419" s="76">
        <v>0</v>
      </c>
      <c r="V419" s="76">
        <v>0</v>
      </c>
      <c r="W419" s="76"/>
      <c r="X419" s="423" t="s">
        <v>438</v>
      </c>
      <c r="Y419" s="327">
        <v>3.0541682292000001</v>
      </c>
      <c r="Z419" s="239">
        <v>-0.42698086600000001</v>
      </c>
      <c r="AA419" s="239">
        <v>-1.249166E-2</v>
      </c>
      <c r="AB419" s="241">
        <v>0</v>
      </c>
      <c r="AC419" s="241">
        <v>0</v>
      </c>
      <c r="AD419" s="76">
        <v>0</v>
      </c>
      <c r="AE419" s="76">
        <v>0</v>
      </c>
    </row>
    <row r="420" spans="5:31" x14ac:dyDescent="0.2">
      <c r="E420" s="76">
        <v>306</v>
      </c>
      <c r="F420" s="423" t="s">
        <v>439</v>
      </c>
      <c r="G420" s="327">
        <v>3.0602166765000001</v>
      </c>
      <c r="H420" s="239">
        <v>-0.42698086600000001</v>
      </c>
      <c r="I420" s="239">
        <v>-1.249166E-2</v>
      </c>
      <c r="J420" s="241">
        <v>0</v>
      </c>
      <c r="K420" s="241">
        <v>0</v>
      </c>
      <c r="L420" s="76">
        <v>0</v>
      </c>
      <c r="M420" s="76">
        <v>0</v>
      </c>
      <c r="N420" s="76"/>
      <c r="O420" s="423" t="s">
        <v>439</v>
      </c>
      <c r="P420" s="327">
        <v>3.0602166765000001</v>
      </c>
      <c r="Q420" s="239">
        <v>-0.42698086600000001</v>
      </c>
      <c r="R420" s="239">
        <v>-1.249166E-2</v>
      </c>
      <c r="S420" s="241">
        <v>0</v>
      </c>
      <c r="T420" s="241">
        <v>0</v>
      </c>
      <c r="U420" s="76">
        <v>0</v>
      </c>
      <c r="V420" s="76">
        <v>0</v>
      </c>
      <c r="W420" s="76"/>
      <c r="X420" s="423" t="s">
        <v>439</v>
      </c>
      <c r="Y420" s="327">
        <v>3.0602166765000001</v>
      </c>
      <c r="Z420" s="239">
        <v>-0.42698086600000001</v>
      </c>
      <c r="AA420" s="239">
        <v>-1.249166E-2</v>
      </c>
      <c r="AB420" s="241">
        <v>0</v>
      </c>
      <c r="AC420" s="241">
        <v>0</v>
      </c>
      <c r="AD420" s="76">
        <v>0</v>
      </c>
      <c r="AE420" s="76">
        <v>0</v>
      </c>
    </row>
    <row r="421" spans="5:31" x14ac:dyDescent="0.2">
      <c r="E421" s="76">
        <v>307</v>
      </c>
      <c r="F421" s="423" t="s">
        <v>440</v>
      </c>
      <c r="G421" s="327">
        <v>3.0783758462000002</v>
      </c>
      <c r="H421" s="239">
        <v>-0.42698086600000001</v>
      </c>
      <c r="I421" s="239">
        <v>-1.249166E-2</v>
      </c>
      <c r="J421" s="241">
        <v>0</v>
      </c>
      <c r="K421" s="241">
        <v>0</v>
      </c>
      <c r="L421" s="76">
        <v>0</v>
      </c>
      <c r="M421" s="76">
        <v>0</v>
      </c>
      <c r="N421" s="76"/>
      <c r="O421" s="423" t="s">
        <v>440</v>
      </c>
      <c r="P421" s="327">
        <v>3.0783758462000002</v>
      </c>
      <c r="Q421" s="239">
        <v>-0.42698086600000001</v>
      </c>
      <c r="R421" s="239">
        <v>-1.249166E-2</v>
      </c>
      <c r="S421" s="241">
        <v>0</v>
      </c>
      <c r="T421" s="241">
        <v>0</v>
      </c>
      <c r="U421" s="76">
        <v>0</v>
      </c>
      <c r="V421" s="76">
        <v>0</v>
      </c>
      <c r="W421" s="76"/>
      <c r="X421" s="423" t="s">
        <v>440</v>
      </c>
      <c r="Y421" s="327">
        <v>3.0783758462000002</v>
      </c>
      <c r="Z421" s="239">
        <v>-0.42698086600000001</v>
      </c>
      <c r="AA421" s="239">
        <v>-1.249166E-2</v>
      </c>
      <c r="AB421" s="241">
        <v>0</v>
      </c>
      <c r="AC421" s="241">
        <v>0</v>
      </c>
      <c r="AD421" s="76">
        <v>0</v>
      </c>
      <c r="AE421" s="76">
        <v>0</v>
      </c>
    </row>
    <row r="422" spans="5:31" x14ac:dyDescent="0.2">
      <c r="E422" s="76">
        <v>308</v>
      </c>
      <c r="F422" s="454" t="s">
        <v>441</v>
      </c>
      <c r="G422" s="454">
        <v>3.8733765993999998</v>
      </c>
      <c r="H422" s="455">
        <v>-0.83001816100000003</v>
      </c>
      <c r="I422" s="455">
        <v>3.0187615000000001E-2</v>
      </c>
      <c r="J422" s="456">
        <v>0</v>
      </c>
      <c r="K422" s="456">
        <v>0</v>
      </c>
      <c r="L422" s="455">
        <v>0</v>
      </c>
      <c r="M422" s="455">
        <v>0</v>
      </c>
      <c r="N422" s="455"/>
      <c r="O422" s="454" t="s">
        <v>441</v>
      </c>
      <c r="P422" s="454">
        <v>3.8733765993999998</v>
      </c>
      <c r="Q422" s="455">
        <v>-0.83001816100000003</v>
      </c>
      <c r="R422" s="455">
        <v>3.0187615000000001E-2</v>
      </c>
      <c r="S422" s="456">
        <v>0</v>
      </c>
      <c r="T422" s="456">
        <v>0</v>
      </c>
      <c r="U422" s="455">
        <v>0</v>
      </c>
      <c r="V422" s="455">
        <v>0</v>
      </c>
      <c r="W422" s="455"/>
      <c r="X422" s="454" t="s">
        <v>441</v>
      </c>
      <c r="Y422" s="454">
        <v>3.8733765993999998</v>
      </c>
      <c r="Z422" s="455">
        <v>-0.83001816100000003</v>
      </c>
      <c r="AA422" s="455">
        <v>3.0187615000000001E-2</v>
      </c>
      <c r="AB422" s="456">
        <v>0</v>
      </c>
      <c r="AC422" s="456">
        <v>0</v>
      </c>
      <c r="AD422" s="455">
        <v>0</v>
      </c>
      <c r="AE422" s="455">
        <v>0</v>
      </c>
    </row>
    <row r="423" spans="5:31" x14ac:dyDescent="0.2">
      <c r="E423" s="76">
        <v>309</v>
      </c>
      <c r="F423" s="44" t="s">
        <v>442</v>
      </c>
      <c r="G423" s="86">
        <v>3.0679553063</v>
      </c>
      <c r="H423" s="86">
        <v>-0.42698086600000001</v>
      </c>
      <c r="I423" s="86">
        <v>-1.249166E-2</v>
      </c>
      <c r="J423" s="242">
        <v>0</v>
      </c>
      <c r="K423" s="242">
        <v>0</v>
      </c>
      <c r="L423" s="122">
        <v>0</v>
      </c>
      <c r="M423" s="122">
        <v>0</v>
      </c>
      <c r="N423" s="76"/>
      <c r="O423" s="44" t="s">
        <v>442</v>
      </c>
      <c r="P423" s="86">
        <v>3.0679553063</v>
      </c>
      <c r="Q423" s="86">
        <v>-0.42698086600000001</v>
      </c>
      <c r="R423" s="86">
        <v>-1.249166E-2</v>
      </c>
      <c r="S423" s="242">
        <v>0</v>
      </c>
      <c r="T423" s="242">
        <v>0</v>
      </c>
      <c r="U423" s="122">
        <v>0</v>
      </c>
      <c r="V423" s="122">
        <v>0</v>
      </c>
      <c r="W423" s="76"/>
      <c r="X423" s="44" t="s">
        <v>442</v>
      </c>
      <c r="Y423" s="86">
        <v>3.0679553063</v>
      </c>
      <c r="Z423" s="86">
        <v>-0.42698086600000001</v>
      </c>
      <c r="AA423" s="86">
        <v>-1.249166E-2</v>
      </c>
      <c r="AB423" s="242">
        <v>0</v>
      </c>
      <c r="AC423" s="242">
        <v>0</v>
      </c>
      <c r="AD423" s="122">
        <v>0</v>
      </c>
      <c r="AE423" s="122">
        <v>0</v>
      </c>
    </row>
    <row r="424" spans="5:31" ht="15" x14ac:dyDescent="0.2">
      <c r="E424" s="76">
        <v>310</v>
      </c>
      <c r="F424" s="423" t="s">
        <v>443</v>
      </c>
      <c r="G424" s="444">
        <v>3.0802791094000002</v>
      </c>
      <c r="H424" s="444">
        <v>-0.42698086600000001</v>
      </c>
      <c r="I424" s="444">
        <v>-1.249166E-2</v>
      </c>
      <c r="J424" s="241">
        <v>0</v>
      </c>
      <c r="K424" s="241">
        <v>0</v>
      </c>
      <c r="L424" s="76">
        <v>0</v>
      </c>
      <c r="M424" s="76">
        <v>0</v>
      </c>
      <c r="N424" s="76"/>
      <c r="O424" s="423" t="s">
        <v>443</v>
      </c>
      <c r="P424" s="444">
        <v>3.0802791094000002</v>
      </c>
      <c r="Q424" s="444">
        <v>-0.42698086600000001</v>
      </c>
      <c r="R424" s="444">
        <v>-1.249166E-2</v>
      </c>
      <c r="S424" s="241">
        <v>0</v>
      </c>
      <c r="T424" s="241">
        <v>0</v>
      </c>
      <c r="U424" s="76">
        <v>0</v>
      </c>
      <c r="V424" s="76">
        <v>0</v>
      </c>
      <c r="W424" s="76"/>
      <c r="X424" s="423" t="s">
        <v>443</v>
      </c>
      <c r="Y424" s="444">
        <v>3.0802791094000002</v>
      </c>
      <c r="Z424" s="444">
        <v>-0.42698086600000001</v>
      </c>
      <c r="AA424" s="444">
        <v>-1.249166E-2</v>
      </c>
      <c r="AB424" s="241">
        <v>0</v>
      </c>
      <c r="AC424" s="241">
        <v>0</v>
      </c>
      <c r="AD424" s="76">
        <v>0</v>
      </c>
      <c r="AE424" s="76">
        <v>0</v>
      </c>
    </row>
    <row r="425" spans="5:31" ht="15" x14ac:dyDescent="0.2">
      <c r="E425" s="76">
        <v>311</v>
      </c>
      <c r="F425" s="448" t="s">
        <v>444</v>
      </c>
      <c r="G425" s="444">
        <v>3.0404908053000002</v>
      </c>
      <c r="H425" s="444">
        <v>-0.42698086600000001</v>
      </c>
      <c r="I425" s="444">
        <v>-1.249166E-2</v>
      </c>
      <c r="J425" s="241">
        <v>0</v>
      </c>
      <c r="K425" s="241">
        <v>0</v>
      </c>
      <c r="L425" s="76">
        <v>0</v>
      </c>
      <c r="M425" s="76">
        <v>0</v>
      </c>
      <c r="N425" s="76"/>
      <c r="O425" s="448" t="s">
        <v>444</v>
      </c>
      <c r="P425" s="444">
        <v>3.0404908053000002</v>
      </c>
      <c r="Q425" s="444">
        <v>-0.42698086600000001</v>
      </c>
      <c r="R425" s="444">
        <v>-1.249166E-2</v>
      </c>
      <c r="S425" s="241">
        <v>0</v>
      </c>
      <c r="T425" s="241">
        <v>0</v>
      </c>
      <c r="U425" s="76">
        <v>0</v>
      </c>
      <c r="V425" s="76">
        <v>0</v>
      </c>
      <c r="W425" s="76"/>
      <c r="X425" s="448" t="s">
        <v>444</v>
      </c>
      <c r="Y425" s="444">
        <v>3.0404908053000002</v>
      </c>
      <c r="Z425" s="444">
        <v>-0.42698086600000001</v>
      </c>
      <c r="AA425" s="444">
        <v>-1.249166E-2</v>
      </c>
      <c r="AB425" s="241">
        <v>0</v>
      </c>
      <c r="AC425" s="241">
        <v>0</v>
      </c>
      <c r="AD425" s="76">
        <v>0</v>
      </c>
      <c r="AE425" s="76">
        <v>0</v>
      </c>
    </row>
    <row r="426" spans="5:31" ht="15" x14ac:dyDescent="0.2">
      <c r="E426" s="76">
        <v>312</v>
      </c>
      <c r="F426" s="253"/>
      <c r="G426" s="444"/>
      <c r="H426" s="444"/>
      <c r="I426" s="444"/>
      <c r="J426" s="241">
        <v>0</v>
      </c>
      <c r="K426" s="241">
        <v>0</v>
      </c>
      <c r="L426" s="76">
        <v>0</v>
      </c>
      <c r="M426" s="76">
        <v>0</v>
      </c>
      <c r="N426" s="76"/>
      <c r="O426" s="253"/>
      <c r="P426" s="444"/>
      <c r="Q426" s="444"/>
      <c r="R426" s="444"/>
      <c r="S426" s="241">
        <v>0</v>
      </c>
      <c r="T426" s="241">
        <v>0</v>
      </c>
      <c r="U426" s="76">
        <v>0</v>
      </c>
      <c r="V426" s="76">
        <v>0</v>
      </c>
      <c r="W426" s="76"/>
      <c r="X426" s="253"/>
      <c r="Y426" s="444"/>
      <c r="Z426" s="444"/>
      <c r="AA426" s="444"/>
      <c r="AB426" s="241">
        <v>0</v>
      </c>
      <c r="AC426" s="241">
        <v>0</v>
      </c>
      <c r="AD426" s="76">
        <v>0</v>
      </c>
      <c r="AE426" s="76">
        <v>0</v>
      </c>
    </row>
    <row r="427" spans="5:31" ht="15" x14ac:dyDescent="0.2">
      <c r="E427" s="76">
        <v>313</v>
      </c>
      <c r="F427" s="253" t="s">
        <v>446</v>
      </c>
      <c r="G427" s="444">
        <v>3.9163068383000001</v>
      </c>
      <c r="H427" s="444">
        <v>-0.80526391399999997</v>
      </c>
      <c r="I427" s="444">
        <v>2.6538079999999999E-2</v>
      </c>
      <c r="J427" s="241">
        <v>0</v>
      </c>
      <c r="K427" s="241">
        <v>0</v>
      </c>
      <c r="L427" s="76">
        <v>0</v>
      </c>
      <c r="M427" s="76">
        <v>0</v>
      </c>
      <c r="N427" s="76"/>
      <c r="O427" s="253" t="s">
        <v>446</v>
      </c>
      <c r="P427" s="444">
        <v>3.9163068383000001</v>
      </c>
      <c r="Q427" s="444">
        <v>-0.80526391399999997</v>
      </c>
      <c r="R427" s="444">
        <v>2.6538079999999999E-2</v>
      </c>
      <c r="S427" s="241">
        <v>0</v>
      </c>
      <c r="T427" s="241">
        <v>0</v>
      </c>
      <c r="U427" s="76">
        <v>0</v>
      </c>
      <c r="V427" s="76">
        <v>0</v>
      </c>
      <c r="W427" s="76"/>
      <c r="X427" s="253" t="s">
        <v>446</v>
      </c>
      <c r="Y427" s="444">
        <v>3.9163068383000001</v>
      </c>
      <c r="Z427" s="444">
        <v>-0.80526391399999997</v>
      </c>
      <c r="AA427" s="444">
        <v>2.6538079999999999E-2</v>
      </c>
      <c r="AB427" s="241">
        <v>0</v>
      </c>
      <c r="AC427" s="241">
        <v>0</v>
      </c>
      <c r="AD427" s="76">
        <v>0</v>
      </c>
      <c r="AE427" s="76">
        <v>0</v>
      </c>
    </row>
    <row r="428" spans="5:31" ht="15" x14ac:dyDescent="0.2">
      <c r="E428" s="76">
        <v>314</v>
      </c>
      <c r="F428" s="448" t="s">
        <v>447</v>
      </c>
      <c r="G428" s="444">
        <v>3.0527885279000002</v>
      </c>
      <c r="H428" s="444">
        <v>-0.41329316399999999</v>
      </c>
      <c r="I428" s="444">
        <v>-1.2991366000000001E-2</v>
      </c>
      <c r="J428" s="241">
        <v>0</v>
      </c>
      <c r="K428" s="241">
        <v>0</v>
      </c>
      <c r="L428" s="76">
        <v>0</v>
      </c>
      <c r="M428" s="76">
        <v>0</v>
      </c>
      <c r="N428" s="76"/>
      <c r="O428" s="448" t="s">
        <v>447</v>
      </c>
      <c r="P428" s="444">
        <v>3.0527885279000002</v>
      </c>
      <c r="Q428" s="444">
        <v>-0.41329316399999999</v>
      </c>
      <c r="R428" s="444">
        <v>-1.2991366000000001E-2</v>
      </c>
      <c r="S428" s="241">
        <v>0</v>
      </c>
      <c r="T428" s="241">
        <v>0</v>
      </c>
      <c r="U428" s="76">
        <v>0</v>
      </c>
      <c r="V428" s="76">
        <v>0</v>
      </c>
      <c r="W428" s="76"/>
      <c r="X428" s="448" t="s">
        <v>447</v>
      </c>
      <c r="Y428" s="444">
        <v>3.0527885279000002</v>
      </c>
      <c r="Z428" s="444">
        <v>-0.41329316399999999</v>
      </c>
      <c r="AA428" s="444">
        <v>-1.2991366000000001E-2</v>
      </c>
      <c r="AB428" s="241">
        <v>0</v>
      </c>
      <c r="AC428" s="241">
        <v>0</v>
      </c>
      <c r="AD428" s="76">
        <v>0</v>
      </c>
      <c r="AE428" s="76">
        <v>0</v>
      </c>
    </row>
    <row r="429" spans="5:31" ht="15" x14ac:dyDescent="0.2">
      <c r="E429" s="76">
        <v>315</v>
      </c>
      <c r="F429" s="448" t="s">
        <v>448</v>
      </c>
      <c r="G429" s="444">
        <v>3.1018820032000001</v>
      </c>
      <c r="H429" s="444">
        <v>-0.41329316399999999</v>
      </c>
      <c r="I429" s="444">
        <v>-1.2991366000000001E-2</v>
      </c>
      <c r="J429" s="241">
        <v>0</v>
      </c>
      <c r="K429" s="241">
        <v>0</v>
      </c>
      <c r="L429" s="76">
        <v>0</v>
      </c>
      <c r="M429" s="76">
        <v>0</v>
      </c>
      <c r="N429" s="76"/>
      <c r="O429" s="448" t="s">
        <v>448</v>
      </c>
      <c r="P429" s="444">
        <v>3.1018820032000001</v>
      </c>
      <c r="Q429" s="444">
        <v>-0.41329316399999999</v>
      </c>
      <c r="R429" s="444">
        <v>-1.2991366000000001E-2</v>
      </c>
      <c r="S429" s="241">
        <v>0</v>
      </c>
      <c r="T429" s="241">
        <v>0</v>
      </c>
      <c r="U429" s="76">
        <v>0</v>
      </c>
      <c r="V429" s="76">
        <v>0</v>
      </c>
      <c r="W429" s="76"/>
      <c r="X429" s="448" t="s">
        <v>448</v>
      </c>
      <c r="Y429" s="444">
        <v>3.1018820032000001</v>
      </c>
      <c r="Z429" s="444">
        <v>-0.41329316399999999</v>
      </c>
      <c r="AA429" s="444">
        <v>-1.2991366000000001E-2</v>
      </c>
      <c r="AB429" s="241">
        <v>0</v>
      </c>
      <c r="AC429" s="241">
        <v>0</v>
      </c>
      <c r="AD429" s="76">
        <v>0</v>
      </c>
      <c r="AE429" s="76">
        <v>0</v>
      </c>
    </row>
    <row r="430" spans="5:31" ht="15" x14ac:dyDescent="0.2">
      <c r="E430" s="76">
        <v>316</v>
      </c>
      <c r="F430" s="449" t="s">
        <v>449</v>
      </c>
      <c r="G430" s="444">
        <v>3.0869635348000002</v>
      </c>
      <c r="H430" s="444">
        <v>-0.41329316399999999</v>
      </c>
      <c r="I430" s="444">
        <v>-1.2991366000000001E-2</v>
      </c>
      <c r="J430" s="241">
        <v>0</v>
      </c>
      <c r="K430" s="241">
        <v>0</v>
      </c>
      <c r="L430" s="76">
        <v>0</v>
      </c>
      <c r="M430" s="76">
        <v>0</v>
      </c>
      <c r="N430" s="76"/>
      <c r="O430" s="449" t="s">
        <v>449</v>
      </c>
      <c r="P430" s="444">
        <v>3.0869635348000002</v>
      </c>
      <c r="Q430" s="444">
        <v>-0.41329316399999999</v>
      </c>
      <c r="R430" s="444">
        <v>-1.2991366000000001E-2</v>
      </c>
      <c r="S430" s="241">
        <v>0</v>
      </c>
      <c r="T430" s="241">
        <v>0</v>
      </c>
      <c r="U430" s="76">
        <v>0</v>
      </c>
      <c r="V430" s="76">
        <v>0</v>
      </c>
      <c r="W430" s="76"/>
      <c r="X430" s="449" t="s">
        <v>449</v>
      </c>
      <c r="Y430" s="444">
        <v>3.0869635348000002</v>
      </c>
      <c r="Z430" s="444">
        <v>-0.41329316399999999</v>
      </c>
      <c r="AA430" s="444">
        <v>-1.2991366000000001E-2</v>
      </c>
      <c r="AB430" s="241">
        <v>0</v>
      </c>
      <c r="AC430" s="241">
        <v>0</v>
      </c>
      <c r="AD430" s="76">
        <v>0</v>
      </c>
      <c r="AE430" s="76">
        <v>0</v>
      </c>
    </row>
    <row r="431" spans="5:31" ht="15" x14ac:dyDescent="0.2">
      <c r="E431" s="76">
        <v>317</v>
      </c>
      <c r="F431" s="448" t="s">
        <v>450</v>
      </c>
      <c r="G431" s="444">
        <v>3.0801868510000001</v>
      </c>
      <c r="H431" s="444">
        <v>-0.41329316399999999</v>
      </c>
      <c r="I431" s="444">
        <v>-1.2991366000000001E-2</v>
      </c>
      <c r="J431" s="241">
        <v>0</v>
      </c>
      <c r="K431" s="241">
        <v>0</v>
      </c>
      <c r="L431" s="76">
        <v>0</v>
      </c>
      <c r="M431" s="76">
        <v>0</v>
      </c>
      <c r="N431" s="76"/>
      <c r="O431" s="448" t="s">
        <v>450</v>
      </c>
      <c r="P431" s="444">
        <v>3.0801868510000001</v>
      </c>
      <c r="Q431" s="444">
        <v>-0.41329316399999999</v>
      </c>
      <c r="R431" s="444">
        <v>-1.2991366000000001E-2</v>
      </c>
      <c r="S431" s="241">
        <v>0</v>
      </c>
      <c r="T431" s="241">
        <v>0</v>
      </c>
      <c r="U431" s="76">
        <v>0</v>
      </c>
      <c r="V431" s="76">
        <v>0</v>
      </c>
      <c r="W431" s="76"/>
      <c r="X431" s="448" t="s">
        <v>450</v>
      </c>
      <c r="Y431" s="444">
        <v>3.0801868510000001</v>
      </c>
      <c r="Z431" s="444">
        <v>-0.41329316399999999</v>
      </c>
      <c r="AA431" s="444">
        <v>-1.2991366000000001E-2</v>
      </c>
      <c r="AB431" s="241">
        <v>0</v>
      </c>
      <c r="AC431" s="241">
        <v>0</v>
      </c>
      <c r="AD431" s="76">
        <v>0</v>
      </c>
      <c r="AE431" s="76">
        <v>0</v>
      </c>
    </row>
    <row r="432" spans="5:31" ht="15" x14ac:dyDescent="0.2">
      <c r="E432" s="76">
        <v>318</v>
      </c>
      <c r="F432" s="253" t="s">
        <v>451</v>
      </c>
      <c r="G432" s="444">
        <v>3.0895091856999999</v>
      </c>
      <c r="H432" s="444">
        <v>-0.41329316399999999</v>
      </c>
      <c r="I432" s="444">
        <v>-1.2991366000000001E-2</v>
      </c>
      <c r="J432" s="241">
        <v>0</v>
      </c>
      <c r="K432" s="241">
        <v>0</v>
      </c>
      <c r="L432" s="76">
        <v>0</v>
      </c>
      <c r="M432" s="76">
        <v>0</v>
      </c>
      <c r="N432" s="76"/>
      <c r="O432" s="253" t="s">
        <v>451</v>
      </c>
      <c r="P432" s="444">
        <v>3.0895091856999999</v>
      </c>
      <c r="Q432" s="444">
        <v>-0.41329316399999999</v>
      </c>
      <c r="R432" s="444">
        <v>-1.2991366000000001E-2</v>
      </c>
      <c r="S432" s="241">
        <v>0</v>
      </c>
      <c r="T432" s="241">
        <v>0</v>
      </c>
      <c r="U432" s="76">
        <v>0</v>
      </c>
      <c r="V432" s="76">
        <v>0</v>
      </c>
      <c r="W432" s="76"/>
      <c r="X432" s="253" t="s">
        <v>451</v>
      </c>
      <c r="Y432" s="444">
        <v>3.0895091856999999</v>
      </c>
      <c r="Z432" s="444">
        <v>-0.41329316399999999</v>
      </c>
      <c r="AA432" s="444">
        <v>-1.2991366000000001E-2</v>
      </c>
      <c r="AB432" s="241">
        <v>0</v>
      </c>
      <c r="AC432" s="241">
        <v>0</v>
      </c>
      <c r="AD432" s="76">
        <v>0</v>
      </c>
      <c r="AE432" s="76">
        <v>0</v>
      </c>
    </row>
    <row r="433" spans="5:31" ht="15" x14ac:dyDescent="0.2">
      <c r="E433" s="76">
        <v>319</v>
      </c>
      <c r="F433" s="253" t="s">
        <v>452</v>
      </c>
      <c r="G433" s="444">
        <v>3.0720690677000002</v>
      </c>
      <c r="H433" s="444">
        <v>-0.41329316399999999</v>
      </c>
      <c r="I433" s="444">
        <v>-1.2991366000000001E-2</v>
      </c>
      <c r="J433" s="241">
        <v>0</v>
      </c>
      <c r="K433" s="241">
        <v>0</v>
      </c>
      <c r="L433" s="76">
        <v>0</v>
      </c>
      <c r="M433" s="76">
        <v>0</v>
      </c>
      <c r="N433" s="76"/>
      <c r="O433" s="253" t="s">
        <v>452</v>
      </c>
      <c r="P433" s="444">
        <v>3.0720690677000002</v>
      </c>
      <c r="Q433" s="444">
        <v>-0.41329316399999999</v>
      </c>
      <c r="R433" s="444">
        <v>-1.2991366000000001E-2</v>
      </c>
      <c r="S433" s="241">
        <v>0</v>
      </c>
      <c r="T433" s="241">
        <v>0</v>
      </c>
      <c r="U433" s="76">
        <v>0</v>
      </c>
      <c r="V433" s="76">
        <v>0</v>
      </c>
      <c r="W433" s="76"/>
      <c r="X433" s="253" t="s">
        <v>452</v>
      </c>
      <c r="Y433" s="444">
        <v>3.0720690677000002</v>
      </c>
      <c r="Z433" s="444">
        <v>-0.41329316399999999</v>
      </c>
      <c r="AA433" s="444">
        <v>-1.2991366000000001E-2</v>
      </c>
      <c r="AB433" s="241">
        <v>0</v>
      </c>
      <c r="AC433" s="241">
        <v>0</v>
      </c>
      <c r="AD433" s="76">
        <v>0</v>
      </c>
      <c r="AE433" s="76">
        <v>0</v>
      </c>
    </row>
    <row r="434" spans="5:31" ht="15" x14ac:dyDescent="0.2">
      <c r="E434" s="76">
        <v>320</v>
      </c>
      <c r="F434" s="449" t="s">
        <v>453</v>
      </c>
      <c r="G434" s="444">
        <v>3.9014928732</v>
      </c>
      <c r="H434" s="444">
        <v>-0.80526391399999997</v>
      </c>
      <c r="I434" s="444">
        <v>2.6538079999999999E-2</v>
      </c>
      <c r="J434" s="241">
        <v>0</v>
      </c>
      <c r="K434" s="241">
        <v>0</v>
      </c>
      <c r="L434" s="76">
        <v>0</v>
      </c>
      <c r="M434" s="76">
        <v>0</v>
      </c>
      <c r="N434" s="76"/>
      <c r="O434" s="449" t="s">
        <v>453</v>
      </c>
      <c r="P434" s="444">
        <v>3.9014928732</v>
      </c>
      <c r="Q434" s="444">
        <v>-0.80526391399999997</v>
      </c>
      <c r="R434" s="444">
        <v>2.6538079999999999E-2</v>
      </c>
      <c r="S434" s="241">
        <v>0</v>
      </c>
      <c r="T434" s="241">
        <v>0</v>
      </c>
      <c r="U434" s="76">
        <v>0</v>
      </c>
      <c r="V434" s="76">
        <v>0</v>
      </c>
      <c r="W434" s="76"/>
      <c r="X434" s="449" t="s">
        <v>453</v>
      </c>
      <c r="Y434" s="444">
        <v>3.9014928732</v>
      </c>
      <c r="Z434" s="444">
        <v>-0.80526391399999997</v>
      </c>
      <c r="AA434" s="444">
        <v>2.6538079999999999E-2</v>
      </c>
      <c r="AB434" s="241">
        <v>0</v>
      </c>
      <c r="AC434" s="241">
        <v>0</v>
      </c>
      <c r="AD434" s="76">
        <v>0</v>
      </c>
      <c r="AE434" s="76">
        <v>0</v>
      </c>
    </row>
    <row r="435" spans="5:31" ht="15" x14ac:dyDescent="0.2">
      <c r="E435" s="76">
        <v>321</v>
      </c>
      <c r="F435" s="448" t="s">
        <v>454</v>
      </c>
      <c r="G435" s="444">
        <v>3.0527885279000002</v>
      </c>
      <c r="H435" s="444">
        <v>-0.41329316399999999</v>
      </c>
      <c r="I435" s="444">
        <v>-1.2991366000000001E-2</v>
      </c>
      <c r="J435" s="241">
        <v>0</v>
      </c>
      <c r="K435" s="241">
        <v>0</v>
      </c>
      <c r="L435" s="76">
        <v>0</v>
      </c>
      <c r="M435" s="76">
        <v>0</v>
      </c>
      <c r="N435" s="76"/>
      <c r="O435" s="448" t="s">
        <v>454</v>
      </c>
      <c r="P435" s="444">
        <v>3.0527885279000002</v>
      </c>
      <c r="Q435" s="444">
        <v>-0.41329316399999999</v>
      </c>
      <c r="R435" s="444">
        <v>-1.2991366000000001E-2</v>
      </c>
      <c r="S435" s="241">
        <v>0</v>
      </c>
      <c r="T435" s="241">
        <v>0</v>
      </c>
      <c r="U435" s="76">
        <v>0</v>
      </c>
      <c r="V435" s="76">
        <v>0</v>
      </c>
      <c r="W435" s="76"/>
      <c r="X435" s="448" t="s">
        <v>454</v>
      </c>
      <c r="Y435" s="444">
        <v>3.0527885279000002</v>
      </c>
      <c r="Z435" s="444">
        <v>-0.41329316399999999</v>
      </c>
      <c r="AA435" s="444">
        <v>-1.2991366000000001E-2</v>
      </c>
      <c r="AB435" s="241">
        <v>0</v>
      </c>
      <c r="AC435" s="241">
        <v>0</v>
      </c>
      <c r="AD435" s="76">
        <v>0</v>
      </c>
      <c r="AE435" s="76">
        <v>0</v>
      </c>
    </row>
    <row r="436" spans="5:31" ht="15" x14ac:dyDescent="0.2">
      <c r="E436" s="76">
        <v>322</v>
      </c>
      <c r="F436" s="448" t="s">
        <v>455</v>
      </c>
      <c r="G436" s="444">
        <v>3.0863418250999999</v>
      </c>
      <c r="H436" s="444">
        <v>-0.41329316399999999</v>
      </c>
      <c r="I436" s="444">
        <v>-1.2991366000000001E-2</v>
      </c>
      <c r="J436" s="241">
        <v>0</v>
      </c>
      <c r="K436" s="241">
        <v>0</v>
      </c>
      <c r="L436" s="76">
        <v>0</v>
      </c>
      <c r="M436" s="76">
        <v>0</v>
      </c>
      <c r="N436" s="76"/>
      <c r="O436" s="448" t="s">
        <v>455</v>
      </c>
      <c r="P436" s="444">
        <v>3.0863418250999999</v>
      </c>
      <c r="Q436" s="444">
        <v>-0.41329316399999999</v>
      </c>
      <c r="R436" s="444">
        <v>-1.2991366000000001E-2</v>
      </c>
      <c r="S436" s="241">
        <v>0</v>
      </c>
      <c r="T436" s="241">
        <v>0</v>
      </c>
      <c r="U436" s="76">
        <v>0</v>
      </c>
      <c r="V436" s="76">
        <v>0</v>
      </c>
      <c r="W436" s="76"/>
      <c r="X436" s="448" t="s">
        <v>455</v>
      </c>
      <c r="Y436" s="444">
        <v>3.0863418250999999</v>
      </c>
      <c r="Z436" s="444">
        <v>-0.41329316399999999</v>
      </c>
      <c r="AA436" s="444">
        <v>-1.2991366000000001E-2</v>
      </c>
      <c r="AB436" s="241">
        <v>0</v>
      </c>
      <c r="AC436" s="241">
        <v>0</v>
      </c>
      <c r="AD436" s="76">
        <v>0</v>
      </c>
      <c r="AE436" s="76">
        <v>0</v>
      </c>
    </row>
    <row r="437" spans="5:31" ht="15" x14ac:dyDescent="0.2">
      <c r="E437" s="76">
        <v>323</v>
      </c>
      <c r="F437" s="448" t="s">
        <v>456</v>
      </c>
      <c r="G437" s="444">
        <v>3.0650905997</v>
      </c>
      <c r="H437" s="444">
        <v>-0.41329316399999999</v>
      </c>
      <c r="I437" s="444">
        <v>-1.2991366000000001E-2</v>
      </c>
      <c r="J437" s="241">
        <v>0</v>
      </c>
      <c r="K437" s="241">
        <v>0</v>
      </c>
      <c r="L437" s="76">
        <v>0</v>
      </c>
      <c r="M437" s="76">
        <v>0</v>
      </c>
      <c r="N437" s="76"/>
      <c r="O437" s="448" t="s">
        <v>456</v>
      </c>
      <c r="P437" s="444">
        <v>3.0650905997</v>
      </c>
      <c r="Q437" s="444">
        <v>-0.41329316399999999</v>
      </c>
      <c r="R437" s="444">
        <v>-1.2991366000000001E-2</v>
      </c>
      <c r="S437" s="241">
        <v>0</v>
      </c>
      <c r="T437" s="241">
        <v>0</v>
      </c>
      <c r="U437" s="76">
        <v>0</v>
      </c>
      <c r="V437" s="76">
        <v>0</v>
      </c>
      <c r="W437" s="76"/>
      <c r="X437" s="448" t="s">
        <v>456</v>
      </c>
      <c r="Y437" s="444">
        <v>3.0650905997</v>
      </c>
      <c r="Z437" s="444">
        <v>-0.41329316399999999</v>
      </c>
      <c r="AA437" s="444">
        <v>-1.2991366000000001E-2</v>
      </c>
      <c r="AB437" s="241">
        <v>0</v>
      </c>
      <c r="AC437" s="241">
        <v>0</v>
      </c>
      <c r="AD437" s="76">
        <v>0</v>
      </c>
      <c r="AE437" s="76">
        <v>0</v>
      </c>
    </row>
    <row r="438" spans="5:31" ht="15" x14ac:dyDescent="0.2">
      <c r="E438" s="76">
        <v>324</v>
      </c>
      <c r="F438" s="448"/>
      <c r="G438" s="444"/>
      <c r="H438" s="444"/>
      <c r="I438" s="444"/>
      <c r="J438" s="241">
        <v>0</v>
      </c>
      <c r="K438" s="241">
        <v>0</v>
      </c>
      <c r="L438" s="76">
        <v>0</v>
      </c>
      <c r="M438" s="76">
        <v>0</v>
      </c>
      <c r="N438" s="76"/>
      <c r="O438" s="448"/>
      <c r="P438" s="444"/>
      <c r="Q438" s="444"/>
      <c r="R438" s="444"/>
      <c r="S438" s="241">
        <v>0</v>
      </c>
      <c r="T438" s="241">
        <v>0</v>
      </c>
      <c r="U438" s="76">
        <v>0</v>
      </c>
      <c r="V438" s="76">
        <v>0</v>
      </c>
      <c r="W438" s="76"/>
      <c r="X438" s="448"/>
      <c r="Y438" s="444"/>
      <c r="Z438" s="444"/>
      <c r="AA438" s="444"/>
      <c r="AB438" s="241">
        <v>0</v>
      </c>
      <c r="AC438" s="241">
        <v>0</v>
      </c>
      <c r="AD438" s="76">
        <v>0</v>
      </c>
      <c r="AE438" s="76">
        <v>0</v>
      </c>
    </row>
    <row r="439" spans="5:31" ht="15" x14ac:dyDescent="0.2">
      <c r="E439" s="76">
        <v>325</v>
      </c>
      <c r="F439" s="448" t="s">
        <v>458</v>
      </c>
      <c r="G439" s="444">
        <v>3.3348834547999999</v>
      </c>
      <c r="H439" s="444">
        <v>-0.69445870799999998</v>
      </c>
      <c r="I439" s="444">
        <v>1.9760895000000001E-2</v>
      </c>
      <c r="J439" s="241">
        <v>0</v>
      </c>
      <c r="K439" s="241">
        <v>0</v>
      </c>
      <c r="L439" s="76">
        <v>0</v>
      </c>
      <c r="M439" s="76">
        <v>0</v>
      </c>
      <c r="N439" s="76"/>
      <c r="O439" s="448" t="s">
        <v>458</v>
      </c>
      <c r="P439" s="444">
        <v>3.3348834547999999</v>
      </c>
      <c r="Q439" s="444">
        <v>-0.69445870799999998</v>
      </c>
      <c r="R439" s="444">
        <v>1.9760895000000001E-2</v>
      </c>
      <c r="S439" s="241">
        <v>0</v>
      </c>
      <c r="T439" s="241">
        <v>0</v>
      </c>
      <c r="U439" s="76">
        <v>0</v>
      </c>
      <c r="V439" s="76">
        <v>0</v>
      </c>
      <c r="W439" s="76"/>
      <c r="X439" s="448" t="s">
        <v>458</v>
      </c>
      <c r="Y439" s="444">
        <v>3.3348834547999999</v>
      </c>
      <c r="Z439" s="444">
        <v>-0.69445870799999998</v>
      </c>
      <c r="AA439" s="444">
        <v>1.9760895000000001E-2</v>
      </c>
      <c r="AB439" s="241">
        <v>0</v>
      </c>
      <c r="AC439" s="241">
        <v>0</v>
      </c>
      <c r="AD439" s="76">
        <v>0</v>
      </c>
      <c r="AE439" s="76">
        <v>0</v>
      </c>
    </row>
    <row r="440" spans="5:31" ht="15" x14ac:dyDescent="0.2">
      <c r="E440" s="76">
        <v>326</v>
      </c>
      <c r="F440" s="423" t="s">
        <v>459</v>
      </c>
      <c r="G440" s="444">
        <v>3.8772441811</v>
      </c>
      <c r="H440" s="444">
        <v>-0.95251930399999996</v>
      </c>
      <c r="I440" s="444">
        <v>5.0470504999999999E-2</v>
      </c>
      <c r="J440" s="241">
        <v>0</v>
      </c>
      <c r="K440" s="241">
        <v>0</v>
      </c>
      <c r="L440" s="76">
        <v>0</v>
      </c>
      <c r="M440" s="76">
        <v>0</v>
      </c>
      <c r="N440" s="76"/>
      <c r="O440" s="423" t="s">
        <v>459</v>
      </c>
      <c r="P440" s="444">
        <v>3.8772441811</v>
      </c>
      <c r="Q440" s="444">
        <v>-0.95251930399999996</v>
      </c>
      <c r="R440" s="444">
        <v>5.0470504999999999E-2</v>
      </c>
      <c r="S440" s="241">
        <v>0</v>
      </c>
      <c r="T440" s="241">
        <v>0</v>
      </c>
      <c r="U440" s="76">
        <v>0</v>
      </c>
      <c r="V440" s="76">
        <v>0</v>
      </c>
      <c r="W440" s="76"/>
      <c r="X440" s="423" t="s">
        <v>459</v>
      </c>
      <c r="Y440" s="444">
        <v>3.8772441811</v>
      </c>
      <c r="Z440" s="444">
        <v>-0.95251930399999996</v>
      </c>
      <c r="AA440" s="444">
        <v>5.0470504999999999E-2</v>
      </c>
      <c r="AB440" s="241">
        <v>0</v>
      </c>
      <c r="AC440" s="241">
        <v>0</v>
      </c>
      <c r="AD440" s="76">
        <v>0</v>
      </c>
      <c r="AE440" s="76">
        <v>0</v>
      </c>
    </row>
    <row r="441" spans="5:31" ht="15" x14ac:dyDescent="0.2">
      <c r="E441" s="76">
        <v>327</v>
      </c>
      <c r="F441" s="448" t="s">
        <v>460</v>
      </c>
      <c r="G441" s="444">
        <v>3.4083415647000002</v>
      </c>
      <c r="H441" s="444">
        <v>-0.69445870799999998</v>
      </c>
      <c r="I441" s="444">
        <v>1.9760895000000001E-2</v>
      </c>
      <c r="J441" s="241">
        <v>0</v>
      </c>
      <c r="K441" s="241">
        <v>0</v>
      </c>
      <c r="L441" s="76">
        <v>0</v>
      </c>
      <c r="M441" s="76">
        <v>0</v>
      </c>
      <c r="N441" s="76"/>
      <c r="O441" s="448" t="s">
        <v>460</v>
      </c>
      <c r="P441" s="444">
        <v>3.4083415647000002</v>
      </c>
      <c r="Q441" s="444">
        <v>-0.69445870799999998</v>
      </c>
      <c r="R441" s="444">
        <v>1.9760895000000001E-2</v>
      </c>
      <c r="S441" s="241">
        <v>0</v>
      </c>
      <c r="T441" s="241">
        <v>0</v>
      </c>
      <c r="U441" s="76">
        <v>0</v>
      </c>
      <c r="V441" s="76">
        <v>0</v>
      </c>
      <c r="W441" s="76"/>
      <c r="X441" s="448" t="s">
        <v>460</v>
      </c>
      <c r="Y441" s="444">
        <v>3.4083415647000002</v>
      </c>
      <c r="Z441" s="444">
        <v>-0.69445870799999998</v>
      </c>
      <c r="AA441" s="444">
        <v>1.9760895000000001E-2</v>
      </c>
      <c r="AB441" s="241">
        <v>0</v>
      </c>
      <c r="AC441" s="241">
        <v>0</v>
      </c>
      <c r="AD441" s="76">
        <v>0</v>
      </c>
      <c r="AE441" s="76">
        <v>0</v>
      </c>
    </row>
    <row r="442" spans="5:31" ht="15" x14ac:dyDescent="0.2">
      <c r="E442" s="76">
        <v>328</v>
      </c>
      <c r="F442" s="253" t="s">
        <v>461</v>
      </c>
      <c r="G442" s="444">
        <v>3.4650909483999999</v>
      </c>
      <c r="H442" s="444">
        <v>-0.69445870799999998</v>
      </c>
      <c r="I442" s="444">
        <v>1.9760895000000001E-2</v>
      </c>
      <c r="J442" s="241">
        <v>0</v>
      </c>
      <c r="K442" s="241">
        <v>0</v>
      </c>
      <c r="L442" s="76">
        <v>0</v>
      </c>
      <c r="M442" s="76">
        <v>0</v>
      </c>
      <c r="N442" s="76"/>
      <c r="O442" s="253" t="s">
        <v>461</v>
      </c>
      <c r="P442" s="444">
        <v>3.4650909483999999</v>
      </c>
      <c r="Q442" s="444">
        <v>-0.69445870799999998</v>
      </c>
      <c r="R442" s="444">
        <v>1.9760895000000001E-2</v>
      </c>
      <c r="S442" s="241">
        <v>0</v>
      </c>
      <c r="T442" s="241">
        <v>0</v>
      </c>
      <c r="U442" s="76">
        <v>0</v>
      </c>
      <c r="V442" s="76">
        <v>0</v>
      </c>
      <c r="W442" s="76"/>
      <c r="X442" s="253" t="s">
        <v>461</v>
      </c>
      <c r="Y442" s="444">
        <v>3.4650909483999999</v>
      </c>
      <c r="Z442" s="444">
        <v>-0.69445870799999998</v>
      </c>
      <c r="AA442" s="444">
        <v>1.9760895000000001E-2</v>
      </c>
      <c r="AB442" s="241">
        <v>0</v>
      </c>
      <c r="AC442" s="241">
        <v>0</v>
      </c>
      <c r="AD442" s="76">
        <v>0</v>
      </c>
      <c r="AE442" s="76">
        <v>0</v>
      </c>
    </row>
    <row r="443" spans="5:31" ht="15" x14ac:dyDescent="0.2">
      <c r="E443" s="76">
        <v>329</v>
      </c>
      <c r="F443" s="253" t="s">
        <v>462</v>
      </c>
      <c r="G443" s="444">
        <v>3.4170668072999999</v>
      </c>
      <c r="H443" s="444">
        <v>-0.69445870799999998</v>
      </c>
      <c r="I443" s="444">
        <v>1.9760895000000001E-2</v>
      </c>
      <c r="J443" s="241">
        <v>0</v>
      </c>
      <c r="K443" s="241">
        <v>0</v>
      </c>
      <c r="L443" s="76">
        <v>0</v>
      </c>
      <c r="M443" s="76">
        <v>0</v>
      </c>
      <c r="N443" s="76"/>
      <c r="O443" s="253" t="s">
        <v>462</v>
      </c>
      <c r="P443" s="444">
        <v>3.4170668072999999</v>
      </c>
      <c r="Q443" s="444">
        <v>-0.69445870799999998</v>
      </c>
      <c r="R443" s="444">
        <v>1.9760895000000001E-2</v>
      </c>
      <c r="S443" s="241">
        <v>0</v>
      </c>
      <c r="T443" s="241">
        <v>0</v>
      </c>
      <c r="U443" s="76">
        <v>0</v>
      </c>
      <c r="V443" s="76">
        <v>0</v>
      </c>
      <c r="W443" s="76"/>
      <c r="X443" s="253" t="s">
        <v>462</v>
      </c>
      <c r="Y443" s="444">
        <v>3.4170668072999999</v>
      </c>
      <c r="Z443" s="444">
        <v>-0.69445870799999998</v>
      </c>
      <c r="AA443" s="444">
        <v>1.9760895000000001E-2</v>
      </c>
      <c r="AB443" s="241">
        <v>0</v>
      </c>
      <c r="AC443" s="241">
        <v>0</v>
      </c>
      <c r="AD443" s="76">
        <v>0</v>
      </c>
      <c r="AE443" s="76">
        <v>0</v>
      </c>
    </row>
    <row r="444" spans="5:31" ht="15" x14ac:dyDescent="0.2">
      <c r="E444" s="76">
        <v>330</v>
      </c>
      <c r="F444" s="448"/>
      <c r="G444" s="444"/>
      <c r="H444" s="444"/>
      <c r="I444" s="444"/>
      <c r="J444" s="241"/>
      <c r="K444" s="241"/>
      <c r="L444" s="76"/>
      <c r="M444" s="76"/>
      <c r="N444" s="76"/>
      <c r="O444" s="448"/>
      <c r="P444" s="444"/>
      <c r="Q444" s="444"/>
      <c r="R444" s="444"/>
      <c r="S444" s="241"/>
      <c r="T444" s="241"/>
      <c r="U444" s="76"/>
      <c r="V444" s="76"/>
      <c r="W444" s="76"/>
      <c r="X444" s="448"/>
      <c r="Y444" s="444"/>
      <c r="Z444" s="444"/>
      <c r="AA444" s="444"/>
      <c r="AB444" s="241"/>
      <c r="AC444" s="241"/>
      <c r="AD444" s="76"/>
      <c r="AE444" s="76"/>
    </row>
    <row r="445" spans="5:31" ht="15" x14ac:dyDescent="0.2">
      <c r="E445" s="76">
        <v>331</v>
      </c>
      <c r="F445" s="253" t="s">
        <v>464</v>
      </c>
      <c r="G445" s="444">
        <v>3.4743070101</v>
      </c>
      <c r="H445" s="444">
        <v>-0.85</v>
      </c>
      <c r="I445" s="444">
        <v>5.2999999999999999E-2</v>
      </c>
      <c r="J445" s="241">
        <v>0</v>
      </c>
      <c r="K445" s="241">
        <v>0</v>
      </c>
      <c r="L445" s="76">
        <v>0</v>
      </c>
      <c r="M445" s="76">
        <v>0</v>
      </c>
      <c r="N445" s="76"/>
      <c r="O445" s="253" t="s">
        <v>464</v>
      </c>
      <c r="P445" s="444">
        <v>3.4743070101</v>
      </c>
      <c r="Q445" s="444">
        <v>-0.85</v>
      </c>
      <c r="R445" s="444">
        <v>5.2999999999999999E-2</v>
      </c>
      <c r="S445" s="241">
        <v>0</v>
      </c>
      <c r="T445" s="241">
        <v>0</v>
      </c>
      <c r="U445" s="76">
        <v>0</v>
      </c>
      <c r="V445" s="76">
        <v>0</v>
      </c>
      <c r="W445" s="76"/>
      <c r="X445" s="253" t="s">
        <v>464</v>
      </c>
      <c r="Y445" s="444">
        <v>3.4743070101</v>
      </c>
      <c r="Z445" s="444">
        <v>-0.85</v>
      </c>
      <c r="AA445" s="444">
        <v>5.2999999999999999E-2</v>
      </c>
      <c r="AB445" s="241">
        <v>0</v>
      </c>
      <c r="AC445" s="241">
        <v>0</v>
      </c>
      <c r="AD445" s="76">
        <v>0</v>
      </c>
      <c r="AE445" s="76">
        <v>0</v>
      </c>
    </row>
    <row r="446" spans="5:31" ht="15" x14ac:dyDescent="0.2">
      <c r="E446" s="76">
        <v>332</v>
      </c>
      <c r="F446" s="450" t="s">
        <v>465</v>
      </c>
      <c r="G446" s="444">
        <v>3.4743070101</v>
      </c>
      <c r="H446" s="444">
        <v>-0.85</v>
      </c>
      <c r="I446" s="444">
        <v>5.2999999999999999E-2</v>
      </c>
      <c r="J446" s="241">
        <v>0</v>
      </c>
      <c r="K446" s="241">
        <v>0</v>
      </c>
      <c r="L446" s="76">
        <v>0</v>
      </c>
      <c r="M446" s="76">
        <v>0</v>
      </c>
      <c r="N446" s="76"/>
      <c r="O446" s="450" t="s">
        <v>465</v>
      </c>
      <c r="P446" s="444">
        <v>3.4743070101</v>
      </c>
      <c r="Q446" s="444">
        <v>-0.85</v>
      </c>
      <c r="R446" s="444">
        <v>5.2999999999999999E-2</v>
      </c>
      <c r="S446" s="241">
        <v>0</v>
      </c>
      <c r="T446" s="241">
        <v>0</v>
      </c>
      <c r="U446" s="76">
        <v>0</v>
      </c>
      <c r="V446" s="76">
        <v>0</v>
      </c>
      <c r="W446" s="76"/>
      <c r="X446" s="450" t="s">
        <v>465</v>
      </c>
      <c r="Y446" s="444">
        <v>3.4743070101</v>
      </c>
      <c r="Z446" s="444">
        <v>-0.85</v>
      </c>
      <c r="AA446" s="444">
        <v>5.2999999999999999E-2</v>
      </c>
      <c r="AB446" s="241">
        <v>0</v>
      </c>
      <c r="AC446" s="241">
        <v>0</v>
      </c>
      <c r="AD446" s="76">
        <v>0</v>
      </c>
      <c r="AE446" s="76">
        <v>0</v>
      </c>
    </row>
    <row r="447" spans="5:31" ht="15" x14ac:dyDescent="0.2">
      <c r="E447" s="76">
        <v>333</v>
      </c>
      <c r="F447" s="450"/>
      <c r="G447" s="444"/>
      <c r="H447" s="444"/>
      <c r="I447" s="444"/>
      <c r="J447" s="241"/>
      <c r="K447" s="241"/>
      <c r="L447" s="76"/>
      <c r="M447" s="76"/>
      <c r="N447" s="76"/>
      <c r="O447" s="450"/>
      <c r="P447" s="444"/>
      <c r="Q447" s="444"/>
      <c r="R447" s="444"/>
      <c r="S447" s="241"/>
      <c r="T447" s="241"/>
      <c r="U447" s="76"/>
      <c r="V447" s="76"/>
      <c r="W447" s="76"/>
      <c r="X447" s="450"/>
      <c r="Y447" s="444"/>
      <c r="Z447" s="444"/>
      <c r="AA447" s="444"/>
      <c r="AB447" s="241"/>
      <c r="AC447" s="241"/>
      <c r="AD447" s="76"/>
      <c r="AE447" s="76"/>
    </row>
    <row r="448" spans="5:31" ht="15" x14ac:dyDescent="0.2">
      <c r="E448" s="76">
        <v>334</v>
      </c>
      <c r="F448" s="253"/>
      <c r="G448" s="444"/>
      <c r="H448" s="444"/>
      <c r="I448" s="444"/>
      <c r="J448" s="241"/>
      <c r="K448" s="241"/>
      <c r="L448" s="76"/>
      <c r="M448" s="76"/>
      <c r="N448" s="76"/>
      <c r="O448" s="253"/>
      <c r="P448" s="444"/>
      <c r="Q448" s="444"/>
      <c r="R448" s="444"/>
      <c r="S448" s="241"/>
      <c r="T448" s="241"/>
      <c r="U448" s="76"/>
      <c r="V448" s="76"/>
      <c r="W448" s="76"/>
      <c r="X448" s="253"/>
      <c r="Y448" s="444"/>
      <c r="Z448" s="444"/>
      <c r="AA448" s="444"/>
      <c r="AB448" s="241"/>
      <c r="AC448" s="241"/>
      <c r="AD448" s="76"/>
      <c r="AE448" s="76"/>
    </row>
    <row r="449" spans="5:31" ht="15" x14ac:dyDescent="0.2">
      <c r="E449" s="76">
        <v>335</v>
      </c>
      <c r="F449" s="448"/>
      <c r="G449" s="444"/>
      <c r="H449" s="444"/>
      <c r="I449" s="444"/>
      <c r="J449" s="241"/>
      <c r="K449" s="241"/>
      <c r="L449" s="76"/>
      <c r="M449" s="76"/>
      <c r="N449" s="76"/>
      <c r="O449" s="448"/>
      <c r="P449" s="444"/>
      <c r="Q449" s="444"/>
      <c r="R449" s="444"/>
      <c r="S449" s="241"/>
      <c r="T449" s="241"/>
      <c r="U449" s="76"/>
      <c r="V449" s="76"/>
      <c r="W449" s="76"/>
      <c r="X449" s="448"/>
      <c r="Y449" s="444"/>
      <c r="Z449" s="444"/>
      <c r="AA449" s="444"/>
      <c r="AB449" s="241"/>
      <c r="AC449" s="241"/>
      <c r="AD449" s="76"/>
      <c r="AE449" s="76"/>
    </row>
    <row r="450" spans="5:31" ht="15" x14ac:dyDescent="0.2">
      <c r="E450" s="76">
        <v>336</v>
      </c>
      <c r="F450" s="448"/>
      <c r="G450" s="444"/>
      <c r="H450" s="444"/>
      <c r="I450" s="444"/>
      <c r="J450" s="241"/>
      <c r="K450" s="241"/>
      <c r="L450" s="76"/>
      <c r="M450" s="76"/>
      <c r="N450" s="76"/>
      <c r="O450" s="448"/>
      <c r="P450" s="444"/>
      <c r="Q450" s="444"/>
      <c r="R450" s="444"/>
      <c r="S450" s="241"/>
      <c r="T450" s="241"/>
      <c r="U450" s="76"/>
      <c r="V450" s="76"/>
      <c r="W450" s="76"/>
      <c r="X450" s="448"/>
      <c r="Y450" s="444"/>
      <c r="Z450" s="444"/>
      <c r="AA450" s="444"/>
      <c r="AB450" s="241"/>
      <c r="AC450" s="241"/>
      <c r="AD450" s="76"/>
      <c r="AE450" s="76"/>
    </row>
    <row r="451" spans="5:31" ht="15" x14ac:dyDescent="0.2">
      <c r="E451" s="76">
        <v>337</v>
      </c>
      <c r="F451" s="253"/>
      <c r="G451" s="444"/>
      <c r="H451" s="444"/>
      <c r="I451" s="444"/>
      <c r="J451" s="241"/>
      <c r="K451" s="241"/>
      <c r="L451" s="76"/>
      <c r="M451" s="76"/>
      <c r="N451" s="76"/>
      <c r="O451" s="253"/>
      <c r="P451" s="444"/>
      <c r="Q451" s="444"/>
      <c r="R451" s="444"/>
      <c r="S451" s="241"/>
      <c r="T451" s="241"/>
      <c r="U451" s="76"/>
      <c r="V451" s="76"/>
      <c r="W451" s="76"/>
      <c r="X451" s="253"/>
      <c r="Y451" s="444"/>
      <c r="Z451" s="444"/>
      <c r="AA451" s="444"/>
      <c r="AB451" s="241"/>
      <c r="AC451" s="241"/>
      <c r="AD451" s="76"/>
      <c r="AE451" s="76"/>
    </row>
    <row r="452" spans="5:31" ht="15" x14ac:dyDescent="0.2">
      <c r="E452" s="76">
        <v>338</v>
      </c>
      <c r="F452" s="253"/>
      <c r="G452" s="444"/>
      <c r="H452" s="444"/>
      <c r="I452" s="444"/>
      <c r="J452" s="241"/>
      <c r="K452" s="241"/>
      <c r="L452" s="76"/>
      <c r="M452" s="76"/>
      <c r="N452" s="76"/>
      <c r="O452" s="253"/>
      <c r="P452" s="444"/>
      <c r="Q452" s="444"/>
      <c r="R452" s="444"/>
      <c r="S452" s="241"/>
      <c r="T452" s="241"/>
      <c r="U452" s="76"/>
      <c r="V452" s="76"/>
      <c r="W452" s="76"/>
      <c r="X452" s="253"/>
      <c r="Y452" s="444"/>
      <c r="Z452" s="444"/>
      <c r="AA452" s="444"/>
      <c r="AB452" s="241"/>
      <c r="AC452" s="241"/>
      <c r="AD452" s="76"/>
      <c r="AE452" s="76"/>
    </row>
    <row r="453" spans="5:31" ht="15" x14ac:dyDescent="0.2">
      <c r="E453" s="76">
        <v>339</v>
      </c>
      <c r="F453" s="448" t="s">
        <v>468</v>
      </c>
      <c r="G453" s="444"/>
      <c r="H453" s="444"/>
      <c r="I453" s="444"/>
      <c r="J453" s="241">
        <v>0</v>
      </c>
      <c r="K453" s="241">
        <v>0</v>
      </c>
      <c r="L453" s="76">
        <v>0</v>
      </c>
      <c r="M453" s="76">
        <v>0</v>
      </c>
      <c r="N453" s="76"/>
      <c r="O453" s="448"/>
      <c r="P453" s="444"/>
      <c r="Q453" s="444"/>
      <c r="R453" s="444"/>
      <c r="S453" s="241">
        <v>0</v>
      </c>
      <c r="T453" s="241">
        <v>0</v>
      </c>
      <c r="U453" s="76">
        <v>0</v>
      </c>
      <c r="V453" s="76">
        <v>0</v>
      </c>
      <c r="W453" s="76"/>
      <c r="X453" s="448"/>
      <c r="Y453" s="444"/>
      <c r="Z453" s="444"/>
      <c r="AA453" s="444"/>
      <c r="AB453" s="241">
        <v>0</v>
      </c>
      <c r="AC453" s="241">
        <v>0</v>
      </c>
      <c r="AD453" s="76">
        <v>0</v>
      </c>
      <c r="AE453" s="76">
        <v>0</v>
      </c>
    </row>
    <row r="454" spans="5:31" ht="15" x14ac:dyDescent="0.2">
      <c r="E454" s="76">
        <v>340</v>
      </c>
      <c r="F454" s="44" t="s">
        <v>363</v>
      </c>
      <c r="G454" s="444">
        <v>3.9786666347000001</v>
      </c>
      <c r="H454" s="444">
        <v>-0.73414141300000002</v>
      </c>
      <c r="I454" s="444">
        <v>1.6643859E-2</v>
      </c>
      <c r="J454" s="241">
        <v>0</v>
      </c>
      <c r="K454" s="241">
        <v>0</v>
      </c>
      <c r="L454" s="76">
        <v>0</v>
      </c>
      <c r="M454" s="76">
        <v>0</v>
      </c>
      <c r="N454" s="76"/>
      <c r="O454" s="44" t="s">
        <v>363</v>
      </c>
      <c r="P454" s="444">
        <v>3.9786666347000001</v>
      </c>
      <c r="Q454" s="444">
        <v>-0.73414141300000002</v>
      </c>
      <c r="R454" s="444">
        <v>1.6643859E-2</v>
      </c>
      <c r="S454" s="241">
        <v>0</v>
      </c>
      <c r="T454" s="241">
        <v>0</v>
      </c>
      <c r="U454" s="76">
        <v>0</v>
      </c>
      <c r="V454" s="76">
        <v>0</v>
      </c>
      <c r="W454" s="76"/>
      <c r="X454" s="44" t="s">
        <v>363</v>
      </c>
      <c r="Y454" s="444">
        <v>3.9786666347000001</v>
      </c>
      <c r="Z454" s="444">
        <v>-0.73414141300000002</v>
      </c>
      <c r="AA454" s="444">
        <v>1.6643859E-2</v>
      </c>
      <c r="AB454" s="241">
        <v>0</v>
      </c>
      <c r="AC454" s="241">
        <v>0</v>
      </c>
      <c r="AD454" s="76">
        <v>0</v>
      </c>
      <c r="AE454" s="76">
        <v>0</v>
      </c>
    </row>
    <row r="455" spans="5:31" ht="15" x14ac:dyDescent="0.2">
      <c r="E455" s="76">
        <v>341</v>
      </c>
      <c r="F455" s="423" t="s">
        <v>364</v>
      </c>
      <c r="G455" s="444">
        <v>2.6439212754999999</v>
      </c>
      <c r="H455" s="444">
        <v>-0.11928668100000001</v>
      </c>
      <c r="I455" s="444">
        <v>-4.8863157999999997E-2</v>
      </c>
      <c r="J455" s="241">
        <v>0</v>
      </c>
      <c r="K455" s="241">
        <v>0</v>
      </c>
      <c r="L455" s="76">
        <v>0</v>
      </c>
      <c r="M455" s="76">
        <v>0</v>
      </c>
      <c r="N455" s="76"/>
      <c r="O455" s="423" t="s">
        <v>364</v>
      </c>
      <c r="P455" s="444">
        <v>2.6439212754999999</v>
      </c>
      <c r="Q455" s="444">
        <v>-0.11928668100000001</v>
      </c>
      <c r="R455" s="444">
        <v>-4.8863157999999997E-2</v>
      </c>
      <c r="S455" s="241">
        <v>0</v>
      </c>
      <c r="T455" s="241">
        <v>0</v>
      </c>
      <c r="U455" s="76">
        <v>0</v>
      </c>
      <c r="V455" s="76">
        <v>0</v>
      </c>
      <c r="W455" s="76"/>
      <c r="X455" s="423" t="s">
        <v>364</v>
      </c>
      <c r="Y455" s="444">
        <v>2.6439212754999999</v>
      </c>
      <c r="Z455" s="444">
        <v>-0.11928668100000001</v>
      </c>
      <c r="AA455" s="444">
        <v>-4.8863157999999997E-2</v>
      </c>
      <c r="AB455" s="241">
        <v>0</v>
      </c>
      <c r="AC455" s="241">
        <v>0</v>
      </c>
      <c r="AD455" s="76">
        <v>0</v>
      </c>
      <c r="AE455" s="76">
        <v>0</v>
      </c>
    </row>
    <row r="456" spans="5:31" ht="15" x14ac:dyDescent="0.2">
      <c r="E456" s="76">
        <v>342</v>
      </c>
      <c r="F456" s="448" t="s">
        <v>365</v>
      </c>
      <c r="G456" s="444">
        <v>2.6392643441999999</v>
      </c>
      <c r="H456" s="444">
        <v>-0.11928668100000001</v>
      </c>
      <c r="I456" s="444">
        <v>-4.8863157999999997E-2</v>
      </c>
      <c r="J456" s="241">
        <v>0</v>
      </c>
      <c r="K456" s="241">
        <v>0</v>
      </c>
      <c r="L456" s="76">
        <v>0</v>
      </c>
      <c r="M456" s="76">
        <v>0</v>
      </c>
      <c r="N456" s="76"/>
      <c r="O456" s="448" t="s">
        <v>365</v>
      </c>
      <c r="P456" s="444">
        <v>2.6392643441999999</v>
      </c>
      <c r="Q456" s="444">
        <v>-0.11928668100000001</v>
      </c>
      <c r="R456" s="444">
        <v>-4.8863157999999997E-2</v>
      </c>
      <c r="S456" s="241">
        <v>0</v>
      </c>
      <c r="T456" s="241">
        <v>0</v>
      </c>
      <c r="U456" s="76">
        <v>0</v>
      </c>
      <c r="V456" s="76">
        <v>0</v>
      </c>
      <c r="W456" s="76"/>
      <c r="X456" s="448" t="s">
        <v>365</v>
      </c>
      <c r="Y456" s="444">
        <v>2.6392643441999999</v>
      </c>
      <c r="Z456" s="444">
        <v>-0.11928668100000001</v>
      </c>
      <c r="AA456" s="444">
        <v>-4.8863157999999997E-2</v>
      </c>
      <c r="AB456" s="241">
        <v>0</v>
      </c>
      <c r="AC456" s="241">
        <v>0</v>
      </c>
      <c r="AD456" s="76">
        <v>0</v>
      </c>
      <c r="AE456" s="76">
        <v>0</v>
      </c>
    </row>
    <row r="457" spans="5:31" ht="15" x14ac:dyDescent="0.2">
      <c r="E457" s="76">
        <v>343</v>
      </c>
      <c r="F457" s="448" t="s">
        <v>366</v>
      </c>
      <c r="G457" s="444">
        <v>2.6407566356999999</v>
      </c>
      <c r="H457" s="444">
        <v>-0.11928668100000001</v>
      </c>
      <c r="I457" s="444">
        <v>-4.8863157999999997E-2</v>
      </c>
      <c r="J457" s="241">
        <v>0</v>
      </c>
      <c r="K457" s="241">
        <v>0</v>
      </c>
      <c r="L457" s="76">
        <v>0</v>
      </c>
      <c r="M457" s="76">
        <v>0</v>
      </c>
      <c r="N457" s="76"/>
      <c r="O457" s="448" t="s">
        <v>366</v>
      </c>
      <c r="P457" s="444">
        <v>2.6407566356999999</v>
      </c>
      <c r="Q457" s="444">
        <v>-0.11928668100000001</v>
      </c>
      <c r="R457" s="444">
        <v>-4.8863157999999997E-2</v>
      </c>
      <c r="S457" s="241">
        <v>0</v>
      </c>
      <c r="T457" s="241">
        <v>0</v>
      </c>
      <c r="U457" s="76">
        <v>0</v>
      </c>
      <c r="V457" s="76">
        <v>0</v>
      </c>
      <c r="W457" s="76"/>
      <c r="X457" s="448" t="s">
        <v>366</v>
      </c>
      <c r="Y457" s="444">
        <v>2.6407566356999999</v>
      </c>
      <c r="Z457" s="444">
        <v>-0.11928668100000001</v>
      </c>
      <c r="AA457" s="444">
        <v>-4.8863157999999997E-2</v>
      </c>
      <c r="AB457" s="241">
        <v>0</v>
      </c>
      <c r="AC457" s="241">
        <v>0</v>
      </c>
      <c r="AD457" s="76">
        <v>0</v>
      </c>
      <c r="AE457" s="76">
        <v>0</v>
      </c>
    </row>
    <row r="458" spans="5:31" ht="15" x14ac:dyDescent="0.2">
      <c r="E458" s="76">
        <v>344</v>
      </c>
      <c r="F458" s="448" t="s">
        <v>367</v>
      </c>
      <c r="G458" s="444">
        <v>2.6743730792</v>
      </c>
      <c r="H458" s="444">
        <v>-0.11928668100000001</v>
      </c>
      <c r="I458" s="444">
        <v>-4.8863157999999997E-2</v>
      </c>
      <c r="J458" s="241">
        <v>0</v>
      </c>
      <c r="K458" s="241">
        <v>0</v>
      </c>
      <c r="L458" s="76">
        <v>0</v>
      </c>
      <c r="M458" s="76">
        <v>0</v>
      </c>
      <c r="N458" s="76"/>
      <c r="O458" s="448" t="s">
        <v>367</v>
      </c>
      <c r="P458" s="444">
        <v>2.6743730792</v>
      </c>
      <c r="Q458" s="444">
        <v>-0.11928668100000001</v>
      </c>
      <c r="R458" s="444">
        <v>-4.8863157999999997E-2</v>
      </c>
      <c r="S458" s="241">
        <v>0</v>
      </c>
      <c r="T458" s="241">
        <v>0</v>
      </c>
      <c r="U458" s="76">
        <v>0</v>
      </c>
      <c r="V458" s="76">
        <v>0</v>
      </c>
      <c r="W458" s="76"/>
      <c r="X458" s="448" t="s">
        <v>367</v>
      </c>
      <c r="Y458" s="444">
        <v>2.6743730792</v>
      </c>
      <c r="Z458" s="444">
        <v>-0.11928668100000001</v>
      </c>
      <c r="AA458" s="444">
        <v>-4.8863157999999997E-2</v>
      </c>
      <c r="AB458" s="241">
        <v>0</v>
      </c>
      <c r="AC458" s="241">
        <v>0</v>
      </c>
      <c r="AD458" s="76">
        <v>0</v>
      </c>
      <c r="AE458" s="76">
        <v>0</v>
      </c>
    </row>
    <row r="459" spans="5:31" ht="15" x14ac:dyDescent="0.2">
      <c r="E459" s="76">
        <v>345</v>
      </c>
      <c r="F459" s="448" t="s">
        <v>368</v>
      </c>
      <c r="G459" s="444">
        <v>2.7011000231</v>
      </c>
      <c r="H459" s="444">
        <v>-0.11928668100000001</v>
      </c>
      <c r="I459" s="444">
        <v>-4.8863157999999997E-2</v>
      </c>
      <c r="J459" s="241">
        <v>0</v>
      </c>
      <c r="K459" s="241">
        <v>0</v>
      </c>
      <c r="L459" s="76">
        <v>0</v>
      </c>
      <c r="M459" s="76">
        <v>0</v>
      </c>
      <c r="N459" s="76"/>
      <c r="O459" s="448" t="s">
        <v>368</v>
      </c>
      <c r="P459" s="444">
        <v>2.7011000231</v>
      </c>
      <c r="Q459" s="444">
        <v>-0.11928668100000001</v>
      </c>
      <c r="R459" s="444">
        <v>-4.8863157999999997E-2</v>
      </c>
      <c r="S459" s="241">
        <v>0</v>
      </c>
      <c r="T459" s="241">
        <v>0</v>
      </c>
      <c r="U459" s="76">
        <v>0</v>
      </c>
      <c r="V459" s="76">
        <v>0</v>
      </c>
      <c r="W459" s="76"/>
      <c r="X459" s="448" t="s">
        <v>368</v>
      </c>
      <c r="Y459" s="444">
        <v>2.7011000231</v>
      </c>
      <c r="Z459" s="444">
        <v>-0.11928668100000001</v>
      </c>
      <c r="AA459" s="444">
        <v>-4.8863157999999997E-2</v>
      </c>
      <c r="AB459" s="241">
        <v>0</v>
      </c>
      <c r="AC459" s="241">
        <v>0</v>
      </c>
      <c r="AD459" s="76">
        <v>0</v>
      </c>
      <c r="AE459" s="76">
        <v>0</v>
      </c>
    </row>
    <row r="460" spans="5:31" ht="15" x14ac:dyDescent="0.2">
      <c r="E460" s="76">
        <v>346</v>
      </c>
      <c r="F460" s="448" t="s">
        <v>369</v>
      </c>
      <c r="G460" s="444">
        <v>2.6417973926</v>
      </c>
      <c r="H460" s="444">
        <v>-0.11928668100000001</v>
      </c>
      <c r="I460" s="444">
        <v>-4.8863157999999997E-2</v>
      </c>
      <c r="J460" s="241">
        <v>0</v>
      </c>
      <c r="K460" s="241">
        <v>0</v>
      </c>
      <c r="L460" s="76">
        <v>0</v>
      </c>
      <c r="M460" s="76">
        <v>0</v>
      </c>
      <c r="N460" s="76"/>
      <c r="O460" s="448" t="s">
        <v>369</v>
      </c>
      <c r="P460" s="444">
        <v>2.6417973926</v>
      </c>
      <c r="Q460" s="444">
        <v>-0.11928668100000001</v>
      </c>
      <c r="R460" s="444">
        <v>-4.8863157999999997E-2</v>
      </c>
      <c r="S460" s="241">
        <v>0</v>
      </c>
      <c r="T460" s="241">
        <v>0</v>
      </c>
      <c r="U460" s="76">
        <v>0</v>
      </c>
      <c r="V460" s="76">
        <v>0</v>
      </c>
      <c r="W460" s="76"/>
      <c r="X460" s="448" t="s">
        <v>369</v>
      </c>
      <c r="Y460" s="444">
        <v>2.6417973926</v>
      </c>
      <c r="Z460" s="444">
        <v>-0.11928668100000001</v>
      </c>
      <c r="AA460" s="444">
        <v>-4.8863157999999997E-2</v>
      </c>
      <c r="AB460" s="241">
        <v>0</v>
      </c>
      <c r="AC460" s="241">
        <v>0</v>
      </c>
      <c r="AD460" s="76">
        <v>0</v>
      </c>
      <c r="AE460" s="76">
        <v>0</v>
      </c>
    </row>
    <row r="461" spans="5:31" ht="15" x14ac:dyDescent="0.2">
      <c r="E461" s="76">
        <v>347</v>
      </c>
      <c r="F461" s="448" t="s">
        <v>370</v>
      </c>
      <c r="G461" s="444">
        <v>2.6531314933000001</v>
      </c>
      <c r="H461" s="444">
        <v>-0.11928668100000001</v>
      </c>
      <c r="I461" s="444">
        <v>-4.8863157999999997E-2</v>
      </c>
      <c r="J461" s="241">
        <v>0</v>
      </c>
      <c r="K461" s="241">
        <v>0</v>
      </c>
      <c r="L461" s="76">
        <v>0</v>
      </c>
      <c r="M461" s="76">
        <v>0</v>
      </c>
      <c r="N461" s="76"/>
      <c r="O461" s="448" t="s">
        <v>370</v>
      </c>
      <c r="P461" s="444">
        <v>2.6531314933000001</v>
      </c>
      <c r="Q461" s="444">
        <v>-0.11928668100000001</v>
      </c>
      <c r="R461" s="444">
        <v>-4.8863157999999997E-2</v>
      </c>
      <c r="S461" s="241">
        <v>0</v>
      </c>
      <c r="T461" s="241">
        <v>0</v>
      </c>
      <c r="U461" s="76">
        <v>0</v>
      </c>
      <c r="V461" s="76">
        <v>0</v>
      </c>
      <c r="W461" s="76"/>
      <c r="X461" s="448" t="s">
        <v>370</v>
      </c>
      <c r="Y461" s="444">
        <v>2.6531314933000001</v>
      </c>
      <c r="Z461" s="444">
        <v>-0.11928668100000001</v>
      </c>
      <c r="AA461" s="444">
        <v>-4.8863157999999997E-2</v>
      </c>
      <c r="AB461" s="241">
        <v>0</v>
      </c>
      <c r="AC461" s="241">
        <v>0</v>
      </c>
      <c r="AD461" s="76">
        <v>0</v>
      </c>
      <c r="AE461" s="76">
        <v>0</v>
      </c>
    </row>
    <row r="462" spans="5:31" ht="15" x14ac:dyDescent="0.2">
      <c r="E462" s="76">
        <v>348</v>
      </c>
      <c r="F462" s="448" t="s">
        <v>371</v>
      </c>
      <c r="G462" s="444">
        <v>2.6486052734999999</v>
      </c>
      <c r="H462" s="444">
        <v>-0.11928668100000001</v>
      </c>
      <c r="I462" s="444">
        <v>-4.8863157999999997E-2</v>
      </c>
      <c r="J462" s="241">
        <v>0</v>
      </c>
      <c r="K462" s="241">
        <v>0</v>
      </c>
      <c r="L462" s="76">
        <v>0</v>
      </c>
      <c r="M462" s="76">
        <v>0</v>
      </c>
      <c r="N462" s="76"/>
      <c r="O462" s="448" t="s">
        <v>371</v>
      </c>
      <c r="P462" s="444">
        <v>2.6486052734999999</v>
      </c>
      <c r="Q462" s="444">
        <v>-0.11928668100000001</v>
      </c>
      <c r="R462" s="444">
        <v>-4.8863157999999997E-2</v>
      </c>
      <c r="S462" s="241">
        <v>0</v>
      </c>
      <c r="T462" s="241">
        <v>0</v>
      </c>
      <c r="U462" s="76">
        <v>0</v>
      </c>
      <c r="V462" s="76">
        <v>0</v>
      </c>
      <c r="W462" s="76"/>
      <c r="X462" s="448" t="s">
        <v>371</v>
      </c>
      <c r="Y462" s="444">
        <v>2.6486052734999999</v>
      </c>
      <c r="Z462" s="444">
        <v>-0.11928668100000001</v>
      </c>
      <c r="AA462" s="444">
        <v>-4.8863157999999997E-2</v>
      </c>
      <c r="AB462" s="241">
        <v>0</v>
      </c>
      <c r="AC462" s="241">
        <v>0</v>
      </c>
      <c r="AD462" s="76">
        <v>0</v>
      </c>
      <c r="AE462" s="76">
        <v>0</v>
      </c>
    </row>
    <row r="463" spans="5:31" ht="15" x14ac:dyDescent="0.2">
      <c r="E463" s="76">
        <v>349</v>
      </c>
      <c r="F463" s="448" t="s">
        <v>372</v>
      </c>
      <c r="G463" s="444">
        <v>2.6552062854999998</v>
      </c>
      <c r="H463" s="444">
        <v>-0.11928668100000001</v>
      </c>
      <c r="I463" s="444">
        <v>-4.8863157999999997E-2</v>
      </c>
      <c r="J463" s="241">
        <v>0</v>
      </c>
      <c r="K463" s="241">
        <v>0</v>
      </c>
      <c r="L463" s="76">
        <v>0</v>
      </c>
      <c r="M463" s="76">
        <v>0</v>
      </c>
      <c r="N463" s="76"/>
      <c r="O463" s="448" t="s">
        <v>372</v>
      </c>
      <c r="P463" s="444">
        <v>2.6552062854999998</v>
      </c>
      <c r="Q463" s="444">
        <v>-0.11928668100000001</v>
      </c>
      <c r="R463" s="444">
        <v>-4.8863157999999997E-2</v>
      </c>
      <c r="S463" s="241">
        <v>0</v>
      </c>
      <c r="T463" s="241">
        <v>0</v>
      </c>
      <c r="U463" s="76">
        <v>0</v>
      </c>
      <c r="V463" s="76">
        <v>0</v>
      </c>
      <c r="W463" s="76"/>
      <c r="X463" s="448" t="s">
        <v>372</v>
      </c>
      <c r="Y463" s="444">
        <v>2.6552062854999998</v>
      </c>
      <c r="Z463" s="444">
        <v>-0.11928668100000001</v>
      </c>
      <c r="AA463" s="444">
        <v>-4.8863157999999997E-2</v>
      </c>
      <c r="AB463" s="241">
        <v>0</v>
      </c>
      <c r="AC463" s="241">
        <v>0</v>
      </c>
      <c r="AD463" s="76">
        <v>0</v>
      </c>
      <c r="AE463" s="76">
        <v>0</v>
      </c>
    </row>
    <row r="464" spans="5:31" ht="15" x14ac:dyDescent="0.2">
      <c r="E464" s="76">
        <v>350</v>
      </c>
      <c r="F464" s="448" t="s">
        <v>373</v>
      </c>
      <c r="G464" s="444">
        <v>2.6418519127</v>
      </c>
      <c r="H464" s="444">
        <v>-0.11928668100000001</v>
      </c>
      <c r="I464" s="444">
        <v>-4.8863157999999997E-2</v>
      </c>
      <c r="J464" s="241">
        <v>0</v>
      </c>
      <c r="K464" s="241">
        <v>0</v>
      </c>
      <c r="L464" s="76">
        <v>0</v>
      </c>
      <c r="M464" s="76">
        <v>0</v>
      </c>
      <c r="N464" s="76"/>
      <c r="O464" s="448" t="s">
        <v>373</v>
      </c>
      <c r="P464" s="444">
        <v>2.6418519127</v>
      </c>
      <c r="Q464" s="444">
        <v>-0.11928668100000001</v>
      </c>
      <c r="R464" s="444">
        <v>-4.8863157999999997E-2</v>
      </c>
      <c r="S464" s="241">
        <v>0</v>
      </c>
      <c r="T464" s="241">
        <v>0</v>
      </c>
      <c r="U464" s="76">
        <v>0</v>
      </c>
      <c r="V464" s="76">
        <v>0</v>
      </c>
      <c r="W464" s="76"/>
      <c r="X464" s="448" t="s">
        <v>373</v>
      </c>
      <c r="Y464" s="444">
        <v>2.6418519127</v>
      </c>
      <c r="Z464" s="444">
        <v>-0.11928668100000001</v>
      </c>
      <c r="AA464" s="444">
        <v>-4.8863157999999997E-2</v>
      </c>
      <c r="AB464" s="241">
        <v>0</v>
      </c>
      <c r="AC464" s="241">
        <v>0</v>
      </c>
      <c r="AD464" s="76">
        <v>0</v>
      </c>
      <c r="AE464" s="76">
        <v>0</v>
      </c>
    </row>
    <row r="465" spans="5:31" ht="15" x14ac:dyDescent="0.2">
      <c r="E465" s="76">
        <v>351</v>
      </c>
      <c r="F465" s="423" t="s">
        <v>374</v>
      </c>
      <c r="G465" s="444">
        <v>2.6407038970999999</v>
      </c>
      <c r="H465" s="444">
        <v>-0.11928668100000001</v>
      </c>
      <c r="I465" s="444">
        <v>-4.8863157999999997E-2</v>
      </c>
      <c r="J465" s="241">
        <v>0</v>
      </c>
      <c r="K465" s="241">
        <v>0</v>
      </c>
      <c r="L465" s="76">
        <v>0</v>
      </c>
      <c r="M465" s="76">
        <v>0</v>
      </c>
      <c r="N465" s="76"/>
      <c r="O465" s="423" t="s">
        <v>374</v>
      </c>
      <c r="P465" s="444">
        <v>2.6407038970999999</v>
      </c>
      <c r="Q465" s="444">
        <v>-0.11928668100000001</v>
      </c>
      <c r="R465" s="444">
        <v>-4.8863157999999997E-2</v>
      </c>
      <c r="S465" s="241">
        <v>0</v>
      </c>
      <c r="T465" s="241">
        <v>0</v>
      </c>
      <c r="U465" s="76">
        <v>0</v>
      </c>
      <c r="V465" s="76">
        <v>0</v>
      </c>
      <c r="W465" s="76"/>
      <c r="X465" s="423" t="s">
        <v>374</v>
      </c>
      <c r="Y465" s="444">
        <v>2.6407038970999999</v>
      </c>
      <c r="Z465" s="444">
        <v>-0.11928668100000001</v>
      </c>
      <c r="AA465" s="444">
        <v>-4.8863157999999997E-2</v>
      </c>
      <c r="AB465" s="241">
        <v>0</v>
      </c>
      <c r="AC465" s="241">
        <v>0</v>
      </c>
      <c r="AD465" s="76">
        <v>0</v>
      </c>
      <c r="AE465" s="76">
        <v>0</v>
      </c>
    </row>
    <row r="466" spans="5:31" ht="15" x14ac:dyDescent="0.2">
      <c r="E466" s="76">
        <v>352</v>
      </c>
      <c r="F466" s="448" t="s">
        <v>375</v>
      </c>
      <c r="G466" s="444">
        <v>2.6560794100999998</v>
      </c>
      <c r="H466" s="444">
        <v>-0.11928668100000001</v>
      </c>
      <c r="I466" s="444">
        <v>-4.8863157999999997E-2</v>
      </c>
      <c r="J466" s="241">
        <v>0</v>
      </c>
      <c r="K466" s="241">
        <v>0</v>
      </c>
      <c r="L466" s="76">
        <v>0</v>
      </c>
      <c r="M466" s="76">
        <v>0</v>
      </c>
      <c r="N466" s="76"/>
      <c r="O466" s="448" t="s">
        <v>375</v>
      </c>
      <c r="P466" s="444">
        <v>2.6560794100999998</v>
      </c>
      <c r="Q466" s="444">
        <v>-0.11928668100000001</v>
      </c>
      <c r="R466" s="444">
        <v>-4.8863157999999997E-2</v>
      </c>
      <c r="S466" s="241">
        <v>0</v>
      </c>
      <c r="T466" s="241">
        <v>0</v>
      </c>
      <c r="U466" s="76">
        <v>0</v>
      </c>
      <c r="V466" s="76">
        <v>0</v>
      </c>
      <c r="W466" s="76"/>
      <c r="X466" s="448" t="s">
        <v>375</v>
      </c>
      <c r="Y466" s="444">
        <v>2.6560794100999998</v>
      </c>
      <c r="Z466" s="444">
        <v>-0.11928668100000001</v>
      </c>
      <c r="AA466" s="444">
        <v>-4.8863157999999997E-2</v>
      </c>
      <c r="AB466" s="241">
        <v>0</v>
      </c>
      <c r="AC466" s="241">
        <v>0</v>
      </c>
      <c r="AD466" s="76">
        <v>0</v>
      </c>
      <c r="AE466" s="76">
        <v>0</v>
      </c>
    </row>
    <row r="467" spans="5:31" ht="15" x14ac:dyDescent="0.2">
      <c r="E467" s="76">
        <v>353</v>
      </c>
      <c r="F467" s="448" t="s">
        <v>376</v>
      </c>
      <c r="G467" s="444">
        <v>2.6533369946000001</v>
      </c>
      <c r="H467" s="444">
        <v>-0.11928668100000001</v>
      </c>
      <c r="I467" s="444">
        <v>-4.8863157999999997E-2</v>
      </c>
      <c r="J467" s="241">
        <v>0</v>
      </c>
      <c r="K467" s="241">
        <v>0</v>
      </c>
      <c r="L467" s="76">
        <v>0</v>
      </c>
      <c r="M467" s="76">
        <v>0</v>
      </c>
      <c r="N467" s="76"/>
      <c r="O467" s="448" t="s">
        <v>376</v>
      </c>
      <c r="P467" s="444">
        <v>2.6533369946000001</v>
      </c>
      <c r="Q467" s="444">
        <v>-0.11928668100000001</v>
      </c>
      <c r="R467" s="444">
        <v>-4.8863157999999997E-2</v>
      </c>
      <c r="S467" s="241">
        <v>0</v>
      </c>
      <c r="T467" s="241">
        <v>0</v>
      </c>
      <c r="U467" s="76">
        <v>0</v>
      </c>
      <c r="V467" s="76">
        <v>0</v>
      </c>
      <c r="W467" s="76"/>
      <c r="X467" s="448" t="s">
        <v>376</v>
      </c>
      <c r="Y467" s="444">
        <v>2.6533369946000001</v>
      </c>
      <c r="Z467" s="444">
        <v>-0.11928668100000001</v>
      </c>
      <c r="AA467" s="444">
        <v>-4.8863157999999997E-2</v>
      </c>
      <c r="AB467" s="241">
        <v>0</v>
      </c>
      <c r="AC467" s="241">
        <v>0</v>
      </c>
      <c r="AD467" s="76">
        <v>0</v>
      </c>
      <c r="AE467" s="76">
        <v>0</v>
      </c>
    </row>
    <row r="468" spans="5:31" ht="15" x14ac:dyDescent="0.2">
      <c r="E468" s="76">
        <v>354</v>
      </c>
      <c r="F468" s="448" t="s">
        <v>377</v>
      </c>
      <c r="G468" s="444">
        <v>2.6478932091999998</v>
      </c>
      <c r="H468" s="444">
        <v>-0.11928668100000001</v>
      </c>
      <c r="I468" s="444">
        <v>-4.8863157999999997E-2</v>
      </c>
      <c r="J468" s="241">
        <v>0</v>
      </c>
      <c r="K468" s="241">
        <v>0</v>
      </c>
      <c r="L468" s="76">
        <v>0</v>
      </c>
      <c r="M468" s="76">
        <v>0</v>
      </c>
      <c r="N468" s="76"/>
      <c r="O468" s="448" t="s">
        <v>377</v>
      </c>
      <c r="P468" s="444">
        <v>2.6478932091999998</v>
      </c>
      <c r="Q468" s="444">
        <v>-0.11928668100000001</v>
      </c>
      <c r="R468" s="444">
        <v>-4.8863157999999997E-2</v>
      </c>
      <c r="S468" s="241">
        <v>0</v>
      </c>
      <c r="T468" s="241">
        <v>0</v>
      </c>
      <c r="U468" s="76">
        <v>0</v>
      </c>
      <c r="V468" s="76">
        <v>0</v>
      </c>
      <c r="W468" s="76"/>
      <c r="X468" s="448" t="s">
        <v>377</v>
      </c>
      <c r="Y468" s="444">
        <v>2.6478932091999998</v>
      </c>
      <c r="Z468" s="444">
        <v>-0.11928668100000001</v>
      </c>
      <c r="AA468" s="444">
        <v>-4.8863157999999997E-2</v>
      </c>
      <c r="AB468" s="241">
        <v>0</v>
      </c>
      <c r="AC468" s="241">
        <v>0</v>
      </c>
      <c r="AD468" s="76">
        <v>0</v>
      </c>
      <c r="AE468" s="76">
        <v>0</v>
      </c>
    </row>
    <row r="469" spans="5:31" ht="15" x14ac:dyDescent="0.2">
      <c r="E469" s="76">
        <v>355</v>
      </c>
      <c r="F469" s="448" t="s">
        <v>378</v>
      </c>
      <c r="G469" s="444">
        <v>2.6429740498999998</v>
      </c>
      <c r="H469" s="444">
        <v>-0.11928668100000001</v>
      </c>
      <c r="I469" s="444">
        <v>-4.8863157999999997E-2</v>
      </c>
      <c r="J469" s="241">
        <v>0</v>
      </c>
      <c r="K469" s="241">
        <v>0</v>
      </c>
      <c r="L469" s="76">
        <v>0</v>
      </c>
      <c r="M469" s="76">
        <v>0</v>
      </c>
      <c r="N469" s="76"/>
      <c r="O469" s="448" t="s">
        <v>378</v>
      </c>
      <c r="P469" s="444">
        <v>2.6429740498999998</v>
      </c>
      <c r="Q469" s="444">
        <v>-0.11928668100000001</v>
      </c>
      <c r="R469" s="444">
        <v>-4.8863157999999997E-2</v>
      </c>
      <c r="S469" s="241">
        <v>0</v>
      </c>
      <c r="T469" s="241">
        <v>0</v>
      </c>
      <c r="U469" s="76">
        <v>0</v>
      </c>
      <c r="V469" s="76">
        <v>0</v>
      </c>
      <c r="W469" s="76"/>
      <c r="X469" s="448" t="s">
        <v>378</v>
      </c>
      <c r="Y469" s="444">
        <v>2.6429740498999998</v>
      </c>
      <c r="Z469" s="444">
        <v>-0.11928668100000001</v>
      </c>
      <c r="AA469" s="444">
        <v>-4.8863157999999997E-2</v>
      </c>
      <c r="AB469" s="241">
        <v>0</v>
      </c>
      <c r="AC469" s="241">
        <v>0</v>
      </c>
      <c r="AD469" s="76">
        <v>0</v>
      </c>
      <c r="AE469" s="76">
        <v>0</v>
      </c>
    </row>
    <row r="470" spans="5:31" ht="15" x14ac:dyDescent="0.2">
      <c r="E470" s="76">
        <v>356</v>
      </c>
      <c r="F470" s="448" t="s">
        <v>379</v>
      </c>
      <c r="G470" s="444">
        <v>3.9757401761</v>
      </c>
      <c r="H470" s="444">
        <v>-0.73414141300000002</v>
      </c>
      <c r="I470" s="444">
        <v>1.6643859E-2</v>
      </c>
      <c r="J470" s="241">
        <v>0</v>
      </c>
      <c r="K470" s="241">
        <v>0</v>
      </c>
      <c r="L470" s="76">
        <v>0</v>
      </c>
      <c r="M470" s="76">
        <v>0</v>
      </c>
      <c r="N470" s="76"/>
      <c r="O470" s="448" t="s">
        <v>379</v>
      </c>
      <c r="P470" s="444">
        <v>3.9757401761</v>
      </c>
      <c r="Q470" s="444">
        <v>-0.73414141300000002</v>
      </c>
      <c r="R470" s="444">
        <v>1.6643859E-2</v>
      </c>
      <c r="S470" s="241">
        <v>0</v>
      </c>
      <c r="T470" s="241">
        <v>0</v>
      </c>
      <c r="U470" s="76">
        <v>0</v>
      </c>
      <c r="V470" s="76">
        <v>0</v>
      </c>
      <c r="W470" s="76"/>
      <c r="X470" s="448" t="s">
        <v>379</v>
      </c>
      <c r="Y470" s="444">
        <v>3.9757401761</v>
      </c>
      <c r="Z470" s="444">
        <v>-0.73414141300000002</v>
      </c>
      <c r="AA470" s="444">
        <v>1.6643859E-2</v>
      </c>
      <c r="AB470" s="241">
        <v>0</v>
      </c>
      <c r="AC470" s="241">
        <v>0</v>
      </c>
      <c r="AD470" s="76">
        <v>0</v>
      </c>
      <c r="AE470" s="76">
        <v>0</v>
      </c>
    </row>
    <row r="471" spans="5:31" ht="15" x14ac:dyDescent="0.2">
      <c r="E471" s="76">
        <v>357</v>
      </c>
      <c r="F471" s="44" t="s">
        <v>380</v>
      </c>
      <c r="G471" s="444">
        <v>2.637478159</v>
      </c>
      <c r="H471" s="444">
        <v>-0.11928668100000001</v>
      </c>
      <c r="I471" s="444">
        <v>-4.8863157999999997E-2</v>
      </c>
      <c r="J471" s="241">
        <v>0</v>
      </c>
      <c r="K471" s="241">
        <v>0</v>
      </c>
      <c r="L471" s="76">
        <v>0</v>
      </c>
      <c r="M471" s="76">
        <v>0</v>
      </c>
      <c r="N471" s="76"/>
      <c r="O471" s="44" t="s">
        <v>380</v>
      </c>
      <c r="P471" s="444">
        <v>2.637478159</v>
      </c>
      <c r="Q471" s="444">
        <v>-0.11928668100000001</v>
      </c>
      <c r="R471" s="444">
        <v>-4.8863157999999997E-2</v>
      </c>
      <c r="S471" s="241">
        <v>0</v>
      </c>
      <c r="T471" s="241">
        <v>0</v>
      </c>
      <c r="U471" s="76">
        <v>0</v>
      </c>
      <c r="V471" s="76">
        <v>0</v>
      </c>
      <c r="W471" s="76"/>
      <c r="X471" s="44" t="s">
        <v>380</v>
      </c>
      <c r="Y471" s="444">
        <v>2.637478159</v>
      </c>
      <c r="Z471" s="444">
        <v>-0.11928668100000001</v>
      </c>
      <c r="AA471" s="444">
        <v>-4.8863157999999997E-2</v>
      </c>
      <c r="AB471" s="241">
        <v>0</v>
      </c>
      <c r="AC471" s="241">
        <v>0</v>
      </c>
      <c r="AD471" s="76">
        <v>0</v>
      </c>
      <c r="AE471" s="76">
        <v>0</v>
      </c>
    </row>
    <row r="472" spans="5:31" ht="15" x14ac:dyDescent="0.2">
      <c r="E472" s="76">
        <v>358</v>
      </c>
      <c r="F472" s="423" t="s">
        <v>381</v>
      </c>
      <c r="G472" s="444">
        <v>2.6497809860000001</v>
      </c>
      <c r="H472" s="444">
        <v>-0.11928668100000001</v>
      </c>
      <c r="I472" s="444">
        <v>-4.8863157999999997E-2</v>
      </c>
      <c r="J472" s="241">
        <v>0</v>
      </c>
      <c r="K472" s="241">
        <v>0</v>
      </c>
      <c r="L472" s="76">
        <v>0</v>
      </c>
      <c r="M472" s="76">
        <v>0</v>
      </c>
      <c r="N472" s="76"/>
      <c r="O472" s="423" t="s">
        <v>381</v>
      </c>
      <c r="P472" s="444">
        <v>2.6497809860000001</v>
      </c>
      <c r="Q472" s="444">
        <v>-0.11928668100000001</v>
      </c>
      <c r="R472" s="444">
        <v>-4.8863157999999997E-2</v>
      </c>
      <c r="S472" s="241">
        <v>0</v>
      </c>
      <c r="T472" s="241">
        <v>0</v>
      </c>
      <c r="U472" s="76">
        <v>0</v>
      </c>
      <c r="V472" s="76">
        <v>0</v>
      </c>
      <c r="W472" s="76"/>
      <c r="X472" s="423" t="s">
        <v>381</v>
      </c>
      <c r="Y472" s="444">
        <v>2.6497809860000001</v>
      </c>
      <c r="Z472" s="444">
        <v>-0.11928668100000001</v>
      </c>
      <c r="AA472" s="444">
        <v>-4.8863157999999997E-2</v>
      </c>
      <c r="AB472" s="241">
        <v>0</v>
      </c>
      <c r="AC472" s="241">
        <v>0</v>
      </c>
      <c r="AD472" s="76">
        <v>0</v>
      </c>
      <c r="AE472" s="76">
        <v>0</v>
      </c>
    </row>
    <row r="473" spans="5:31" ht="15" x14ac:dyDescent="0.2">
      <c r="E473" s="76">
        <v>359</v>
      </c>
      <c r="F473" s="448" t="s">
        <v>382</v>
      </c>
      <c r="G473" s="444">
        <v>2.6498859817999998</v>
      </c>
      <c r="H473" s="444">
        <v>-0.11928668100000001</v>
      </c>
      <c r="I473" s="444">
        <v>-4.8863157999999997E-2</v>
      </c>
      <c r="J473" s="241">
        <v>0</v>
      </c>
      <c r="K473" s="241">
        <v>0</v>
      </c>
      <c r="L473" s="76">
        <v>0</v>
      </c>
      <c r="M473" s="76">
        <v>0</v>
      </c>
      <c r="N473" s="76"/>
      <c r="O473" s="448" t="s">
        <v>382</v>
      </c>
      <c r="P473" s="444">
        <v>2.6498859817999998</v>
      </c>
      <c r="Q473" s="444">
        <v>-0.11928668100000001</v>
      </c>
      <c r="R473" s="444">
        <v>-4.8863157999999997E-2</v>
      </c>
      <c r="S473" s="241">
        <v>0</v>
      </c>
      <c r="T473" s="241">
        <v>0</v>
      </c>
      <c r="U473" s="76">
        <v>0</v>
      </c>
      <c r="V473" s="76">
        <v>0</v>
      </c>
      <c r="W473" s="76"/>
      <c r="X473" s="448" t="s">
        <v>382</v>
      </c>
      <c r="Y473" s="444">
        <v>2.6498859817999998</v>
      </c>
      <c r="Z473" s="444">
        <v>-0.11928668100000001</v>
      </c>
      <c r="AA473" s="444">
        <v>-4.8863157999999997E-2</v>
      </c>
      <c r="AB473" s="241">
        <v>0</v>
      </c>
      <c r="AC473" s="241">
        <v>0</v>
      </c>
      <c r="AD473" s="76">
        <v>0</v>
      </c>
      <c r="AE473" s="76">
        <v>0</v>
      </c>
    </row>
    <row r="474" spans="5:31" ht="15" x14ac:dyDescent="0.2">
      <c r="E474" s="76">
        <v>360</v>
      </c>
      <c r="F474" s="448" t="s">
        <v>383</v>
      </c>
      <c r="G474" s="444">
        <v>2.6428746644999999</v>
      </c>
      <c r="H474" s="444">
        <v>-0.11928668100000001</v>
      </c>
      <c r="I474" s="444">
        <v>-4.8863157999999997E-2</v>
      </c>
      <c r="J474" s="241">
        <v>0</v>
      </c>
      <c r="K474" s="241">
        <v>0</v>
      </c>
      <c r="L474" s="76">
        <v>0</v>
      </c>
      <c r="M474" s="76">
        <v>0</v>
      </c>
      <c r="N474" s="76"/>
      <c r="O474" s="448" t="s">
        <v>383</v>
      </c>
      <c r="P474" s="444">
        <v>2.6428746644999999</v>
      </c>
      <c r="Q474" s="444">
        <v>-0.11928668100000001</v>
      </c>
      <c r="R474" s="444">
        <v>-4.8863157999999997E-2</v>
      </c>
      <c r="S474" s="241">
        <v>0</v>
      </c>
      <c r="T474" s="241">
        <v>0</v>
      </c>
      <c r="U474" s="76">
        <v>0</v>
      </c>
      <c r="V474" s="76">
        <v>0</v>
      </c>
      <c r="W474" s="76"/>
      <c r="X474" s="448" t="s">
        <v>383</v>
      </c>
      <c r="Y474" s="444">
        <v>2.6428746644999999</v>
      </c>
      <c r="Z474" s="444">
        <v>-0.11928668100000001</v>
      </c>
      <c r="AA474" s="444">
        <v>-4.8863157999999997E-2</v>
      </c>
      <c r="AB474" s="241">
        <v>0</v>
      </c>
      <c r="AC474" s="241">
        <v>0</v>
      </c>
      <c r="AD474" s="76">
        <v>0</v>
      </c>
      <c r="AE474" s="76">
        <v>0</v>
      </c>
    </row>
    <row r="475" spans="5:31" ht="15" x14ac:dyDescent="0.2">
      <c r="E475" s="76">
        <v>361</v>
      </c>
      <c r="F475" s="448" t="s">
        <v>384</v>
      </c>
      <c r="G475" s="444">
        <v>2.6348339061999999</v>
      </c>
      <c r="H475" s="444">
        <v>-0.11928668100000001</v>
      </c>
      <c r="I475" s="444">
        <v>-4.8863157999999997E-2</v>
      </c>
      <c r="J475" s="241">
        <v>0</v>
      </c>
      <c r="K475" s="241">
        <v>0</v>
      </c>
      <c r="L475" s="76">
        <v>0</v>
      </c>
      <c r="M475" s="76">
        <v>0</v>
      </c>
      <c r="N475" s="76"/>
      <c r="O475" s="448" t="s">
        <v>384</v>
      </c>
      <c r="P475" s="444">
        <v>2.6348339061999999</v>
      </c>
      <c r="Q475" s="444">
        <v>-0.11928668100000001</v>
      </c>
      <c r="R475" s="444">
        <v>-4.8863157999999997E-2</v>
      </c>
      <c r="S475" s="241">
        <v>0</v>
      </c>
      <c r="T475" s="241">
        <v>0</v>
      </c>
      <c r="U475" s="76">
        <v>0</v>
      </c>
      <c r="V475" s="76">
        <v>0</v>
      </c>
      <c r="W475" s="76"/>
      <c r="X475" s="448" t="s">
        <v>384</v>
      </c>
      <c r="Y475" s="444">
        <v>2.6348339061999999</v>
      </c>
      <c r="Z475" s="444">
        <v>-0.11928668100000001</v>
      </c>
      <c r="AA475" s="444">
        <v>-4.8863157999999997E-2</v>
      </c>
      <c r="AB475" s="241">
        <v>0</v>
      </c>
      <c r="AC475" s="241">
        <v>0</v>
      </c>
      <c r="AD475" s="76">
        <v>0</v>
      </c>
      <c r="AE475" s="76">
        <v>0</v>
      </c>
    </row>
    <row r="476" spans="5:31" ht="15" x14ac:dyDescent="0.2">
      <c r="E476" s="76">
        <v>362</v>
      </c>
      <c r="F476" s="448" t="s">
        <v>385</v>
      </c>
      <c r="G476" s="444">
        <v>2.6506178715000002</v>
      </c>
      <c r="H476" s="444">
        <v>-0.11928668100000001</v>
      </c>
      <c r="I476" s="444">
        <v>-4.8863157999999997E-2</v>
      </c>
      <c r="J476" s="241">
        <v>0</v>
      </c>
      <c r="K476" s="241">
        <v>0</v>
      </c>
      <c r="L476" s="76">
        <v>0</v>
      </c>
      <c r="M476" s="76">
        <v>0</v>
      </c>
      <c r="N476" s="76"/>
      <c r="O476" s="448" t="s">
        <v>385</v>
      </c>
      <c r="P476" s="444">
        <v>2.6506178715000002</v>
      </c>
      <c r="Q476" s="444">
        <v>-0.11928668100000001</v>
      </c>
      <c r="R476" s="444">
        <v>-4.8863157999999997E-2</v>
      </c>
      <c r="S476" s="241">
        <v>0</v>
      </c>
      <c r="T476" s="241">
        <v>0</v>
      </c>
      <c r="U476" s="76">
        <v>0</v>
      </c>
      <c r="V476" s="76">
        <v>0</v>
      </c>
      <c r="W476" s="76"/>
      <c r="X476" s="448" t="s">
        <v>385</v>
      </c>
      <c r="Y476" s="444">
        <v>2.6506178715000002</v>
      </c>
      <c r="Z476" s="444">
        <v>-0.11928668100000001</v>
      </c>
      <c r="AA476" s="444">
        <v>-4.8863157999999997E-2</v>
      </c>
      <c r="AB476" s="241">
        <v>0</v>
      </c>
      <c r="AC476" s="241">
        <v>0</v>
      </c>
      <c r="AD476" s="76">
        <v>0</v>
      </c>
      <c r="AE476" s="76">
        <v>0</v>
      </c>
    </row>
    <row r="477" spans="5:31" ht="15" x14ac:dyDescent="0.2">
      <c r="E477" s="76">
        <v>363</v>
      </c>
      <c r="F477" s="448" t="s">
        <v>386</v>
      </c>
      <c r="G477" s="444">
        <v>2.6475140424000001</v>
      </c>
      <c r="H477" s="444">
        <v>-0.11928668100000001</v>
      </c>
      <c r="I477" s="444">
        <v>-4.8863157999999997E-2</v>
      </c>
      <c r="J477" s="241">
        <v>0</v>
      </c>
      <c r="K477" s="241">
        <v>0</v>
      </c>
      <c r="L477" s="76">
        <v>0</v>
      </c>
      <c r="M477" s="76">
        <v>0</v>
      </c>
      <c r="N477" s="76"/>
      <c r="O477" s="448" t="s">
        <v>386</v>
      </c>
      <c r="P477" s="444">
        <v>2.6475140424000001</v>
      </c>
      <c r="Q477" s="444">
        <v>-0.11928668100000001</v>
      </c>
      <c r="R477" s="444">
        <v>-4.8863157999999997E-2</v>
      </c>
      <c r="S477" s="241">
        <v>0</v>
      </c>
      <c r="T477" s="241">
        <v>0</v>
      </c>
      <c r="U477" s="76">
        <v>0</v>
      </c>
      <c r="V477" s="76">
        <v>0</v>
      </c>
      <c r="W477" s="76"/>
      <c r="X477" s="448" t="s">
        <v>386</v>
      </c>
      <c r="Y477" s="444">
        <v>2.6475140424000001</v>
      </c>
      <c r="Z477" s="444">
        <v>-0.11928668100000001</v>
      </c>
      <c r="AA477" s="444">
        <v>-4.8863157999999997E-2</v>
      </c>
      <c r="AB477" s="241">
        <v>0</v>
      </c>
      <c r="AC477" s="241">
        <v>0</v>
      </c>
      <c r="AD477" s="76">
        <v>0</v>
      </c>
      <c r="AE477" s="76">
        <v>0</v>
      </c>
    </row>
    <row r="478" spans="5:31" ht="15" x14ac:dyDescent="0.2">
      <c r="E478" s="76">
        <v>364</v>
      </c>
      <c r="F478" s="423" t="s">
        <v>387</v>
      </c>
      <c r="G478" s="444">
        <v>2.6487079658999999</v>
      </c>
      <c r="H478" s="444">
        <v>-0.11928668100000001</v>
      </c>
      <c r="I478" s="444">
        <v>-4.8863157999999997E-2</v>
      </c>
      <c r="J478" s="241">
        <v>0</v>
      </c>
      <c r="K478" s="241">
        <v>0</v>
      </c>
      <c r="L478" s="76">
        <v>0</v>
      </c>
      <c r="M478" s="76">
        <v>0</v>
      </c>
      <c r="N478" s="76"/>
      <c r="O478" s="423" t="s">
        <v>387</v>
      </c>
      <c r="P478" s="444">
        <v>2.6487079658999999</v>
      </c>
      <c r="Q478" s="444">
        <v>-0.11928668100000001</v>
      </c>
      <c r="R478" s="444">
        <v>-4.8863157999999997E-2</v>
      </c>
      <c r="S478" s="241">
        <v>0</v>
      </c>
      <c r="T478" s="241">
        <v>0</v>
      </c>
      <c r="U478" s="76">
        <v>0</v>
      </c>
      <c r="V478" s="76">
        <v>0</v>
      </c>
      <c r="W478" s="76"/>
      <c r="X478" s="423" t="s">
        <v>387</v>
      </c>
      <c r="Y478" s="444">
        <v>2.6487079658999999</v>
      </c>
      <c r="Z478" s="444">
        <v>-0.11928668100000001</v>
      </c>
      <c r="AA478" s="444">
        <v>-4.8863157999999997E-2</v>
      </c>
      <c r="AB478" s="241">
        <v>0</v>
      </c>
      <c r="AC478" s="241">
        <v>0</v>
      </c>
      <c r="AD478" s="76">
        <v>0</v>
      </c>
      <c r="AE478" s="76">
        <v>0</v>
      </c>
    </row>
    <row r="479" spans="5:31" ht="15" x14ac:dyDescent="0.2">
      <c r="E479" s="76">
        <v>365</v>
      </c>
      <c r="F479" s="448" t="s">
        <v>388</v>
      </c>
      <c r="G479" s="444">
        <v>2.6497866505999998</v>
      </c>
      <c r="H479" s="444">
        <v>-0.11928668100000001</v>
      </c>
      <c r="I479" s="444">
        <v>-4.8863157999999997E-2</v>
      </c>
      <c r="J479" s="241">
        <v>0</v>
      </c>
      <c r="K479" s="241">
        <v>0</v>
      </c>
      <c r="L479" s="76">
        <v>0</v>
      </c>
      <c r="M479" s="76">
        <v>0</v>
      </c>
      <c r="N479" s="76"/>
      <c r="O479" s="448" t="s">
        <v>388</v>
      </c>
      <c r="P479" s="444">
        <v>2.6497866505999998</v>
      </c>
      <c r="Q479" s="444">
        <v>-0.11928668100000001</v>
      </c>
      <c r="R479" s="444">
        <v>-4.8863157999999997E-2</v>
      </c>
      <c r="S479" s="241">
        <v>0</v>
      </c>
      <c r="T479" s="241">
        <v>0</v>
      </c>
      <c r="U479" s="76">
        <v>0</v>
      </c>
      <c r="V479" s="76">
        <v>0</v>
      </c>
      <c r="W479" s="76"/>
      <c r="X479" s="448" t="s">
        <v>388</v>
      </c>
      <c r="Y479" s="444">
        <v>2.6497866505999998</v>
      </c>
      <c r="Z479" s="444">
        <v>-0.11928668100000001</v>
      </c>
      <c r="AA479" s="444">
        <v>-4.8863157999999997E-2</v>
      </c>
      <c r="AB479" s="241">
        <v>0</v>
      </c>
      <c r="AC479" s="241">
        <v>0</v>
      </c>
      <c r="AD479" s="76">
        <v>0</v>
      </c>
      <c r="AE479" s="76">
        <v>0</v>
      </c>
    </row>
    <row r="480" spans="5:31" ht="15" x14ac:dyDescent="0.2">
      <c r="E480" s="76">
        <v>366</v>
      </c>
      <c r="F480" s="253" t="s">
        <v>389</v>
      </c>
      <c r="G480" s="444">
        <v>2.6343117180000002</v>
      </c>
      <c r="H480" s="444">
        <v>-0.11928668100000001</v>
      </c>
      <c r="I480" s="444">
        <v>-4.8863157999999997E-2</v>
      </c>
      <c r="J480" s="241">
        <v>0</v>
      </c>
      <c r="K480" s="241">
        <v>0</v>
      </c>
      <c r="L480" s="76">
        <v>0</v>
      </c>
      <c r="M480" s="76">
        <v>0</v>
      </c>
      <c r="N480" s="76"/>
      <c r="O480" s="253" t="s">
        <v>389</v>
      </c>
      <c r="P480" s="444">
        <v>2.6343117180000002</v>
      </c>
      <c r="Q480" s="444">
        <v>-0.11928668100000001</v>
      </c>
      <c r="R480" s="444">
        <v>-4.8863157999999997E-2</v>
      </c>
      <c r="S480" s="241">
        <v>0</v>
      </c>
      <c r="T480" s="241">
        <v>0</v>
      </c>
      <c r="U480" s="76">
        <v>0</v>
      </c>
      <c r="V480" s="76">
        <v>0</v>
      </c>
      <c r="W480" s="76"/>
      <c r="X480" s="253" t="s">
        <v>389</v>
      </c>
      <c r="Y480" s="444">
        <v>2.6343117180000002</v>
      </c>
      <c r="Z480" s="444">
        <v>-0.11928668100000001</v>
      </c>
      <c r="AA480" s="444">
        <v>-4.8863157999999997E-2</v>
      </c>
      <c r="AB480" s="241">
        <v>0</v>
      </c>
      <c r="AC480" s="241">
        <v>0</v>
      </c>
      <c r="AD480" s="76">
        <v>0</v>
      </c>
      <c r="AE480" s="76">
        <v>0</v>
      </c>
    </row>
    <row r="481" spans="5:31" ht="15" x14ac:dyDescent="0.2">
      <c r="E481" s="76">
        <v>367</v>
      </c>
      <c r="F481" s="253" t="s">
        <v>390</v>
      </c>
      <c r="G481" s="444">
        <v>2.6498859817999998</v>
      </c>
      <c r="H481" s="444">
        <v>-0.11928668100000001</v>
      </c>
      <c r="I481" s="444">
        <v>-4.8863157999999997E-2</v>
      </c>
      <c r="J481" s="241">
        <v>0</v>
      </c>
      <c r="K481" s="241">
        <v>0</v>
      </c>
      <c r="L481" s="76">
        <v>0</v>
      </c>
      <c r="M481" s="76">
        <v>0</v>
      </c>
      <c r="N481" s="76"/>
      <c r="O481" s="253" t="s">
        <v>390</v>
      </c>
      <c r="P481" s="444">
        <v>2.6498859817999998</v>
      </c>
      <c r="Q481" s="444">
        <v>-0.11928668100000001</v>
      </c>
      <c r="R481" s="444">
        <v>-4.8863157999999997E-2</v>
      </c>
      <c r="S481" s="241">
        <v>0</v>
      </c>
      <c r="T481" s="241">
        <v>0</v>
      </c>
      <c r="U481" s="76">
        <v>0</v>
      </c>
      <c r="V481" s="76">
        <v>0</v>
      </c>
      <c r="W481" s="76"/>
      <c r="X481" s="253" t="s">
        <v>390</v>
      </c>
      <c r="Y481" s="444">
        <v>2.6498859817999998</v>
      </c>
      <c r="Z481" s="444">
        <v>-0.11928668100000001</v>
      </c>
      <c r="AA481" s="444">
        <v>-4.8863157999999997E-2</v>
      </c>
      <c r="AB481" s="241">
        <v>0</v>
      </c>
      <c r="AC481" s="241">
        <v>0</v>
      </c>
      <c r="AD481" s="76">
        <v>0</v>
      </c>
      <c r="AE481" s="76">
        <v>0</v>
      </c>
    </row>
    <row r="482" spans="5:31" ht="15" x14ac:dyDescent="0.2">
      <c r="E482" s="76">
        <v>368</v>
      </c>
      <c r="F482" s="448" t="s">
        <v>391</v>
      </c>
      <c r="G482" s="444">
        <v>2.6487054517000002</v>
      </c>
      <c r="H482" s="444">
        <v>-0.11928668100000001</v>
      </c>
      <c r="I482" s="444">
        <v>-4.8863157999999997E-2</v>
      </c>
      <c r="J482" s="241">
        <v>0</v>
      </c>
      <c r="K482" s="241">
        <v>0</v>
      </c>
      <c r="L482" s="76">
        <v>0</v>
      </c>
      <c r="M482" s="76">
        <v>0</v>
      </c>
      <c r="N482" s="76"/>
      <c r="O482" s="448" t="s">
        <v>391</v>
      </c>
      <c r="P482" s="444">
        <v>2.6487054517000002</v>
      </c>
      <c r="Q482" s="444">
        <v>-0.11928668100000001</v>
      </c>
      <c r="R482" s="444">
        <v>-4.8863157999999997E-2</v>
      </c>
      <c r="S482" s="241">
        <v>0</v>
      </c>
      <c r="T482" s="241">
        <v>0</v>
      </c>
      <c r="U482" s="76">
        <v>0</v>
      </c>
      <c r="V482" s="76">
        <v>0</v>
      </c>
      <c r="W482" s="76"/>
      <c r="X482" s="448" t="s">
        <v>391</v>
      </c>
      <c r="Y482" s="444">
        <v>2.6487054517000002</v>
      </c>
      <c r="Z482" s="444">
        <v>-0.11928668100000001</v>
      </c>
      <c r="AA482" s="444">
        <v>-4.8863157999999997E-2</v>
      </c>
      <c r="AB482" s="241">
        <v>0</v>
      </c>
      <c r="AC482" s="241">
        <v>0</v>
      </c>
      <c r="AD482" s="76">
        <v>0</v>
      </c>
      <c r="AE482" s="76">
        <v>0</v>
      </c>
    </row>
    <row r="483" spans="5:31" ht="15" x14ac:dyDescent="0.2">
      <c r="E483" s="76">
        <v>369</v>
      </c>
      <c r="F483" s="448" t="s">
        <v>392</v>
      </c>
      <c r="G483" s="444">
        <v>2.6863740854999998</v>
      </c>
      <c r="H483" s="444">
        <v>-0.11928668100000001</v>
      </c>
      <c r="I483" s="444">
        <v>-4.8863157999999997E-2</v>
      </c>
      <c r="J483" s="241">
        <v>0</v>
      </c>
      <c r="K483" s="241">
        <v>0</v>
      </c>
      <c r="L483" s="76">
        <v>0</v>
      </c>
      <c r="M483" s="76">
        <v>0</v>
      </c>
      <c r="N483" s="76"/>
      <c r="O483" s="448" t="s">
        <v>392</v>
      </c>
      <c r="P483" s="444">
        <v>2.6863740854999998</v>
      </c>
      <c r="Q483" s="444">
        <v>-0.11928668100000001</v>
      </c>
      <c r="R483" s="444">
        <v>-4.8863157999999997E-2</v>
      </c>
      <c r="S483" s="241">
        <v>0</v>
      </c>
      <c r="T483" s="241">
        <v>0</v>
      </c>
      <c r="U483" s="76">
        <v>0</v>
      </c>
      <c r="V483" s="76">
        <v>0</v>
      </c>
      <c r="W483" s="76"/>
      <c r="X483" s="448" t="s">
        <v>392</v>
      </c>
      <c r="Y483" s="444">
        <v>2.6863740854999998</v>
      </c>
      <c r="Z483" s="444">
        <v>-0.11928668100000001</v>
      </c>
      <c r="AA483" s="444">
        <v>-4.8863157999999997E-2</v>
      </c>
      <c r="AB483" s="241">
        <v>0</v>
      </c>
      <c r="AC483" s="241">
        <v>0</v>
      </c>
      <c r="AD483" s="76">
        <v>0</v>
      </c>
      <c r="AE483" s="76">
        <v>0</v>
      </c>
    </row>
    <row r="484" spans="5:31" ht="15" x14ac:dyDescent="0.2">
      <c r="E484" s="76">
        <v>370</v>
      </c>
      <c r="F484" s="448"/>
      <c r="G484" s="444"/>
      <c r="H484" s="444"/>
      <c r="I484" s="444"/>
      <c r="J484" s="241">
        <v>0</v>
      </c>
      <c r="K484" s="241">
        <v>0</v>
      </c>
      <c r="L484" s="76">
        <v>0</v>
      </c>
      <c r="M484" s="76">
        <v>0</v>
      </c>
      <c r="N484" s="76"/>
      <c r="O484" s="448"/>
      <c r="P484" s="444"/>
      <c r="Q484" s="444"/>
      <c r="R484" s="444"/>
      <c r="S484" s="241">
        <v>0</v>
      </c>
      <c r="T484" s="241">
        <v>0</v>
      </c>
      <c r="U484" s="76">
        <v>0</v>
      </c>
      <c r="V484" s="76">
        <v>0</v>
      </c>
      <c r="W484" s="76"/>
      <c r="X484" s="448"/>
      <c r="Y484" s="444"/>
      <c r="Z484" s="444"/>
      <c r="AA484" s="444"/>
      <c r="AB484" s="241">
        <v>0</v>
      </c>
      <c r="AC484" s="241">
        <v>0</v>
      </c>
      <c r="AD484" s="76">
        <v>0</v>
      </c>
      <c r="AE484" s="76">
        <v>0</v>
      </c>
    </row>
    <row r="485" spans="5:31" ht="15" x14ac:dyDescent="0.2">
      <c r="E485" s="76">
        <v>371</v>
      </c>
      <c r="F485" s="448" t="s">
        <v>394</v>
      </c>
      <c r="G485" s="444">
        <v>4.1157594343000001</v>
      </c>
      <c r="H485" s="444">
        <v>-0.81519311900000002</v>
      </c>
      <c r="I485" s="444">
        <v>2.6573890999999999E-2</v>
      </c>
      <c r="J485" s="241">
        <v>0</v>
      </c>
      <c r="K485" s="241">
        <v>0</v>
      </c>
      <c r="L485" s="76">
        <v>0</v>
      </c>
      <c r="M485" s="76">
        <v>0</v>
      </c>
      <c r="N485" s="76"/>
      <c r="O485" s="448" t="s">
        <v>394</v>
      </c>
      <c r="P485" s="444">
        <v>4.1157594343000001</v>
      </c>
      <c r="Q485" s="444">
        <v>-0.81519311900000002</v>
      </c>
      <c r="R485" s="444">
        <v>2.6573890999999999E-2</v>
      </c>
      <c r="S485" s="241">
        <v>0</v>
      </c>
      <c r="T485" s="241">
        <v>0</v>
      </c>
      <c r="U485" s="76">
        <v>0</v>
      </c>
      <c r="V485" s="76">
        <v>0</v>
      </c>
      <c r="W485" s="76"/>
      <c r="X485" s="448" t="s">
        <v>394</v>
      </c>
      <c r="Y485" s="444">
        <v>4.1157594343000001</v>
      </c>
      <c r="Z485" s="444">
        <v>-0.81519311900000002</v>
      </c>
      <c r="AA485" s="444">
        <v>2.6573890999999999E-2</v>
      </c>
      <c r="AB485" s="241">
        <v>0</v>
      </c>
      <c r="AC485" s="241">
        <v>0</v>
      </c>
      <c r="AD485" s="76">
        <v>0</v>
      </c>
      <c r="AE485" s="76">
        <v>0</v>
      </c>
    </row>
    <row r="486" spans="5:31" ht="15" x14ac:dyDescent="0.2">
      <c r="E486" s="76">
        <v>372</v>
      </c>
      <c r="F486" s="448" t="s">
        <v>395</v>
      </c>
      <c r="G486" s="444">
        <v>2.8212654422000001</v>
      </c>
      <c r="H486" s="444">
        <v>-0.20489960600000001</v>
      </c>
      <c r="I486" s="444">
        <v>-3.8631113000000002E-2</v>
      </c>
      <c r="J486" s="241">
        <v>0</v>
      </c>
      <c r="K486" s="241">
        <v>0</v>
      </c>
      <c r="L486" s="76">
        <v>0</v>
      </c>
      <c r="M486" s="76">
        <v>0</v>
      </c>
      <c r="N486" s="76"/>
      <c r="O486" s="448" t="s">
        <v>395</v>
      </c>
      <c r="P486" s="444">
        <v>2.8212654422000001</v>
      </c>
      <c r="Q486" s="444">
        <v>-0.20489960600000001</v>
      </c>
      <c r="R486" s="444">
        <v>-3.8631113000000002E-2</v>
      </c>
      <c r="S486" s="241">
        <v>0</v>
      </c>
      <c r="T486" s="241">
        <v>0</v>
      </c>
      <c r="U486" s="76">
        <v>0</v>
      </c>
      <c r="V486" s="76">
        <v>0</v>
      </c>
      <c r="W486" s="76"/>
      <c r="X486" s="448" t="s">
        <v>395</v>
      </c>
      <c r="Y486" s="444">
        <v>2.8212654422000001</v>
      </c>
      <c r="Z486" s="444">
        <v>-0.20489960600000001</v>
      </c>
      <c r="AA486" s="444">
        <v>-3.8631113000000002E-2</v>
      </c>
      <c r="AB486" s="241">
        <v>0</v>
      </c>
      <c r="AC486" s="241">
        <v>0</v>
      </c>
      <c r="AD486" s="76">
        <v>0</v>
      </c>
      <c r="AE486" s="76">
        <v>0</v>
      </c>
    </row>
    <row r="487" spans="5:31" ht="15" x14ac:dyDescent="0.2">
      <c r="E487" s="76">
        <v>373</v>
      </c>
      <c r="F487" s="448" t="s">
        <v>396</v>
      </c>
      <c r="G487" s="444">
        <v>2.7912114798999998</v>
      </c>
      <c r="H487" s="444">
        <v>-0.20489960600000001</v>
      </c>
      <c r="I487" s="444">
        <v>-3.8631113000000002E-2</v>
      </c>
      <c r="J487" s="241">
        <v>0</v>
      </c>
      <c r="K487" s="241">
        <v>0</v>
      </c>
      <c r="L487" s="76">
        <v>0</v>
      </c>
      <c r="M487" s="76">
        <v>0</v>
      </c>
      <c r="N487" s="76"/>
      <c r="O487" s="448" t="s">
        <v>396</v>
      </c>
      <c r="P487" s="444">
        <v>2.7912114798999998</v>
      </c>
      <c r="Q487" s="444">
        <v>-0.20489960600000001</v>
      </c>
      <c r="R487" s="444">
        <v>-3.8631113000000002E-2</v>
      </c>
      <c r="S487" s="241">
        <v>0</v>
      </c>
      <c r="T487" s="241">
        <v>0</v>
      </c>
      <c r="U487" s="76">
        <v>0</v>
      </c>
      <c r="V487" s="76">
        <v>0</v>
      </c>
      <c r="W487" s="76"/>
      <c r="X487" s="448" t="s">
        <v>396</v>
      </c>
      <c r="Y487" s="444">
        <v>2.7912114798999998</v>
      </c>
      <c r="Z487" s="444">
        <v>-0.20489960600000001</v>
      </c>
      <c r="AA487" s="444">
        <v>-3.8631113000000002E-2</v>
      </c>
      <c r="AB487" s="241">
        <v>0</v>
      </c>
      <c r="AC487" s="241">
        <v>0</v>
      </c>
      <c r="AD487" s="76">
        <v>0</v>
      </c>
      <c r="AE487" s="76">
        <v>0</v>
      </c>
    </row>
    <row r="488" spans="5:31" ht="15" x14ac:dyDescent="0.2">
      <c r="E488" s="76">
        <v>374</v>
      </c>
      <c r="F488" s="448" t="s">
        <v>397</v>
      </c>
      <c r="G488" s="444">
        <v>2.7981022838</v>
      </c>
      <c r="H488" s="444">
        <v>-0.20489960600000001</v>
      </c>
      <c r="I488" s="444">
        <v>-3.8631113000000002E-2</v>
      </c>
      <c r="J488" s="241">
        <v>0</v>
      </c>
      <c r="K488" s="241">
        <v>0</v>
      </c>
      <c r="L488" s="76">
        <v>0</v>
      </c>
      <c r="M488" s="76">
        <v>0</v>
      </c>
      <c r="N488" s="76"/>
      <c r="O488" s="448" t="s">
        <v>397</v>
      </c>
      <c r="P488" s="444">
        <v>2.7981022838</v>
      </c>
      <c r="Q488" s="444">
        <v>-0.20489960600000001</v>
      </c>
      <c r="R488" s="444">
        <v>-3.8631113000000002E-2</v>
      </c>
      <c r="S488" s="241">
        <v>0</v>
      </c>
      <c r="T488" s="241">
        <v>0</v>
      </c>
      <c r="U488" s="76">
        <v>0</v>
      </c>
      <c r="V488" s="76">
        <v>0</v>
      </c>
      <c r="W488" s="76"/>
      <c r="X488" s="448" t="s">
        <v>397</v>
      </c>
      <c r="Y488" s="444">
        <v>2.7981022838</v>
      </c>
      <c r="Z488" s="444">
        <v>-0.20489960600000001</v>
      </c>
      <c r="AA488" s="444">
        <v>-3.8631113000000002E-2</v>
      </c>
      <c r="AB488" s="241">
        <v>0</v>
      </c>
      <c r="AC488" s="241">
        <v>0</v>
      </c>
      <c r="AD488" s="76">
        <v>0</v>
      </c>
      <c r="AE488" s="76">
        <v>0</v>
      </c>
    </row>
    <row r="489" spans="5:31" ht="15" x14ac:dyDescent="0.2">
      <c r="E489" s="76">
        <v>375</v>
      </c>
      <c r="F489" s="44" t="s">
        <v>398</v>
      </c>
      <c r="G489" s="444">
        <v>2.8027784680000001</v>
      </c>
      <c r="H489" s="444">
        <v>-0.20489960600000001</v>
      </c>
      <c r="I489" s="444">
        <v>-3.8631113000000002E-2</v>
      </c>
      <c r="J489" s="241">
        <v>0</v>
      </c>
      <c r="K489" s="241">
        <v>0</v>
      </c>
      <c r="L489" s="241">
        <v>0</v>
      </c>
      <c r="M489" s="241">
        <v>0</v>
      </c>
      <c r="N489" s="76"/>
      <c r="O489" s="44" t="s">
        <v>398</v>
      </c>
      <c r="P489" s="444">
        <v>2.8027784680000001</v>
      </c>
      <c r="Q489" s="444">
        <v>-0.20489960600000001</v>
      </c>
      <c r="R489" s="444">
        <v>-3.8631113000000002E-2</v>
      </c>
      <c r="S489" s="241">
        <v>0</v>
      </c>
      <c r="T489" s="241">
        <v>0</v>
      </c>
      <c r="U489" s="241">
        <v>0</v>
      </c>
      <c r="V489" s="241">
        <v>0</v>
      </c>
      <c r="W489" s="76"/>
      <c r="X489" s="44" t="s">
        <v>398</v>
      </c>
      <c r="Y489" s="444">
        <v>2.8027784680000001</v>
      </c>
      <c r="Z489" s="444">
        <v>-0.20489960600000001</v>
      </c>
      <c r="AA489" s="444">
        <v>-3.8631113000000002E-2</v>
      </c>
      <c r="AB489" s="241">
        <v>0</v>
      </c>
      <c r="AC489" s="241">
        <v>0</v>
      </c>
      <c r="AD489" s="241">
        <v>0</v>
      </c>
      <c r="AE489" s="241">
        <v>0</v>
      </c>
    </row>
    <row r="490" spans="5:31" ht="15" x14ac:dyDescent="0.2">
      <c r="E490" s="76">
        <v>376</v>
      </c>
      <c r="F490" s="423" t="s">
        <v>399</v>
      </c>
      <c r="G490" s="444">
        <v>2.8015004056000001</v>
      </c>
      <c r="H490" s="444">
        <v>-0.20489960600000001</v>
      </c>
      <c r="I490" s="444">
        <v>-3.8631113000000002E-2</v>
      </c>
      <c r="J490" s="241">
        <v>0</v>
      </c>
      <c r="K490" s="241">
        <v>0</v>
      </c>
      <c r="L490" s="76">
        <v>0</v>
      </c>
      <c r="M490" s="76">
        <v>0</v>
      </c>
      <c r="N490" s="76"/>
      <c r="O490" s="423" t="s">
        <v>399</v>
      </c>
      <c r="P490" s="444">
        <v>2.8015004056000001</v>
      </c>
      <c r="Q490" s="444">
        <v>-0.20489960600000001</v>
      </c>
      <c r="R490" s="444">
        <v>-3.8631113000000002E-2</v>
      </c>
      <c r="S490" s="241">
        <v>0</v>
      </c>
      <c r="T490" s="241">
        <v>0</v>
      </c>
      <c r="U490" s="76">
        <v>0</v>
      </c>
      <c r="V490" s="76">
        <v>0</v>
      </c>
      <c r="W490" s="76"/>
      <c r="X490" s="423" t="s">
        <v>399</v>
      </c>
      <c r="Y490" s="444">
        <v>2.8015004056000001</v>
      </c>
      <c r="Z490" s="444">
        <v>-0.20489960600000001</v>
      </c>
      <c r="AA490" s="444">
        <v>-3.8631113000000002E-2</v>
      </c>
      <c r="AB490" s="241">
        <v>0</v>
      </c>
      <c r="AC490" s="241">
        <v>0</v>
      </c>
      <c r="AD490" s="76">
        <v>0</v>
      </c>
      <c r="AE490" s="76">
        <v>0</v>
      </c>
    </row>
    <row r="491" spans="5:31" ht="15" x14ac:dyDescent="0.2">
      <c r="E491" s="76">
        <v>377</v>
      </c>
      <c r="F491" s="448" t="s">
        <v>400</v>
      </c>
      <c r="G491" s="444">
        <v>2.8035191251999998</v>
      </c>
      <c r="H491" s="444">
        <v>-0.20489960600000001</v>
      </c>
      <c r="I491" s="444">
        <v>-3.8631113000000002E-2</v>
      </c>
      <c r="J491" s="241">
        <v>0</v>
      </c>
      <c r="K491" s="241">
        <v>0</v>
      </c>
      <c r="L491" s="76">
        <v>0</v>
      </c>
      <c r="M491" s="76">
        <v>0</v>
      </c>
      <c r="N491" s="76"/>
      <c r="O491" s="448" t="s">
        <v>400</v>
      </c>
      <c r="P491" s="444">
        <v>2.8035191251999998</v>
      </c>
      <c r="Q491" s="444">
        <v>-0.20489960600000001</v>
      </c>
      <c r="R491" s="444">
        <v>-3.8631113000000002E-2</v>
      </c>
      <c r="S491" s="241">
        <v>0</v>
      </c>
      <c r="T491" s="241">
        <v>0</v>
      </c>
      <c r="U491" s="76">
        <v>0</v>
      </c>
      <c r="V491" s="76">
        <v>0</v>
      </c>
      <c r="W491" s="76"/>
      <c r="X491" s="448" t="s">
        <v>400</v>
      </c>
      <c r="Y491" s="444">
        <v>2.8035191251999998</v>
      </c>
      <c r="Z491" s="444">
        <v>-0.20489960600000001</v>
      </c>
      <c r="AA491" s="444">
        <v>-3.8631113000000002E-2</v>
      </c>
      <c r="AB491" s="241">
        <v>0</v>
      </c>
      <c r="AC491" s="241">
        <v>0</v>
      </c>
      <c r="AD491" s="76">
        <v>0</v>
      </c>
      <c r="AE491" s="76">
        <v>0</v>
      </c>
    </row>
    <row r="492" spans="5:31" ht="15" x14ac:dyDescent="0.2">
      <c r="E492" s="76">
        <v>378</v>
      </c>
      <c r="F492" s="448" t="s">
        <v>401</v>
      </c>
      <c r="G492" s="444">
        <v>2.7932964786999999</v>
      </c>
      <c r="H492" s="444">
        <v>-0.20489960600000001</v>
      </c>
      <c r="I492" s="444">
        <v>-3.8631113000000002E-2</v>
      </c>
      <c r="J492" s="241">
        <v>0</v>
      </c>
      <c r="K492" s="241">
        <v>0</v>
      </c>
      <c r="L492" s="76">
        <v>0</v>
      </c>
      <c r="M492" s="76">
        <v>0</v>
      </c>
      <c r="N492" s="241"/>
      <c r="O492" s="448" t="s">
        <v>401</v>
      </c>
      <c r="P492" s="444">
        <v>2.7932964786999999</v>
      </c>
      <c r="Q492" s="444">
        <v>-0.20489960600000001</v>
      </c>
      <c r="R492" s="444">
        <v>-3.8631113000000002E-2</v>
      </c>
      <c r="S492" s="241">
        <v>0</v>
      </c>
      <c r="T492" s="241">
        <v>0</v>
      </c>
      <c r="U492" s="76">
        <v>0</v>
      </c>
      <c r="V492" s="76">
        <v>0</v>
      </c>
      <c r="W492" s="241"/>
      <c r="X492" s="448" t="s">
        <v>401</v>
      </c>
      <c r="Y492" s="444">
        <v>2.7932964786999999</v>
      </c>
      <c r="Z492" s="444">
        <v>-0.20489960600000001</v>
      </c>
      <c r="AA492" s="444">
        <v>-3.8631113000000002E-2</v>
      </c>
      <c r="AB492" s="241">
        <v>0</v>
      </c>
      <c r="AC492" s="241">
        <v>0</v>
      </c>
      <c r="AD492" s="76">
        <v>0</v>
      </c>
      <c r="AE492" s="76">
        <v>0</v>
      </c>
    </row>
    <row r="493" spans="5:31" ht="15" x14ac:dyDescent="0.2">
      <c r="E493" s="76">
        <v>379</v>
      </c>
      <c r="F493" s="448" t="s">
        <v>402</v>
      </c>
      <c r="G493" s="444">
        <v>2.7876413459</v>
      </c>
      <c r="H493" s="444">
        <v>-0.20489960600000001</v>
      </c>
      <c r="I493" s="444">
        <v>-3.8631113000000002E-2</v>
      </c>
      <c r="J493" s="241">
        <v>0</v>
      </c>
      <c r="K493" s="241">
        <v>0</v>
      </c>
      <c r="L493" s="76">
        <v>0</v>
      </c>
      <c r="M493" s="76">
        <v>0</v>
      </c>
      <c r="N493" s="76"/>
      <c r="O493" s="448" t="s">
        <v>402</v>
      </c>
      <c r="P493" s="444">
        <v>2.7876413459</v>
      </c>
      <c r="Q493" s="444">
        <v>-0.20489960600000001</v>
      </c>
      <c r="R493" s="444">
        <v>-3.8631113000000002E-2</v>
      </c>
      <c r="S493" s="241">
        <v>0</v>
      </c>
      <c r="T493" s="241">
        <v>0</v>
      </c>
      <c r="U493" s="76">
        <v>0</v>
      </c>
      <c r="V493" s="76">
        <v>0</v>
      </c>
      <c r="W493" s="76"/>
      <c r="X493" s="448" t="s">
        <v>402</v>
      </c>
      <c r="Y493" s="444">
        <v>2.7876413459</v>
      </c>
      <c r="Z493" s="444">
        <v>-0.20489960600000001</v>
      </c>
      <c r="AA493" s="444">
        <v>-3.8631113000000002E-2</v>
      </c>
      <c r="AB493" s="241">
        <v>0</v>
      </c>
      <c r="AC493" s="241">
        <v>0</v>
      </c>
      <c r="AD493" s="76">
        <v>0</v>
      </c>
      <c r="AE493" s="76">
        <v>0</v>
      </c>
    </row>
    <row r="494" spans="5:31" ht="15" x14ac:dyDescent="0.2">
      <c r="E494" s="76">
        <v>380</v>
      </c>
      <c r="F494" s="448" t="s">
        <v>403</v>
      </c>
      <c r="G494" s="444">
        <v>2.7955107699999999</v>
      </c>
      <c r="H494" s="444">
        <v>-0.20489960600000001</v>
      </c>
      <c r="I494" s="444">
        <v>-3.8631113000000002E-2</v>
      </c>
      <c r="J494" s="241">
        <v>0</v>
      </c>
      <c r="K494" s="241">
        <v>0</v>
      </c>
      <c r="L494" s="76">
        <v>0</v>
      </c>
      <c r="M494" s="76">
        <v>0</v>
      </c>
      <c r="N494" s="76"/>
      <c r="O494" s="448" t="s">
        <v>403</v>
      </c>
      <c r="P494" s="444">
        <v>2.7955107699999999</v>
      </c>
      <c r="Q494" s="444">
        <v>-0.20489960600000001</v>
      </c>
      <c r="R494" s="444">
        <v>-3.8631113000000002E-2</v>
      </c>
      <c r="S494" s="241">
        <v>0</v>
      </c>
      <c r="T494" s="241">
        <v>0</v>
      </c>
      <c r="U494" s="76">
        <v>0</v>
      </c>
      <c r="V494" s="76">
        <v>0</v>
      </c>
      <c r="W494" s="76"/>
      <c r="X494" s="448" t="s">
        <v>403</v>
      </c>
      <c r="Y494" s="444">
        <v>2.7955107699999999</v>
      </c>
      <c r="Z494" s="444">
        <v>-0.20489960600000001</v>
      </c>
      <c r="AA494" s="444">
        <v>-3.8631113000000002E-2</v>
      </c>
      <c r="AB494" s="241">
        <v>0</v>
      </c>
      <c r="AC494" s="241">
        <v>0</v>
      </c>
      <c r="AD494" s="76">
        <v>0</v>
      </c>
      <c r="AE494" s="76">
        <v>0</v>
      </c>
    </row>
    <row r="495" spans="5:31" ht="15" x14ac:dyDescent="0.2">
      <c r="E495" s="76">
        <v>381</v>
      </c>
      <c r="F495" s="423" t="s">
        <v>404</v>
      </c>
      <c r="G495" s="444">
        <v>4.1100015748000001</v>
      </c>
      <c r="H495" s="444">
        <v>-0.81519311900000002</v>
      </c>
      <c r="I495" s="444">
        <v>2.6573890999999999E-2</v>
      </c>
      <c r="J495" s="241">
        <v>0</v>
      </c>
      <c r="K495" s="241">
        <v>0</v>
      </c>
      <c r="L495" s="76">
        <v>0</v>
      </c>
      <c r="M495" s="76">
        <v>0</v>
      </c>
      <c r="N495" s="76"/>
      <c r="O495" s="423" t="s">
        <v>404</v>
      </c>
      <c r="P495" s="444">
        <v>4.1100015748000001</v>
      </c>
      <c r="Q495" s="444">
        <v>-0.81519311900000002</v>
      </c>
      <c r="R495" s="444">
        <v>2.6573890999999999E-2</v>
      </c>
      <c r="S495" s="241">
        <v>0</v>
      </c>
      <c r="T495" s="241">
        <v>0</v>
      </c>
      <c r="U495" s="76">
        <v>0</v>
      </c>
      <c r="V495" s="76">
        <v>0</v>
      </c>
      <c r="W495" s="76"/>
      <c r="X495" s="423" t="s">
        <v>404</v>
      </c>
      <c r="Y495" s="444">
        <v>4.1100015748000001</v>
      </c>
      <c r="Z495" s="444">
        <v>-0.81519311900000002</v>
      </c>
      <c r="AA495" s="444">
        <v>2.6573890999999999E-2</v>
      </c>
      <c r="AB495" s="241">
        <v>0</v>
      </c>
      <c r="AC495" s="241">
        <v>0</v>
      </c>
      <c r="AD495" s="76">
        <v>0</v>
      </c>
      <c r="AE495" s="76">
        <v>0</v>
      </c>
    </row>
    <row r="496" spans="5:31" ht="15" x14ac:dyDescent="0.2">
      <c r="E496" s="76">
        <v>382</v>
      </c>
      <c r="F496" s="448" t="s">
        <v>405</v>
      </c>
      <c r="G496" s="444">
        <v>2.8140381570000002</v>
      </c>
      <c r="H496" s="444">
        <v>-0.20489960600000001</v>
      </c>
      <c r="I496" s="444">
        <v>-3.8631113000000002E-2</v>
      </c>
      <c r="J496" s="241">
        <v>0</v>
      </c>
      <c r="K496" s="241">
        <v>0</v>
      </c>
      <c r="L496" s="76">
        <v>0</v>
      </c>
      <c r="M496" s="76">
        <v>0</v>
      </c>
      <c r="N496" s="76"/>
      <c r="O496" s="448" t="s">
        <v>405</v>
      </c>
      <c r="P496" s="444">
        <v>2.8140381570000002</v>
      </c>
      <c r="Q496" s="444">
        <v>-0.20489960600000001</v>
      </c>
      <c r="R496" s="444">
        <v>-3.8631113000000002E-2</v>
      </c>
      <c r="S496" s="241">
        <v>0</v>
      </c>
      <c r="T496" s="241">
        <v>0</v>
      </c>
      <c r="U496" s="76">
        <v>0</v>
      </c>
      <c r="V496" s="76">
        <v>0</v>
      </c>
      <c r="W496" s="76"/>
      <c r="X496" s="448" t="s">
        <v>405</v>
      </c>
      <c r="Y496" s="444">
        <v>2.8140381570000002</v>
      </c>
      <c r="Z496" s="444">
        <v>-0.20489960600000001</v>
      </c>
      <c r="AA496" s="444">
        <v>-3.8631113000000002E-2</v>
      </c>
      <c r="AB496" s="241">
        <v>0</v>
      </c>
      <c r="AC496" s="241">
        <v>0</v>
      </c>
      <c r="AD496" s="76">
        <v>0</v>
      </c>
      <c r="AE496" s="76">
        <v>0</v>
      </c>
    </row>
    <row r="497" spans="5:31" ht="15" x14ac:dyDescent="0.2">
      <c r="E497" s="76">
        <v>383</v>
      </c>
      <c r="F497" s="448" t="s">
        <v>406</v>
      </c>
      <c r="G497" s="444">
        <v>2.8070187140999998</v>
      </c>
      <c r="H497" s="444">
        <v>-0.20489960600000001</v>
      </c>
      <c r="I497" s="444">
        <v>-3.8631113000000002E-2</v>
      </c>
      <c r="J497" s="241">
        <v>0</v>
      </c>
      <c r="K497" s="241">
        <v>0</v>
      </c>
      <c r="L497" s="76">
        <v>0</v>
      </c>
      <c r="M497" s="76">
        <v>0</v>
      </c>
      <c r="N497" s="76"/>
      <c r="O497" s="448" t="s">
        <v>406</v>
      </c>
      <c r="P497" s="444">
        <v>2.8070187140999998</v>
      </c>
      <c r="Q497" s="444">
        <v>-0.20489960600000001</v>
      </c>
      <c r="R497" s="444">
        <v>-3.8631113000000002E-2</v>
      </c>
      <c r="S497" s="241">
        <v>0</v>
      </c>
      <c r="T497" s="241">
        <v>0</v>
      </c>
      <c r="U497" s="76">
        <v>0</v>
      </c>
      <c r="V497" s="76">
        <v>0</v>
      </c>
      <c r="W497" s="76"/>
      <c r="X497" s="448" t="s">
        <v>406</v>
      </c>
      <c r="Y497" s="444">
        <v>2.8070187140999998</v>
      </c>
      <c r="Z497" s="444">
        <v>-0.20489960600000001</v>
      </c>
      <c r="AA497" s="444">
        <v>-3.8631113000000002E-2</v>
      </c>
      <c r="AB497" s="241">
        <v>0</v>
      </c>
      <c r="AC497" s="241">
        <v>0</v>
      </c>
      <c r="AD497" s="76">
        <v>0</v>
      </c>
      <c r="AE497" s="76">
        <v>0</v>
      </c>
    </row>
    <row r="498" spans="5:31" ht="15" x14ac:dyDescent="0.2">
      <c r="E498" s="76">
        <v>384</v>
      </c>
      <c r="F498" s="44" t="s">
        <v>407</v>
      </c>
      <c r="G498" s="444">
        <v>2.7989282171999998</v>
      </c>
      <c r="H498" s="444">
        <v>-0.20489960600000001</v>
      </c>
      <c r="I498" s="444">
        <v>-3.8631113000000002E-2</v>
      </c>
      <c r="J498" s="241">
        <v>0</v>
      </c>
      <c r="K498" s="241">
        <v>0</v>
      </c>
      <c r="L498" s="241">
        <v>0</v>
      </c>
      <c r="M498" s="241">
        <v>0</v>
      </c>
      <c r="N498" s="76"/>
      <c r="O498" s="44" t="s">
        <v>407</v>
      </c>
      <c r="P498" s="444">
        <v>2.7989282171999998</v>
      </c>
      <c r="Q498" s="444">
        <v>-0.20489960600000001</v>
      </c>
      <c r="R498" s="444">
        <v>-3.8631113000000002E-2</v>
      </c>
      <c r="S498" s="241">
        <v>0</v>
      </c>
      <c r="T498" s="241">
        <v>0</v>
      </c>
      <c r="U498" s="241">
        <v>0</v>
      </c>
      <c r="V498" s="241">
        <v>0</v>
      </c>
      <c r="W498" s="76"/>
      <c r="X498" s="44" t="s">
        <v>407</v>
      </c>
      <c r="Y498" s="444">
        <v>2.7989282171999998</v>
      </c>
      <c r="Z498" s="444">
        <v>-0.20489960600000001</v>
      </c>
      <c r="AA498" s="444">
        <v>-3.8631113000000002E-2</v>
      </c>
      <c r="AB498" s="241">
        <v>0</v>
      </c>
      <c r="AC498" s="241">
        <v>0</v>
      </c>
      <c r="AD498" s="241">
        <v>0</v>
      </c>
      <c r="AE498" s="241">
        <v>0</v>
      </c>
    </row>
    <row r="499" spans="5:31" ht="15" x14ac:dyDescent="0.2">
      <c r="E499" s="76">
        <v>385</v>
      </c>
      <c r="F499" s="423" t="s">
        <v>408</v>
      </c>
      <c r="G499" s="444">
        <v>2.8287300896000001</v>
      </c>
      <c r="H499" s="444">
        <v>-0.20489960600000001</v>
      </c>
      <c r="I499" s="444">
        <v>-3.8631113000000002E-2</v>
      </c>
      <c r="J499" s="241">
        <v>0</v>
      </c>
      <c r="K499" s="241">
        <v>0</v>
      </c>
      <c r="L499" s="76">
        <v>0</v>
      </c>
      <c r="M499" s="76">
        <v>0</v>
      </c>
      <c r="N499" s="76"/>
      <c r="O499" s="423" t="s">
        <v>408</v>
      </c>
      <c r="P499" s="444">
        <v>2.8287300896000001</v>
      </c>
      <c r="Q499" s="444">
        <v>-0.20489960600000001</v>
      </c>
      <c r="R499" s="444">
        <v>-3.8631113000000002E-2</v>
      </c>
      <c r="S499" s="241">
        <v>0</v>
      </c>
      <c r="T499" s="241">
        <v>0</v>
      </c>
      <c r="U499" s="76">
        <v>0</v>
      </c>
      <c r="V499" s="76">
        <v>0</v>
      </c>
      <c r="W499" s="76"/>
      <c r="X499" s="423" t="s">
        <v>408</v>
      </c>
      <c r="Y499" s="444">
        <v>2.8287300896000001</v>
      </c>
      <c r="Z499" s="444">
        <v>-0.20489960600000001</v>
      </c>
      <c r="AA499" s="444">
        <v>-3.8631113000000002E-2</v>
      </c>
      <c r="AB499" s="241">
        <v>0</v>
      </c>
      <c r="AC499" s="241">
        <v>0</v>
      </c>
      <c r="AD499" s="76">
        <v>0</v>
      </c>
      <c r="AE499" s="76">
        <v>0</v>
      </c>
    </row>
    <row r="500" spans="5:31" ht="15" x14ac:dyDescent="0.2">
      <c r="E500" s="76">
        <v>386</v>
      </c>
      <c r="F500" s="448" t="s">
        <v>409</v>
      </c>
      <c r="G500" s="444">
        <v>2.8213385258999999</v>
      </c>
      <c r="H500" s="444">
        <v>-0.20489960600000001</v>
      </c>
      <c r="I500" s="444">
        <v>-3.8631113000000002E-2</v>
      </c>
      <c r="J500" s="241">
        <v>0</v>
      </c>
      <c r="K500" s="241">
        <v>0</v>
      </c>
      <c r="L500" s="76">
        <v>0</v>
      </c>
      <c r="M500" s="76">
        <v>0</v>
      </c>
      <c r="N500" s="76"/>
      <c r="O500" s="448" t="s">
        <v>409</v>
      </c>
      <c r="P500" s="444">
        <v>2.8213385258999999</v>
      </c>
      <c r="Q500" s="444">
        <v>-0.20489960600000001</v>
      </c>
      <c r="R500" s="444">
        <v>-3.8631113000000002E-2</v>
      </c>
      <c r="S500" s="241">
        <v>0</v>
      </c>
      <c r="T500" s="241">
        <v>0</v>
      </c>
      <c r="U500" s="76">
        <v>0</v>
      </c>
      <c r="V500" s="76">
        <v>0</v>
      </c>
      <c r="W500" s="76"/>
      <c r="X500" s="448" t="s">
        <v>409</v>
      </c>
      <c r="Y500" s="444">
        <v>2.8213385258999999</v>
      </c>
      <c r="Z500" s="444">
        <v>-0.20489960600000001</v>
      </c>
      <c r="AA500" s="444">
        <v>-3.8631113000000002E-2</v>
      </c>
      <c r="AB500" s="241">
        <v>0</v>
      </c>
      <c r="AC500" s="241">
        <v>0</v>
      </c>
      <c r="AD500" s="76">
        <v>0</v>
      </c>
      <c r="AE500" s="76">
        <v>0</v>
      </c>
    </row>
    <row r="501" spans="5:31" ht="15" x14ac:dyDescent="0.2">
      <c r="E501" s="76">
        <v>387</v>
      </c>
      <c r="F501" s="448" t="s">
        <v>410</v>
      </c>
      <c r="G501" s="444">
        <v>2.8105062677000001</v>
      </c>
      <c r="H501" s="444">
        <v>-0.20489960600000001</v>
      </c>
      <c r="I501" s="444">
        <v>-3.8631113000000002E-2</v>
      </c>
      <c r="J501" s="241">
        <v>0</v>
      </c>
      <c r="K501" s="241">
        <v>0</v>
      </c>
      <c r="L501" s="76">
        <v>0</v>
      </c>
      <c r="M501" s="76">
        <v>0</v>
      </c>
      <c r="N501" s="76"/>
      <c r="O501" s="448" t="s">
        <v>410</v>
      </c>
      <c r="P501" s="444">
        <v>2.8105062677000001</v>
      </c>
      <c r="Q501" s="444">
        <v>-0.20489960600000001</v>
      </c>
      <c r="R501" s="444">
        <v>-3.8631113000000002E-2</v>
      </c>
      <c r="S501" s="241">
        <v>0</v>
      </c>
      <c r="T501" s="241">
        <v>0</v>
      </c>
      <c r="U501" s="76">
        <v>0</v>
      </c>
      <c r="V501" s="76">
        <v>0</v>
      </c>
      <c r="W501" s="76"/>
      <c r="X501" s="448" t="s">
        <v>410</v>
      </c>
      <c r="Y501" s="444">
        <v>2.8105062677000001</v>
      </c>
      <c r="Z501" s="444">
        <v>-0.20489960600000001</v>
      </c>
      <c r="AA501" s="444">
        <v>-3.8631113000000002E-2</v>
      </c>
      <c r="AB501" s="241">
        <v>0</v>
      </c>
      <c r="AC501" s="241">
        <v>0</v>
      </c>
      <c r="AD501" s="76">
        <v>0</v>
      </c>
      <c r="AE501" s="76">
        <v>0</v>
      </c>
    </row>
    <row r="502" spans="5:31" ht="15" x14ac:dyDescent="0.2">
      <c r="E502" s="76">
        <v>388</v>
      </c>
      <c r="F502" s="448" t="s">
        <v>411</v>
      </c>
      <c r="G502" s="444">
        <v>2.828740228</v>
      </c>
      <c r="H502" s="444">
        <v>-0.20489960600000001</v>
      </c>
      <c r="I502" s="444">
        <v>-3.8631113000000002E-2</v>
      </c>
      <c r="J502" s="241">
        <v>0</v>
      </c>
      <c r="K502" s="241">
        <v>0</v>
      </c>
      <c r="L502" s="76">
        <v>0</v>
      </c>
      <c r="M502" s="76">
        <v>0</v>
      </c>
      <c r="N502" s="76"/>
      <c r="O502" s="448" t="s">
        <v>411</v>
      </c>
      <c r="P502" s="444">
        <v>2.828740228</v>
      </c>
      <c r="Q502" s="444">
        <v>-0.20489960600000001</v>
      </c>
      <c r="R502" s="444">
        <v>-3.8631113000000002E-2</v>
      </c>
      <c r="S502" s="241">
        <v>0</v>
      </c>
      <c r="T502" s="241">
        <v>0</v>
      </c>
      <c r="U502" s="76">
        <v>0</v>
      </c>
      <c r="V502" s="76">
        <v>0</v>
      </c>
      <c r="W502" s="76"/>
      <c r="X502" s="448" t="s">
        <v>411</v>
      </c>
      <c r="Y502" s="444">
        <v>2.828740228</v>
      </c>
      <c r="Z502" s="444">
        <v>-0.20489960600000001</v>
      </c>
      <c r="AA502" s="444">
        <v>-3.8631113000000002E-2</v>
      </c>
      <c r="AB502" s="241">
        <v>0</v>
      </c>
      <c r="AC502" s="241">
        <v>0</v>
      </c>
      <c r="AD502" s="76">
        <v>0</v>
      </c>
      <c r="AE502" s="76">
        <v>0</v>
      </c>
    </row>
    <row r="503" spans="5:31" ht="15" x14ac:dyDescent="0.2">
      <c r="E503" s="76">
        <v>389</v>
      </c>
      <c r="F503" s="448" t="s">
        <v>412</v>
      </c>
      <c r="G503" s="444">
        <v>2.7989282171999998</v>
      </c>
      <c r="H503" s="444">
        <v>-0.20489960600000001</v>
      </c>
      <c r="I503" s="444">
        <v>-3.8631113000000002E-2</v>
      </c>
      <c r="J503" s="241">
        <v>0</v>
      </c>
      <c r="K503" s="241">
        <v>0</v>
      </c>
      <c r="L503" s="76">
        <v>0</v>
      </c>
      <c r="M503" s="76">
        <v>0</v>
      </c>
      <c r="N503" s="76"/>
      <c r="O503" s="448" t="s">
        <v>412</v>
      </c>
      <c r="P503" s="444">
        <v>2.7989282171999998</v>
      </c>
      <c r="Q503" s="444">
        <v>-0.20489960600000001</v>
      </c>
      <c r="R503" s="444">
        <v>-3.8631113000000002E-2</v>
      </c>
      <c r="S503" s="241">
        <v>0</v>
      </c>
      <c r="T503" s="241">
        <v>0</v>
      </c>
      <c r="U503" s="76">
        <v>0</v>
      </c>
      <c r="V503" s="76">
        <v>0</v>
      </c>
      <c r="W503" s="76"/>
      <c r="X503" s="448" t="s">
        <v>412</v>
      </c>
      <c r="Y503" s="444">
        <v>2.7989282171999998</v>
      </c>
      <c r="Z503" s="444">
        <v>-0.20489960600000001</v>
      </c>
      <c r="AA503" s="444">
        <v>-3.8631113000000002E-2</v>
      </c>
      <c r="AB503" s="241">
        <v>0</v>
      </c>
      <c r="AC503" s="241">
        <v>0</v>
      </c>
      <c r="AD503" s="76">
        <v>0</v>
      </c>
      <c r="AE503" s="76">
        <v>0</v>
      </c>
    </row>
    <row r="504" spans="5:31" ht="15" x14ac:dyDescent="0.2">
      <c r="E504" s="76">
        <v>390</v>
      </c>
      <c r="F504" s="448"/>
      <c r="G504" s="444"/>
      <c r="H504" s="444"/>
      <c r="I504" s="444"/>
      <c r="J504" s="241">
        <v>0</v>
      </c>
      <c r="K504" s="241">
        <v>0</v>
      </c>
      <c r="L504" s="76">
        <v>0</v>
      </c>
      <c r="M504" s="76">
        <v>0</v>
      </c>
      <c r="N504" s="76"/>
      <c r="O504" s="448"/>
      <c r="P504" s="444"/>
      <c r="Q504" s="444"/>
      <c r="R504" s="444"/>
      <c r="S504" s="241">
        <v>0</v>
      </c>
      <c r="T504" s="241">
        <v>0</v>
      </c>
      <c r="U504" s="76">
        <v>0</v>
      </c>
      <c r="V504" s="76">
        <v>0</v>
      </c>
      <c r="W504" s="76"/>
      <c r="X504" s="448"/>
      <c r="Y504" s="444"/>
      <c r="Z504" s="444"/>
      <c r="AA504" s="444"/>
      <c r="AB504" s="241">
        <v>0</v>
      </c>
      <c r="AC504" s="241">
        <v>0</v>
      </c>
      <c r="AD504" s="76">
        <v>0</v>
      </c>
      <c r="AE504" s="76">
        <v>0</v>
      </c>
    </row>
    <row r="505" spans="5:31" ht="15" x14ac:dyDescent="0.2">
      <c r="E505" s="76">
        <v>391</v>
      </c>
      <c r="F505" s="423" t="s">
        <v>414</v>
      </c>
      <c r="G505" s="444">
        <v>3.9287468157999998</v>
      </c>
      <c r="H505" s="444">
        <v>-0.753503056</v>
      </c>
      <c r="I505" s="444">
        <v>1.8773142999999999E-2</v>
      </c>
      <c r="J505" s="241">
        <v>0</v>
      </c>
      <c r="K505" s="241">
        <v>0</v>
      </c>
      <c r="L505" s="76">
        <v>0</v>
      </c>
      <c r="M505" s="76">
        <v>0</v>
      </c>
      <c r="N505" s="76"/>
      <c r="O505" s="423" t="s">
        <v>414</v>
      </c>
      <c r="P505" s="444">
        <v>3.9287468157999998</v>
      </c>
      <c r="Q505" s="444">
        <v>-0.753503056</v>
      </c>
      <c r="R505" s="444">
        <v>1.8773142999999999E-2</v>
      </c>
      <c r="S505" s="241">
        <v>0</v>
      </c>
      <c r="T505" s="241">
        <v>0</v>
      </c>
      <c r="U505" s="76">
        <v>0</v>
      </c>
      <c r="V505" s="76">
        <v>0</v>
      </c>
      <c r="W505" s="76"/>
      <c r="X505" s="423" t="s">
        <v>414</v>
      </c>
      <c r="Y505" s="444">
        <v>3.9287468157999998</v>
      </c>
      <c r="Z505" s="444">
        <v>-0.753503056</v>
      </c>
      <c r="AA505" s="444">
        <v>1.8773142999999999E-2</v>
      </c>
      <c r="AB505" s="241">
        <v>0</v>
      </c>
      <c r="AC505" s="241">
        <v>0</v>
      </c>
      <c r="AD505" s="76">
        <v>0</v>
      </c>
      <c r="AE505" s="76">
        <v>0</v>
      </c>
    </row>
    <row r="506" spans="5:31" ht="15" x14ac:dyDescent="0.2">
      <c r="E506" s="76">
        <v>392</v>
      </c>
      <c r="F506" s="448" t="s">
        <v>415</v>
      </c>
      <c r="G506" s="444">
        <v>2.9887191462999998</v>
      </c>
      <c r="H506" s="444">
        <v>-0.32690498099999998</v>
      </c>
      <c r="I506" s="444">
        <v>-2.3307385E-2</v>
      </c>
      <c r="J506" s="241">
        <v>0</v>
      </c>
      <c r="K506" s="241">
        <v>0</v>
      </c>
      <c r="L506" s="76">
        <v>0</v>
      </c>
      <c r="M506" s="76">
        <v>0</v>
      </c>
      <c r="N506" s="76"/>
      <c r="O506" s="448" t="s">
        <v>415</v>
      </c>
      <c r="P506" s="444">
        <v>2.9887191462999998</v>
      </c>
      <c r="Q506" s="444">
        <v>-0.32690498099999998</v>
      </c>
      <c r="R506" s="444">
        <v>-2.3307385E-2</v>
      </c>
      <c r="S506" s="241">
        <v>0</v>
      </c>
      <c r="T506" s="241">
        <v>0</v>
      </c>
      <c r="U506" s="76">
        <v>0</v>
      </c>
      <c r="V506" s="76">
        <v>0</v>
      </c>
      <c r="W506" s="76"/>
      <c r="X506" s="448" t="s">
        <v>415</v>
      </c>
      <c r="Y506" s="444">
        <v>2.9887191462999998</v>
      </c>
      <c r="Z506" s="444">
        <v>-0.32690498099999998</v>
      </c>
      <c r="AA506" s="444">
        <v>-2.3307385E-2</v>
      </c>
      <c r="AB506" s="241">
        <v>0</v>
      </c>
      <c r="AC506" s="241">
        <v>0</v>
      </c>
      <c r="AD506" s="76">
        <v>0</v>
      </c>
      <c r="AE506" s="76">
        <v>0</v>
      </c>
    </row>
    <row r="507" spans="5:31" ht="15" x14ac:dyDescent="0.2">
      <c r="E507" s="76">
        <v>393</v>
      </c>
      <c r="F507" s="448" t="s">
        <v>416</v>
      </c>
      <c r="G507" s="444">
        <v>2.9903710509999999</v>
      </c>
      <c r="H507" s="444">
        <v>-0.32690498099999998</v>
      </c>
      <c r="I507" s="444">
        <v>-2.3307385E-2</v>
      </c>
      <c r="J507" s="241">
        <v>0</v>
      </c>
      <c r="K507" s="241">
        <v>0</v>
      </c>
      <c r="L507" s="76">
        <v>0</v>
      </c>
      <c r="M507" s="76">
        <v>0</v>
      </c>
      <c r="N507" s="76"/>
      <c r="O507" s="448" t="s">
        <v>416</v>
      </c>
      <c r="P507" s="444">
        <v>2.9903710509999999</v>
      </c>
      <c r="Q507" s="444">
        <v>-0.32690498099999998</v>
      </c>
      <c r="R507" s="444">
        <v>-2.3307385E-2</v>
      </c>
      <c r="S507" s="241">
        <v>0</v>
      </c>
      <c r="T507" s="241">
        <v>0</v>
      </c>
      <c r="U507" s="76">
        <v>0</v>
      </c>
      <c r="V507" s="76">
        <v>0</v>
      </c>
      <c r="W507" s="76"/>
      <c r="X507" s="448" t="s">
        <v>416</v>
      </c>
      <c r="Y507" s="444">
        <v>2.9903710509999999</v>
      </c>
      <c r="Z507" s="444">
        <v>-0.32690498099999998</v>
      </c>
      <c r="AA507" s="444">
        <v>-2.3307385E-2</v>
      </c>
      <c r="AB507" s="241">
        <v>0</v>
      </c>
      <c r="AC507" s="241">
        <v>0</v>
      </c>
      <c r="AD507" s="76">
        <v>0</v>
      </c>
      <c r="AE507" s="76">
        <v>0</v>
      </c>
    </row>
    <row r="508" spans="5:31" ht="15" x14ac:dyDescent="0.2">
      <c r="E508" s="76">
        <v>394</v>
      </c>
      <c r="F508" s="44" t="s">
        <v>417</v>
      </c>
      <c r="G508" s="444">
        <v>2.9923235977</v>
      </c>
      <c r="H508" s="444">
        <v>-0.32690498099999998</v>
      </c>
      <c r="I508" s="444">
        <v>-2.3307385E-2</v>
      </c>
      <c r="J508" s="241">
        <v>0</v>
      </c>
      <c r="K508" s="241">
        <v>0</v>
      </c>
      <c r="L508" s="241">
        <v>0</v>
      </c>
      <c r="M508" s="241">
        <v>0</v>
      </c>
      <c r="N508" s="76"/>
      <c r="O508" s="44" t="s">
        <v>417</v>
      </c>
      <c r="P508" s="444">
        <v>2.9923235977</v>
      </c>
      <c r="Q508" s="444">
        <v>-0.32690498099999998</v>
      </c>
      <c r="R508" s="444">
        <v>-2.3307385E-2</v>
      </c>
      <c r="S508" s="241">
        <v>0</v>
      </c>
      <c r="T508" s="241">
        <v>0</v>
      </c>
      <c r="U508" s="241">
        <v>0</v>
      </c>
      <c r="V508" s="241">
        <v>0</v>
      </c>
      <c r="W508" s="76"/>
      <c r="X508" s="44" t="s">
        <v>417</v>
      </c>
      <c r="Y508" s="444">
        <v>2.9923235977</v>
      </c>
      <c r="Z508" s="444">
        <v>-0.32690498099999998</v>
      </c>
      <c r="AA508" s="444">
        <v>-2.3307385E-2</v>
      </c>
      <c r="AB508" s="241">
        <v>0</v>
      </c>
      <c r="AC508" s="241">
        <v>0</v>
      </c>
      <c r="AD508" s="241">
        <v>0</v>
      </c>
      <c r="AE508" s="241">
        <v>0</v>
      </c>
    </row>
    <row r="509" spans="5:31" ht="15" x14ac:dyDescent="0.2">
      <c r="E509" s="76">
        <v>395</v>
      </c>
      <c r="F509" s="423" t="s">
        <v>418</v>
      </c>
      <c r="G509" s="444">
        <v>2.9915090337999999</v>
      </c>
      <c r="H509" s="444">
        <v>-0.32690498099999998</v>
      </c>
      <c r="I509" s="444">
        <v>-2.3307385E-2</v>
      </c>
      <c r="J509" s="241">
        <v>0</v>
      </c>
      <c r="K509" s="241">
        <v>0</v>
      </c>
      <c r="L509" s="76">
        <v>0</v>
      </c>
      <c r="M509" s="76">
        <v>0</v>
      </c>
      <c r="N509" s="76"/>
      <c r="O509" s="423" t="s">
        <v>418</v>
      </c>
      <c r="P509" s="444">
        <v>2.9915090337999999</v>
      </c>
      <c r="Q509" s="444">
        <v>-0.32690498099999998</v>
      </c>
      <c r="R509" s="444">
        <v>-2.3307385E-2</v>
      </c>
      <c r="S509" s="241">
        <v>0</v>
      </c>
      <c r="T509" s="241">
        <v>0</v>
      </c>
      <c r="U509" s="76">
        <v>0</v>
      </c>
      <c r="V509" s="76">
        <v>0</v>
      </c>
      <c r="W509" s="76"/>
      <c r="X509" s="423" t="s">
        <v>418</v>
      </c>
      <c r="Y509" s="444">
        <v>2.9915090337999999</v>
      </c>
      <c r="Z509" s="444">
        <v>-0.32690498099999998</v>
      </c>
      <c r="AA509" s="444">
        <v>-2.3307385E-2</v>
      </c>
      <c r="AB509" s="241">
        <v>0</v>
      </c>
      <c r="AC509" s="241">
        <v>0</v>
      </c>
      <c r="AD509" s="76">
        <v>0</v>
      </c>
      <c r="AE509" s="76">
        <v>0</v>
      </c>
    </row>
    <row r="510" spans="5:31" ht="15" x14ac:dyDescent="0.2">
      <c r="E510" s="76">
        <v>396</v>
      </c>
      <c r="F510" s="423" t="s">
        <v>419</v>
      </c>
      <c r="G510" s="444">
        <v>2.9970038758999999</v>
      </c>
      <c r="H510" s="444">
        <v>-0.32690498099999998</v>
      </c>
      <c r="I510" s="444">
        <v>-2.3307385E-2</v>
      </c>
      <c r="J510" s="241">
        <v>0</v>
      </c>
      <c r="K510" s="241">
        <v>0</v>
      </c>
      <c r="L510" s="76">
        <v>0</v>
      </c>
      <c r="M510" s="76">
        <v>0</v>
      </c>
      <c r="N510" s="76"/>
      <c r="O510" s="423" t="s">
        <v>419</v>
      </c>
      <c r="P510" s="444">
        <v>2.9970038758999999</v>
      </c>
      <c r="Q510" s="444">
        <v>-0.32690498099999998</v>
      </c>
      <c r="R510" s="444">
        <v>-2.3307385E-2</v>
      </c>
      <c r="S510" s="241">
        <v>0</v>
      </c>
      <c r="T510" s="241">
        <v>0</v>
      </c>
      <c r="U510" s="76">
        <v>0</v>
      </c>
      <c r="V510" s="76">
        <v>0</v>
      </c>
      <c r="W510" s="76"/>
      <c r="X510" s="423" t="s">
        <v>419</v>
      </c>
      <c r="Y510" s="444">
        <v>2.9970038758999999</v>
      </c>
      <c r="Z510" s="444">
        <v>-0.32690498099999998</v>
      </c>
      <c r="AA510" s="444">
        <v>-2.3307385E-2</v>
      </c>
      <c r="AB510" s="241">
        <v>0</v>
      </c>
      <c r="AC510" s="241">
        <v>0</v>
      </c>
      <c r="AD510" s="76">
        <v>0</v>
      </c>
      <c r="AE510" s="76">
        <v>0</v>
      </c>
    </row>
    <row r="511" spans="5:31" ht="15" x14ac:dyDescent="0.2">
      <c r="E511" s="76">
        <v>397</v>
      </c>
      <c r="F511" s="448" t="s">
        <v>420</v>
      </c>
      <c r="G511" s="444">
        <v>2.9846359178999999</v>
      </c>
      <c r="H511" s="444">
        <v>-0.32690498099999998</v>
      </c>
      <c r="I511" s="444">
        <v>-2.3307385E-2</v>
      </c>
      <c r="J511" s="241">
        <v>0</v>
      </c>
      <c r="K511" s="241">
        <v>0</v>
      </c>
      <c r="L511" s="76">
        <v>0</v>
      </c>
      <c r="M511" s="76">
        <v>0</v>
      </c>
      <c r="N511" s="76"/>
      <c r="O511" s="448" t="s">
        <v>420</v>
      </c>
      <c r="P511" s="444">
        <v>2.9846359178999999</v>
      </c>
      <c r="Q511" s="444">
        <v>-0.32690498099999998</v>
      </c>
      <c r="R511" s="444">
        <v>-2.3307385E-2</v>
      </c>
      <c r="S511" s="241">
        <v>0</v>
      </c>
      <c r="T511" s="241">
        <v>0</v>
      </c>
      <c r="U511" s="76">
        <v>0</v>
      </c>
      <c r="V511" s="76">
        <v>0</v>
      </c>
      <c r="W511" s="76"/>
      <c r="X511" s="448" t="s">
        <v>420</v>
      </c>
      <c r="Y511" s="444">
        <v>2.9846359178999999</v>
      </c>
      <c r="Z511" s="444">
        <v>-0.32690498099999998</v>
      </c>
      <c r="AA511" s="444">
        <v>-2.3307385E-2</v>
      </c>
      <c r="AB511" s="241">
        <v>0</v>
      </c>
      <c r="AC511" s="241">
        <v>0</v>
      </c>
      <c r="AD511" s="76">
        <v>0</v>
      </c>
      <c r="AE511" s="76">
        <v>0</v>
      </c>
    </row>
    <row r="512" spans="5:31" ht="15" x14ac:dyDescent="0.2">
      <c r="E512" s="76">
        <v>398</v>
      </c>
      <c r="F512" s="448" t="s">
        <v>421</v>
      </c>
      <c r="G512" s="444">
        <v>2.9986320110000002</v>
      </c>
      <c r="H512" s="444">
        <v>-0.32690498099999998</v>
      </c>
      <c r="I512" s="444">
        <v>-2.3307385E-2</v>
      </c>
      <c r="J512" s="241">
        <v>0</v>
      </c>
      <c r="K512" s="241">
        <v>0</v>
      </c>
      <c r="L512" s="76">
        <v>0</v>
      </c>
      <c r="M512" s="76">
        <v>0</v>
      </c>
      <c r="N512" s="76"/>
      <c r="O512" s="448" t="s">
        <v>421</v>
      </c>
      <c r="P512" s="444">
        <v>2.9986320110000002</v>
      </c>
      <c r="Q512" s="444">
        <v>-0.32690498099999998</v>
      </c>
      <c r="R512" s="444">
        <v>-2.3307385E-2</v>
      </c>
      <c r="S512" s="241">
        <v>0</v>
      </c>
      <c r="T512" s="241">
        <v>0</v>
      </c>
      <c r="U512" s="76">
        <v>0</v>
      </c>
      <c r="V512" s="76">
        <v>0</v>
      </c>
      <c r="W512" s="76"/>
      <c r="X512" s="448" t="s">
        <v>421</v>
      </c>
      <c r="Y512" s="444">
        <v>2.9986320110000002</v>
      </c>
      <c r="Z512" s="444">
        <v>-0.32690498099999998</v>
      </c>
      <c r="AA512" s="444">
        <v>-2.3307385E-2</v>
      </c>
      <c r="AB512" s="241">
        <v>0</v>
      </c>
      <c r="AC512" s="241">
        <v>0</v>
      </c>
      <c r="AD512" s="76">
        <v>0</v>
      </c>
      <c r="AE512" s="76">
        <v>0</v>
      </c>
    </row>
    <row r="513" spans="5:31" ht="15" x14ac:dyDescent="0.2">
      <c r="E513" s="76">
        <v>399</v>
      </c>
      <c r="F513" s="448" t="s">
        <v>422</v>
      </c>
      <c r="G513" s="444">
        <v>2.9785987874000002</v>
      </c>
      <c r="H513" s="444">
        <v>-0.32690498099999998</v>
      </c>
      <c r="I513" s="444">
        <v>-2.3307385E-2</v>
      </c>
      <c r="J513" s="241">
        <v>0</v>
      </c>
      <c r="K513" s="241">
        <v>0</v>
      </c>
      <c r="L513" s="76">
        <v>0</v>
      </c>
      <c r="M513" s="76">
        <v>0</v>
      </c>
      <c r="N513" s="76"/>
      <c r="O513" s="448" t="s">
        <v>422</v>
      </c>
      <c r="P513" s="444">
        <v>2.9785987874000002</v>
      </c>
      <c r="Q513" s="444">
        <v>-0.32690498099999998</v>
      </c>
      <c r="R513" s="444">
        <v>-2.3307385E-2</v>
      </c>
      <c r="S513" s="241">
        <v>0</v>
      </c>
      <c r="T513" s="241">
        <v>0</v>
      </c>
      <c r="U513" s="76">
        <v>0</v>
      </c>
      <c r="V513" s="76">
        <v>0</v>
      </c>
      <c r="W513" s="76"/>
      <c r="X513" s="448" t="s">
        <v>422</v>
      </c>
      <c r="Y513" s="444">
        <v>2.9785987874000002</v>
      </c>
      <c r="Z513" s="444">
        <v>-0.32690498099999998</v>
      </c>
      <c r="AA513" s="444">
        <v>-2.3307385E-2</v>
      </c>
      <c r="AB513" s="241">
        <v>0</v>
      </c>
      <c r="AC513" s="241">
        <v>0</v>
      </c>
      <c r="AD513" s="76">
        <v>0</v>
      </c>
      <c r="AE513" s="76">
        <v>0</v>
      </c>
    </row>
    <row r="514" spans="5:31" ht="15" x14ac:dyDescent="0.2">
      <c r="E514" s="76">
        <v>400</v>
      </c>
      <c r="F514" s="44" t="s">
        <v>423</v>
      </c>
      <c r="G514" s="457">
        <v>2.9781068323</v>
      </c>
      <c r="H514" s="457">
        <v>-0.32690498099999998</v>
      </c>
      <c r="I514" s="457">
        <v>-2.3307385E-2</v>
      </c>
      <c r="J514" s="241">
        <v>0</v>
      </c>
      <c r="K514" s="241">
        <v>0</v>
      </c>
      <c r="L514" s="241">
        <v>0</v>
      </c>
      <c r="M514" s="241">
        <v>0</v>
      </c>
      <c r="N514" s="76"/>
      <c r="O514" s="44" t="s">
        <v>423</v>
      </c>
      <c r="P514" s="457">
        <v>2.9781068323</v>
      </c>
      <c r="Q514" s="457">
        <v>-0.32690498099999998</v>
      </c>
      <c r="R514" s="457">
        <v>-2.3307385E-2</v>
      </c>
      <c r="S514" s="241">
        <v>0</v>
      </c>
      <c r="T514" s="241">
        <v>0</v>
      </c>
      <c r="U514" s="241">
        <v>0</v>
      </c>
      <c r="V514" s="241">
        <v>0</v>
      </c>
      <c r="W514" s="76"/>
      <c r="X514" s="44" t="s">
        <v>423</v>
      </c>
      <c r="Y514" s="457">
        <v>2.9781068323</v>
      </c>
      <c r="Z514" s="457">
        <v>-0.32690498099999998</v>
      </c>
      <c r="AA514" s="457">
        <v>-2.3307385E-2</v>
      </c>
      <c r="AB514" s="241">
        <v>0</v>
      </c>
      <c r="AC514" s="241">
        <v>0</v>
      </c>
      <c r="AD514" s="241">
        <v>0</v>
      </c>
      <c r="AE514" s="241">
        <v>0</v>
      </c>
    </row>
    <row r="515" spans="5:31" x14ac:dyDescent="0.2">
      <c r="E515" s="76">
        <v>401</v>
      </c>
      <c r="F515" s="423" t="s">
        <v>424</v>
      </c>
      <c r="G515" s="315">
        <v>3.9488124193999998</v>
      </c>
      <c r="H515" s="408">
        <v>-0.753503056</v>
      </c>
      <c r="I515" s="408">
        <v>1.8773142999999999E-2</v>
      </c>
      <c r="J515" s="408">
        <v>0</v>
      </c>
      <c r="K515" s="408">
        <v>0</v>
      </c>
      <c r="L515" s="279">
        <v>0</v>
      </c>
      <c r="M515" s="279">
        <v>0</v>
      </c>
      <c r="N515" s="76"/>
      <c r="O515" s="56" t="s">
        <v>424</v>
      </c>
      <c r="P515" s="315">
        <v>3.9488124193999998</v>
      </c>
      <c r="Q515" s="279">
        <v>-0.753503056</v>
      </c>
      <c r="R515" s="279">
        <v>1.8773142999999999E-2</v>
      </c>
      <c r="S515" s="279">
        <v>0</v>
      </c>
      <c r="T515" s="279">
        <v>0</v>
      </c>
      <c r="U515" s="279">
        <v>0</v>
      </c>
      <c r="V515" s="279">
        <v>0</v>
      </c>
      <c r="W515" s="76"/>
      <c r="X515" s="56" t="s">
        <v>424</v>
      </c>
      <c r="Y515" s="315">
        <v>3.9488124193999998</v>
      </c>
      <c r="Z515" s="279">
        <v>-0.753503056</v>
      </c>
      <c r="AA515" s="279">
        <v>1.8773142999999999E-2</v>
      </c>
      <c r="AB515" s="279">
        <v>0</v>
      </c>
      <c r="AC515" s="279">
        <v>0</v>
      </c>
      <c r="AD515" s="279">
        <v>0</v>
      </c>
      <c r="AE515" s="279">
        <v>0</v>
      </c>
    </row>
    <row r="516" spans="5:31" ht="15" x14ac:dyDescent="0.2">
      <c r="E516" s="76">
        <v>402</v>
      </c>
      <c r="F516" s="44" t="s">
        <v>425</v>
      </c>
      <c r="G516" s="457">
        <v>3.0299223491</v>
      </c>
      <c r="H516" s="457">
        <v>-0.32690498099999998</v>
      </c>
      <c r="I516" s="457">
        <v>-2.3307385E-2</v>
      </c>
      <c r="J516" s="241">
        <v>0</v>
      </c>
      <c r="K516" s="241">
        <v>0</v>
      </c>
      <c r="L516" s="241">
        <v>0</v>
      </c>
      <c r="M516" s="241">
        <v>0</v>
      </c>
      <c r="N516" s="76"/>
      <c r="O516" s="44" t="s">
        <v>425</v>
      </c>
      <c r="P516" s="457">
        <v>3.0299223491</v>
      </c>
      <c r="Q516" s="457">
        <v>-0.32690498099999998</v>
      </c>
      <c r="R516" s="457">
        <v>-2.3307385E-2</v>
      </c>
      <c r="S516" s="241">
        <v>0</v>
      </c>
      <c r="T516" s="241">
        <v>0</v>
      </c>
      <c r="U516" s="241">
        <v>0</v>
      </c>
      <c r="V516" s="241">
        <v>0</v>
      </c>
      <c r="W516" s="76"/>
      <c r="X516" s="44" t="s">
        <v>425</v>
      </c>
      <c r="Y516" s="457">
        <v>3.0299223491</v>
      </c>
      <c r="Z516" s="457">
        <v>-0.32690498099999998</v>
      </c>
      <c r="AA516" s="457">
        <v>-2.3307385E-2</v>
      </c>
      <c r="AB516" s="241">
        <v>0</v>
      </c>
      <c r="AC516" s="241">
        <v>0</v>
      </c>
      <c r="AD516" s="241">
        <v>0</v>
      </c>
      <c r="AE516" s="241">
        <v>0</v>
      </c>
    </row>
    <row r="517" spans="5:31" x14ac:dyDescent="0.2">
      <c r="E517" s="76">
        <v>403</v>
      </c>
      <c r="F517" s="423" t="s">
        <v>426</v>
      </c>
      <c r="G517" s="315">
        <v>3.0149803467999998</v>
      </c>
      <c r="H517" s="408">
        <v>-0.32690498099999998</v>
      </c>
      <c r="I517" s="408">
        <v>-2.3307385E-2</v>
      </c>
      <c r="J517" s="408">
        <v>0</v>
      </c>
      <c r="K517" s="408">
        <v>0</v>
      </c>
      <c r="L517" s="279">
        <v>0</v>
      </c>
      <c r="M517" s="279">
        <v>0</v>
      </c>
      <c r="N517" s="76"/>
      <c r="O517" s="56" t="s">
        <v>426</v>
      </c>
      <c r="P517" s="315">
        <v>3.0149803467999998</v>
      </c>
      <c r="Q517" s="279">
        <v>-0.32690498099999998</v>
      </c>
      <c r="R517" s="279">
        <v>-2.3307385E-2</v>
      </c>
      <c r="S517" s="279">
        <v>0</v>
      </c>
      <c r="T517" s="279">
        <v>0</v>
      </c>
      <c r="U517" s="279">
        <v>0</v>
      </c>
      <c r="V517" s="279">
        <v>0</v>
      </c>
      <c r="W517" s="76"/>
      <c r="X517" s="56" t="s">
        <v>426</v>
      </c>
      <c r="Y517" s="315">
        <v>3.0149803467999998</v>
      </c>
      <c r="Z517" s="279">
        <v>-0.32690498099999998</v>
      </c>
      <c r="AA517" s="279">
        <v>-2.3307385E-2</v>
      </c>
      <c r="AB517" s="279">
        <v>0</v>
      </c>
      <c r="AC517" s="279">
        <v>0</v>
      </c>
      <c r="AD517" s="279">
        <v>0</v>
      </c>
      <c r="AE517" s="279">
        <v>0</v>
      </c>
    </row>
    <row r="518" spans="5:31" x14ac:dyDescent="0.2">
      <c r="E518" s="76">
        <v>404</v>
      </c>
      <c r="F518" s="423" t="s">
        <v>427</v>
      </c>
      <c r="G518" s="76">
        <v>2.9957656324999999</v>
      </c>
      <c r="H518" s="76">
        <v>-0.32690498099999998</v>
      </c>
      <c r="I518" s="76">
        <v>-2.3307385E-2</v>
      </c>
      <c r="J518" s="241">
        <v>0</v>
      </c>
      <c r="K518" s="241">
        <v>0</v>
      </c>
      <c r="L518" s="241">
        <v>0</v>
      </c>
      <c r="M518" s="241">
        <v>0</v>
      </c>
      <c r="N518" s="76"/>
      <c r="O518" s="76" t="s">
        <v>427</v>
      </c>
      <c r="P518" s="76">
        <v>2.9957656324999999</v>
      </c>
      <c r="Q518" s="76">
        <v>-0.32690498099999998</v>
      </c>
      <c r="R518" s="76">
        <v>-2.3307385E-2</v>
      </c>
      <c r="S518" s="241">
        <v>0</v>
      </c>
      <c r="T518" s="241">
        <v>0</v>
      </c>
      <c r="U518" s="241">
        <v>0</v>
      </c>
      <c r="V518" s="241">
        <v>0</v>
      </c>
      <c r="W518" s="76"/>
      <c r="X518" s="76" t="s">
        <v>427</v>
      </c>
      <c r="Y518" s="76">
        <v>2.9957656324999999</v>
      </c>
      <c r="Z518" s="76">
        <v>-0.32690498099999998</v>
      </c>
      <c r="AA518" s="76">
        <v>-2.3307385E-2</v>
      </c>
      <c r="AB518" s="241">
        <v>0</v>
      </c>
      <c r="AC518" s="241">
        <v>0</v>
      </c>
      <c r="AD518" s="241">
        <v>0</v>
      </c>
      <c r="AE518" s="241">
        <v>0</v>
      </c>
    </row>
    <row r="519" spans="5:31" ht="15" x14ac:dyDescent="0.2">
      <c r="E519" s="76">
        <v>405</v>
      </c>
      <c r="F519" s="441" t="s">
        <v>428</v>
      </c>
      <c r="G519" s="76">
        <v>3.001844271</v>
      </c>
      <c r="H519" s="76">
        <v>-0.32690498099999998</v>
      </c>
      <c r="I519" s="76">
        <v>-2.3307385E-2</v>
      </c>
      <c r="J519" s="241">
        <v>0</v>
      </c>
      <c r="K519" s="241">
        <v>0</v>
      </c>
      <c r="L519" s="241">
        <v>0</v>
      </c>
      <c r="M519" s="241">
        <v>0</v>
      </c>
      <c r="N519" s="76"/>
      <c r="O519" s="76" t="s">
        <v>428</v>
      </c>
      <c r="P519" s="76">
        <v>3.001844271</v>
      </c>
      <c r="Q519" s="76">
        <v>-0.32690498099999998</v>
      </c>
      <c r="R519" s="76">
        <v>-2.3307385E-2</v>
      </c>
      <c r="S519" s="241">
        <v>0</v>
      </c>
      <c r="T519" s="241">
        <v>0</v>
      </c>
      <c r="U519" s="241">
        <v>0</v>
      </c>
      <c r="V519" s="241">
        <v>0</v>
      </c>
      <c r="W519" s="76"/>
      <c r="X519" s="76" t="s">
        <v>428</v>
      </c>
      <c r="Y519" s="76">
        <v>3.001844271</v>
      </c>
      <c r="Z519" s="76">
        <v>-0.32690498099999998</v>
      </c>
      <c r="AA519" s="76">
        <v>-2.3307385E-2</v>
      </c>
      <c r="AB519" s="241">
        <v>0</v>
      </c>
      <c r="AC519" s="241">
        <v>0</v>
      </c>
      <c r="AD519" s="241">
        <v>0</v>
      </c>
      <c r="AE519" s="241">
        <v>0</v>
      </c>
    </row>
    <row r="520" spans="5:31" ht="15" x14ac:dyDescent="0.2">
      <c r="E520" s="76">
        <v>406</v>
      </c>
      <c r="F520" s="441" t="s">
        <v>429</v>
      </c>
      <c r="G520" s="76">
        <v>2.9950942157</v>
      </c>
      <c r="H520" s="76">
        <v>-0.32690498099999998</v>
      </c>
      <c r="I520" s="76">
        <v>-2.3307385E-2</v>
      </c>
      <c r="J520" s="241">
        <v>0</v>
      </c>
      <c r="K520" s="241">
        <v>0</v>
      </c>
      <c r="L520" s="241">
        <v>0</v>
      </c>
      <c r="M520" s="241">
        <v>0</v>
      </c>
      <c r="N520" s="76"/>
      <c r="O520" s="76" t="s">
        <v>429</v>
      </c>
      <c r="P520" s="76">
        <v>2.9950942157</v>
      </c>
      <c r="Q520" s="76">
        <v>-0.32690498099999998</v>
      </c>
      <c r="R520" s="76">
        <v>-2.3307385E-2</v>
      </c>
      <c r="S520" s="241">
        <v>0</v>
      </c>
      <c r="T520" s="241">
        <v>0</v>
      </c>
      <c r="U520" s="241">
        <v>0</v>
      </c>
      <c r="V520" s="241">
        <v>0</v>
      </c>
      <c r="W520" s="76"/>
      <c r="X520" s="76" t="s">
        <v>429</v>
      </c>
      <c r="Y520" s="76">
        <v>2.9950942157</v>
      </c>
      <c r="Z520" s="76">
        <v>-0.32690498099999998</v>
      </c>
      <c r="AA520" s="76">
        <v>-2.3307385E-2</v>
      </c>
      <c r="AB520" s="241">
        <v>0</v>
      </c>
      <c r="AC520" s="241">
        <v>0</v>
      </c>
      <c r="AD520" s="241">
        <v>0</v>
      </c>
      <c r="AE520" s="241">
        <v>0</v>
      </c>
    </row>
    <row r="521" spans="5:31" ht="15" x14ac:dyDescent="0.2">
      <c r="E521" s="76">
        <v>407</v>
      </c>
      <c r="F521" s="441" t="s">
        <v>430</v>
      </c>
      <c r="G521" s="76">
        <v>3.0183156908000002</v>
      </c>
      <c r="H521" s="76">
        <v>-0.32690498099999998</v>
      </c>
      <c r="I521" s="76">
        <v>-2.3307385E-2</v>
      </c>
      <c r="J521" s="241">
        <v>0</v>
      </c>
      <c r="K521" s="241">
        <v>0</v>
      </c>
      <c r="L521" s="241">
        <v>0</v>
      </c>
      <c r="M521" s="241">
        <v>0</v>
      </c>
      <c r="N521" s="76"/>
      <c r="O521" s="76" t="s">
        <v>430</v>
      </c>
      <c r="P521" s="76">
        <v>3.0183156908000002</v>
      </c>
      <c r="Q521" s="76">
        <v>-0.32690498099999998</v>
      </c>
      <c r="R521" s="76">
        <v>-2.3307385E-2</v>
      </c>
      <c r="S521" s="241">
        <v>0</v>
      </c>
      <c r="T521" s="241">
        <v>0</v>
      </c>
      <c r="U521" s="241">
        <v>0</v>
      </c>
      <c r="V521" s="241">
        <v>0</v>
      </c>
      <c r="W521" s="76"/>
      <c r="X521" s="76" t="s">
        <v>430</v>
      </c>
      <c r="Y521" s="76">
        <v>3.0183156908000002</v>
      </c>
      <c r="Z521" s="76">
        <v>-0.32690498099999998</v>
      </c>
      <c r="AA521" s="76">
        <v>-2.3307385E-2</v>
      </c>
      <c r="AB521" s="241">
        <v>0</v>
      </c>
      <c r="AC521" s="241">
        <v>0</v>
      </c>
      <c r="AD521" s="241">
        <v>0</v>
      </c>
      <c r="AE521" s="241">
        <v>0</v>
      </c>
    </row>
    <row r="522" spans="5:31" ht="15" x14ac:dyDescent="0.2">
      <c r="E522" s="76">
        <v>408</v>
      </c>
      <c r="F522" s="441" t="s">
        <v>431</v>
      </c>
      <c r="G522" s="457">
        <v>3.0003520435</v>
      </c>
      <c r="H522" s="457">
        <v>-0.32690498099999998</v>
      </c>
      <c r="I522" s="457">
        <v>-2.3307385E-2</v>
      </c>
      <c r="J522" s="241">
        <v>0</v>
      </c>
      <c r="K522" s="241">
        <v>0</v>
      </c>
      <c r="L522" s="241">
        <v>0</v>
      </c>
      <c r="M522" s="241">
        <v>0</v>
      </c>
      <c r="N522" s="76"/>
      <c r="O522" s="76" t="s">
        <v>431</v>
      </c>
      <c r="P522" s="76">
        <v>3.0003520435</v>
      </c>
      <c r="Q522" s="76">
        <v>-0.32690498099999998</v>
      </c>
      <c r="R522" s="76">
        <v>-2.3307385E-2</v>
      </c>
      <c r="S522" s="241">
        <v>0</v>
      </c>
      <c r="T522" s="241">
        <v>0</v>
      </c>
      <c r="U522" s="241">
        <v>0</v>
      </c>
      <c r="V522" s="241">
        <v>0</v>
      </c>
      <c r="W522" s="76"/>
      <c r="X522" s="76" t="s">
        <v>431</v>
      </c>
      <c r="Y522" s="76">
        <v>3.0003520435</v>
      </c>
      <c r="Z522" s="76">
        <v>-0.32690498099999998</v>
      </c>
      <c r="AA522" s="76">
        <v>-2.3307385E-2</v>
      </c>
      <c r="AB522" s="241">
        <v>0</v>
      </c>
      <c r="AC522" s="241">
        <v>0</v>
      </c>
      <c r="AD522" s="241">
        <v>0</v>
      </c>
      <c r="AE522" s="241">
        <v>0</v>
      </c>
    </row>
    <row r="523" spans="5:31" ht="15" x14ac:dyDescent="0.2">
      <c r="E523" s="76">
        <v>409</v>
      </c>
      <c r="F523" s="441" t="s">
        <v>432</v>
      </c>
      <c r="G523" s="444">
        <v>3.0132382619000002</v>
      </c>
      <c r="H523" s="457">
        <v>-0.32690498099999998</v>
      </c>
      <c r="I523" s="457">
        <v>-2.3307385E-2</v>
      </c>
      <c r="J523" s="241">
        <v>0</v>
      </c>
      <c r="K523" s="241">
        <v>0</v>
      </c>
      <c r="L523" s="241">
        <v>0</v>
      </c>
      <c r="M523" s="241">
        <v>0</v>
      </c>
      <c r="N523" s="76"/>
      <c r="O523" s="76" t="s">
        <v>432</v>
      </c>
      <c r="P523" s="76">
        <v>3.0132382619000002</v>
      </c>
      <c r="Q523" s="76">
        <v>-0.32690498099999998</v>
      </c>
      <c r="R523" s="76">
        <v>-2.3307385E-2</v>
      </c>
      <c r="S523" s="241">
        <v>0</v>
      </c>
      <c r="T523" s="241">
        <v>0</v>
      </c>
      <c r="U523" s="241">
        <v>0</v>
      </c>
      <c r="V523" s="241">
        <v>0</v>
      </c>
      <c r="W523" s="76"/>
      <c r="X523" s="76" t="s">
        <v>432</v>
      </c>
      <c r="Y523" s="76">
        <v>3.0132382619000002</v>
      </c>
      <c r="Z523" s="76">
        <v>-0.32690498099999998</v>
      </c>
      <c r="AA523" s="76">
        <v>-2.3307385E-2</v>
      </c>
      <c r="AB523" s="241">
        <v>0</v>
      </c>
      <c r="AC523" s="241">
        <v>0</v>
      </c>
      <c r="AD523" s="241">
        <v>0</v>
      </c>
      <c r="AE523" s="241">
        <v>0</v>
      </c>
    </row>
    <row r="524" spans="5:31" ht="15" x14ac:dyDescent="0.2">
      <c r="E524" s="76">
        <v>410</v>
      </c>
      <c r="F524" s="441" t="s">
        <v>433</v>
      </c>
      <c r="G524" s="76">
        <v>3.0186012658000001</v>
      </c>
      <c r="H524" s="76">
        <v>-0.32690498099999998</v>
      </c>
      <c r="I524" s="241">
        <v>-2.3307385E-2</v>
      </c>
      <c r="J524" s="241">
        <v>0</v>
      </c>
      <c r="K524" s="241">
        <v>0</v>
      </c>
      <c r="L524" s="241">
        <v>0</v>
      </c>
      <c r="M524" s="241">
        <v>0</v>
      </c>
      <c r="N524" s="76"/>
      <c r="O524" s="76" t="s">
        <v>433</v>
      </c>
      <c r="P524" s="76">
        <v>3.0186012658000001</v>
      </c>
      <c r="Q524" s="76">
        <v>-0.32690498099999998</v>
      </c>
      <c r="R524" s="76">
        <v>-2.3307385E-2</v>
      </c>
      <c r="S524" s="241">
        <v>0</v>
      </c>
      <c r="T524" s="241">
        <v>0</v>
      </c>
      <c r="U524" s="241">
        <v>0</v>
      </c>
      <c r="V524" s="241">
        <v>0</v>
      </c>
      <c r="W524" s="76"/>
      <c r="X524" s="76" t="s">
        <v>433</v>
      </c>
      <c r="Y524" s="76">
        <v>3.0186012658000001</v>
      </c>
      <c r="Z524" s="76">
        <v>-0.32690498099999998</v>
      </c>
      <c r="AA524" s="76">
        <v>-2.3307385E-2</v>
      </c>
      <c r="AB524" s="241">
        <v>0</v>
      </c>
      <c r="AC524" s="241">
        <v>0</v>
      </c>
      <c r="AD524" s="241">
        <v>0</v>
      </c>
      <c r="AE524" s="241">
        <v>0</v>
      </c>
    </row>
    <row r="525" spans="5:31" ht="15" x14ac:dyDescent="0.2">
      <c r="E525" s="76">
        <v>411</v>
      </c>
      <c r="F525" s="441" t="s">
        <v>434</v>
      </c>
      <c r="G525" s="76">
        <v>3.0133683207000002</v>
      </c>
      <c r="H525" s="76">
        <v>-0.32690498099999998</v>
      </c>
      <c r="I525" s="241">
        <v>-2.3307385E-2</v>
      </c>
      <c r="J525" s="241">
        <v>0</v>
      </c>
      <c r="K525" s="241">
        <v>0</v>
      </c>
      <c r="L525" s="241">
        <v>0</v>
      </c>
      <c r="M525" s="241">
        <v>0</v>
      </c>
      <c r="N525" s="76"/>
      <c r="O525" s="76" t="s">
        <v>434</v>
      </c>
      <c r="P525" s="76">
        <v>3.0133683207000002</v>
      </c>
      <c r="Q525" s="76">
        <v>-0.32690498099999998</v>
      </c>
      <c r="R525" s="76">
        <v>-2.3307385E-2</v>
      </c>
      <c r="S525" s="241">
        <v>0</v>
      </c>
      <c r="T525" s="241">
        <v>0</v>
      </c>
      <c r="U525" s="241">
        <v>0</v>
      </c>
      <c r="V525" s="241">
        <v>0</v>
      </c>
      <c r="W525" s="76"/>
      <c r="X525" s="76" t="s">
        <v>434</v>
      </c>
      <c r="Y525" s="76">
        <v>3.0133683207000002</v>
      </c>
      <c r="Z525" s="76">
        <v>-0.32690498099999998</v>
      </c>
      <c r="AA525" s="76">
        <v>-2.3307385E-2</v>
      </c>
      <c r="AB525" s="241">
        <v>0</v>
      </c>
      <c r="AC525" s="241">
        <v>0</v>
      </c>
      <c r="AD525" s="241">
        <v>0</v>
      </c>
      <c r="AE525" s="241">
        <v>0</v>
      </c>
    </row>
    <row r="526" spans="5:31" x14ac:dyDescent="0.2">
      <c r="E526" s="76">
        <v>412</v>
      </c>
      <c r="F526" s="76"/>
      <c r="G526" s="76"/>
      <c r="H526" s="76"/>
      <c r="I526" s="241"/>
      <c r="J526" s="241">
        <v>0</v>
      </c>
      <c r="K526" s="241">
        <v>0</v>
      </c>
      <c r="L526" s="241">
        <v>0</v>
      </c>
      <c r="M526" s="241">
        <v>0</v>
      </c>
      <c r="N526" s="76"/>
      <c r="O526" s="76"/>
      <c r="P526" s="76"/>
      <c r="Q526" s="76"/>
      <c r="R526" s="76"/>
      <c r="S526" s="241">
        <v>0</v>
      </c>
      <c r="T526" s="241">
        <v>0</v>
      </c>
      <c r="U526" s="241">
        <v>0</v>
      </c>
      <c r="V526" s="241">
        <v>0</v>
      </c>
      <c r="W526" s="76"/>
      <c r="X526" s="76"/>
      <c r="Y526" s="76"/>
      <c r="Z526" s="76"/>
      <c r="AA526" s="76"/>
      <c r="AB526" s="241">
        <v>0</v>
      </c>
      <c r="AC526" s="241">
        <v>0</v>
      </c>
      <c r="AD526" s="241">
        <v>0</v>
      </c>
      <c r="AE526" s="241">
        <v>0</v>
      </c>
    </row>
    <row r="527" spans="5:31" x14ac:dyDescent="0.2">
      <c r="E527" s="76">
        <v>413</v>
      </c>
      <c r="F527" s="76" t="s">
        <v>436</v>
      </c>
      <c r="G527" s="76">
        <v>3.9496024931</v>
      </c>
      <c r="H527" s="76">
        <v>-0.83001816100000003</v>
      </c>
      <c r="I527" s="241">
        <v>3.0187615000000001E-2</v>
      </c>
      <c r="J527" s="241">
        <v>0</v>
      </c>
      <c r="K527" s="241">
        <v>0</v>
      </c>
      <c r="L527" s="241">
        <v>0</v>
      </c>
      <c r="M527" s="241">
        <v>0</v>
      </c>
      <c r="N527" s="76"/>
      <c r="O527" s="76" t="s">
        <v>436</v>
      </c>
      <c r="P527" s="76">
        <v>3.9496024931</v>
      </c>
      <c r="Q527" s="76">
        <v>-0.83001816100000003</v>
      </c>
      <c r="R527" s="76">
        <v>3.0187615000000001E-2</v>
      </c>
      <c r="S527" s="241">
        <v>0</v>
      </c>
      <c r="T527" s="241">
        <v>0</v>
      </c>
      <c r="U527" s="241">
        <v>0</v>
      </c>
      <c r="V527" s="241">
        <v>0</v>
      </c>
      <c r="W527" s="76"/>
      <c r="X527" s="76" t="s">
        <v>436</v>
      </c>
      <c r="Y527" s="76">
        <v>3.9496024931</v>
      </c>
      <c r="Z527" s="76">
        <v>-0.83001816100000003</v>
      </c>
      <c r="AA527" s="76">
        <v>3.0187615000000001E-2</v>
      </c>
      <c r="AB527" s="241">
        <v>0</v>
      </c>
      <c r="AC527" s="241">
        <v>0</v>
      </c>
      <c r="AD527" s="241">
        <v>0</v>
      </c>
      <c r="AE527" s="241">
        <v>0</v>
      </c>
    </row>
    <row r="528" spans="5:31" x14ac:dyDescent="0.2">
      <c r="E528" s="76">
        <v>414</v>
      </c>
      <c r="F528" s="76" t="s">
        <v>437</v>
      </c>
      <c r="G528" s="76">
        <v>3.1164471924999999</v>
      </c>
      <c r="H528" s="76">
        <v>-0.42698086600000001</v>
      </c>
      <c r="I528" s="241">
        <v>-1.249166E-2</v>
      </c>
      <c r="J528" s="241">
        <v>0</v>
      </c>
      <c r="K528" s="241">
        <v>0</v>
      </c>
      <c r="L528" s="241">
        <v>0</v>
      </c>
      <c r="M528" s="241">
        <v>0</v>
      </c>
      <c r="N528" s="76"/>
      <c r="O528" s="76" t="s">
        <v>437</v>
      </c>
      <c r="P528" s="76">
        <v>3.1164471924999999</v>
      </c>
      <c r="Q528" s="76">
        <v>-0.42698086600000001</v>
      </c>
      <c r="R528" s="76">
        <v>-1.249166E-2</v>
      </c>
      <c r="S528" s="241">
        <v>0</v>
      </c>
      <c r="T528" s="241">
        <v>0</v>
      </c>
      <c r="U528" s="241">
        <v>0</v>
      </c>
      <c r="V528" s="241">
        <v>0</v>
      </c>
      <c r="W528" s="76"/>
      <c r="X528" s="76" t="s">
        <v>437</v>
      </c>
      <c r="Y528" s="76">
        <v>3.1164471924999999</v>
      </c>
      <c r="Z528" s="76">
        <v>-0.42698086600000001</v>
      </c>
      <c r="AA528" s="76">
        <v>-1.249166E-2</v>
      </c>
      <c r="AB528" s="241">
        <v>0</v>
      </c>
      <c r="AC528" s="241">
        <v>0</v>
      </c>
      <c r="AD528" s="241">
        <v>0</v>
      </c>
      <c r="AE528" s="241">
        <v>0</v>
      </c>
    </row>
    <row r="529" spans="5:31" x14ac:dyDescent="0.2">
      <c r="E529" s="76">
        <v>415</v>
      </c>
      <c r="F529" s="76" t="s">
        <v>438</v>
      </c>
      <c r="G529" s="76">
        <v>3.112767839</v>
      </c>
      <c r="H529" s="76">
        <v>-0.42698086600000001</v>
      </c>
      <c r="I529" s="76">
        <v>-1.249166E-2</v>
      </c>
      <c r="J529" s="241">
        <v>0</v>
      </c>
      <c r="K529" s="241">
        <v>0</v>
      </c>
      <c r="L529" s="241">
        <v>0</v>
      </c>
      <c r="M529" s="241">
        <v>0</v>
      </c>
      <c r="N529" s="76"/>
      <c r="O529" s="76" t="s">
        <v>438</v>
      </c>
      <c r="P529" s="76">
        <v>3.112767839</v>
      </c>
      <c r="Q529" s="76">
        <v>-0.42698086600000001</v>
      </c>
      <c r="R529" s="76">
        <v>-1.249166E-2</v>
      </c>
      <c r="S529" s="241">
        <v>0</v>
      </c>
      <c r="T529" s="241">
        <v>0</v>
      </c>
      <c r="U529" s="241">
        <v>0</v>
      </c>
      <c r="V529" s="241">
        <v>0</v>
      </c>
      <c r="W529" s="76"/>
      <c r="X529" s="76" t="s">
        <v>438</v>
      </c>
      <c r="Y529" s="76">
        <v>3.112767839</v>
      </c>
      <c r="Z529" s="76">
        <v>-0.42698086600000001</v>
      </c>
      <c r="AA529" s="76">
        <v>-1.249166E-2</v>
      </c>
      <c r="AB529" s="241">
        <v>0</v>
      </c>
      <c r="AC529" s="241">
        <v>0</v>
      </c>
      <c r="AD529" s="241">
        <v>0</v>
      </c>
      <c r="AE529" s="241">
        <v>0</v>
      </c>
    </row>
    <row r="530" spans="5:31" x14ac:dyDescent="0.2">
      <c r="E530" s="76">
        <v>416</v>
      </c>
      <c r="F530" s="76" t="s">
        <v>439</v>
      </c>
      <c r="G530" s="76">
        <v>3.1188162863</v>
      </c>
      <c r="H530" s="76">
        <v>-0.42698086600000001</v>
      </c>
      <c r="I530" s="76">
        <v>-1.249166E-2</v>
      </c>
      <c r="J530" s="241">
        <v>0</v>
      </c>
      <c r="K530" s="241">
        <v>0</v>
      </c>
      <c r="L530" s="241">
        <v>0</v>
      </c>
      <c r="M530" s="241">
        <v>0</v>
      </c>
      <c r="N530" s="76"/>
      <c r="O530" s="76" t="s">
        <v>439</v>
      </c>
      <c r="P530" s="76">
        <v>3.1188162863</v>
      </c>
      <c r="Q530" s="76">
        <v>-0.42698086600000001</v>
      </c>
      <c r="R530" s="76">
        <v>-1.249166E-2</v>
      </c>
      <c r="S530" s="241">
        <v>0</v>
      </c>
      <c r="T530" s="241">
        <v>0</v>
      </c>
      <c r="U530" s="241">
        <v>0</v>
      </c>
      <c r="V530" s="241">
        <v>0</v>
      </c>
      <c r="W530" s="76"/>
      <c r="X530" s="76" t="s">
        <v>439</v>
      </c>
      <c r="Y530" s="76">
        <v>3.1188162863</v>
      </c>
      <c r="Z530" s="76">
        <v>-0.42698086600000001</v>
      </c>
      <c r="AA530" s="76">
        <v>-1.249166E-2</v>
      </c>
      <c r="AB530" s="241">
        <v>0</v>
      </c>
      <c r="AC530" s="241">
        <v>0</v>
      </c>
      <c r="AD530" s="241">
        <v>0</v>
      </c>
      <c r="AE530" s="241">
        <v>0</v>
      </c>
    </row>
    <row r="531" spans="5:31" x14ac:dyDescent="0.2">
      <c r="E531" s="76">
        <v>417</v>
      </c>
      <c r="F531" s="76" t="s">
        <v>440</v>
      </c>
      <c r="G531" s="76">
        <v>3.1369754559</v>
      </c>
      <c r="H531" s="76">
        <v>-0.42698086600000001</v>
      </c>
      <c r="I531" s="76">
        <v>-1.249166E-2</v>
      </c>
      <c r="J531" s="241">
        <v>0</v>
      </c>
      <c r="K531" s="241">
        <v>0</v>
      </c>
      <c r="L531" s="241">
        <v>0</v>
      </c>
      <c r="M531" s="241">
        <v>0</v>
      </c>
      <c r="N531" s="76"/>
      <c r="O531" s="76" t="s">
        <v>440</v>
      </c>
      <c r="P531" s="76">
        <v>3.1369754559</v>
      </c>
      <c r="Q531" s="76">
        <v>-0.42698086600000001</v>
      </c>
      <c r="R531" s="76">
        <v>-1.249166E-2</v>
      </c>
      <c r="S531" s="241">
        <v>0</v>
      </c>
      <c r="T531" s="241">
        <v>0</v>
      </c>
      <c r="U531" s="241">
        <v>0</v>
      </c>
      <c r="V531" s="241">
        <v>0</v>
      </c>
      <c r="W531" s="76"/>
      <c r="X531" s="76" t="s">
        <v>440</v>
      </c>
      <c r="Y531" s="76">
        <v>3.1369754559</v>
      </c>
      <c r="Z531" s="76">
        <v>-0.42698086600000001</v>
      </c>
      <c r="AA531" s="76">
        <v>-1.249166E-2</v>
      </c>
      <c r="AB531" s="241">
        <v>0</v>
      </c>
      <c r="AC531" s="241">
        <v>0</v>
      </c>
      <c r="AD531" s="241">
        <v>0</v>
      </c>
      <c r="AE531" s="241">
        <v>0</v>
      </c>
    </row>
    <row r="532" spans="5:31" x14ac:dyDescent="0.2">
      <c r="E532" s="76">
        <v>418</v>
      </c>
      <c r="F532" s="76" t="s">
        <v>441</v>
      </c>
      <c r="G532" s="76">
        <v>3.9319762092000001</v>
      </c>
      <c r="H532" s="76">
        <v>-0.83001816100000003</v>
      </c>
      <c r="I532" s="76">
        <v>3.0187615000000001E-2</v>
      </c>
      <c r="J532" s="76">
        <v>0</v>
      </c>
      <c r="K532" s="76">
        <v>0</v>
      </c>
      <c r="L532" s="76">
        <v>0</v>
      </c>
      <c r="M532" s="76">
        <v>0</v>
      </c>
      <c r="N532" s="76"/>
      <c r="O532" s="76" t="s">
        <v>441</v>
      </c>
      <c r="P532" s="76">
        <v>3.9319762092000001</v>
      </c>
      <c r="Q532" s="76">
        <v>-0.83001816100000003</v>
      </c>
      <c r="R532" s="76">
        <v>3.0187615000000001E-2</v>
      </c>
      <c r="S532" s="76">
        <v>0</v>
      </c>
      <c r="T532" s="76">
        <v>0</v>
      </c>
      <c r="U532" s="76">
        <v>0</v>
      </c>
      <c r="V532" s="76">
        <v>0</v>
      </c>
      <c r="W532" s="76"/>
      <c r="X532" s="76" t="s">
        <v>441</v>
      </c>
      <c r="Y532" s="76">
        <v>3.9319762092000001</v>
      </c>
      <c r="Z532" s="76">
        <v>-0.83001816100000003</v>
      </c>
      <c r="AA532" s="76">
        <v>3.0187615000000001E-2</v>
      </c>
      <c r="AB532" s="76">
        <v>0</v>
      </c>
      <c r="AC532" s="76">
        <v>0</v>
      </c>
      <c r="AD532" s="76">
        <v>0</v>
      </c>
      <c r="AE532" s="76">
        <v>0</v>
      </c>
    </row>
    <row r="533" spans="5:31" x14ac:dyDescent="0.2">
      <c r="E533" s="76">
        <v>419</v>
      </c>
      <c r="F533" s="76" t="s">
        <v>442</v>
      </c>
      <c r="G533" s="76">
        <v>3.1265549160999999</v>
      </c>
      <c r="H533" s="76">
        <v>-0.42698086600000001</v>
      </c>
      <c r="I533" s="76">
        <v>-1.249166E-2</v>
      </c>
      <c r="J533" s="76">
        <v>0</v>
      </c>
      <c r="K533" s="76">
        <v>0</v>
      </c>
      <c r="L533" s="76">
        <v>0</v>
      </c>
      <c r="M533" s="76">
        <v>0</v>
      </c>
      <c r="N533" s="76"/>
      <c r="O533" s="76" t="s">
        <v>442</v>
      </c>
      <c r="P533" s="76">
        <v>3.1265549160999999</v>
      </c>
      <c r="Q533" s="76">
        <v>-0.42698086600000001</v>
      </c>
      <c r="R533" s="76">
        <v>-1.249166E-2</v>
      </c>
      <c r="S533" s="76">
        <v>0</v>
      </c>
      <c r="T533" s="76">
        <v>0</v>
      </c>
      <c r="U533" s="76">
        <v>0</v>
      </c>
      <c r="V533" s="76">
        <v>0</v>
      </c>
      <c r="W533" s="76"/>
      <c r="X533" s="76" t="s">
        <v>442</v>
      </c>
      <c r="Y533" s="76">
        <v>3.1265549160999999</v>
      </c>
      <c r="Z533" s="76">
        <v>-0.42698086600000001</v>
      </c>
      <c r="AA533" s="76">
        <v>-1.249166E-2</v>
      </c>
      <c r="AB533" s="76">
        <v>0</v>
      </c>
      <c r="AC533" s="76">
        <v>0</v>
      </c>
      <c r="AD533" s="76">
        <v>0</v>
      </c>
      <c r="AE533" s="76">
        <v>0</v>
      </c>
    </row>
    <row r="534" spans="5:31" x14ac:dyDescent="0.2">
      <c r="E534" s="76">
        <v>420</v>
      </c>
      <c r="F534" s="76" t="s">
        <v>443</v>
      </c>
      <c r="G534" s="76">
        <v>3.1388787192000001</v>
      </c>
      <c r="H534" s="76">
        <v>-0.42698086600000001</v>
      </c>
      <c r="I534" s="76">
        <v>-1.249166E-2</v>
      </c>
      <c r="J534" s="76">
        <v>0</v>
      </c>
      <c r="K534" s="76">
        <v>0</v>
      </c>
      <c r="L534" s="76">
        <v>0</v>
      </c>
      <c r="M534" s="76">
        <v>0</v>
      </c>
      <c r="N534" s="76"/>
      <c r="O534" s="76" t="s">
        <v>443</v>
      </c>
      <c r="P534" s="76">
        <v>3.1388787192000001</v>
      </c>
      <c r="Q534" s="76">
        <v>-0.42698086600000001</v>
      </c>
      <c r="R534" s="76">
        <v>-1.249166E-2</v>
      </c>
      <c r="S534" s="76">
        <v>0</v>
      </c>
      <c r="T534" s="76">
        <v>0</v>
      </c>
      <c r="U534" s="76">
        <v>0</v>
      </c>
      <c r="V534" s="76">
        <v>0</v>
      </c>
      <c r="W534" s="76"/>
      <c r="X534" s="76" t="s">
        <v>443</v>
      </c>
      <c r="Y534" s="76">
        <v>3.1388787192000001</v>
      </c>
      <c r="Z534" s="76">
        <v>-0.42698086600000001</v>
      </c>
      <c r="AA534" s="76">
        <v>-1.249166E-2</v>
      </c>
      <c r="AB534" s="76">
        <v>0</v>
      </c>
      <c r="AC534" s="76">
        <v>0</v>
      </c>
      <c r="AD534" s="76">
        <v>0</v>
      </c>
      <c r="AE534" s="76">
        <v>0</v>
      </c>
    </row>
    <row r="535" spans="5:31" x14ac:dyDescent="0.2">
      <c r="E535" s="76">
        <v>421</v>
      </c>
      <c r="F535" s="76" t="s">
        <v>444</v>
      </c>
      <c r="G535" s="76">
        <v>3.0990904151000001</v>
      </c>
      <c r="H535" s="76">
        <v>-0.42698086600000001</v>
      </c>
      <c r="I535" s="76">
        <v>-1.249166E-2</v>
      </c>
      <c r="J535" s="76">
        <v>0</v>
      </c>
      <c r="K535" s="76">
        <v>0</v>
      </c>
      <c r="L535" s="76">
        <v>0</v>
      </c>
      <c r="M535" s="76">
        <v>0</v>
      </c>
      <c r="N535" s="76"/>
      <c r="O535" s="76" t="s">
        <v>444</v>
      </c>
      <c r="P535" s="76">
        <v>3.0990904151000001</v>
      </c>
      <c r="Q535" s="76">
        <v>-0.42698086600000001</v>
      </c>
      <c r="R535" s="76">
        <v>-1.249166E-2</v>
      </c>
      <c r="S535" s="76">
        <v>0</v>
      </c>
      <c r="T535" s="76">
        <v>0</v>
      </c>
      <c r="U535" s="76">
        <v>0</v>
      </c>
      <c r="V535" s="76">
        <v>0</v>
      </c>
      <c r="W535" s="76"/>
      <c r="X535" s="76" t="s">
        <v>444</v>
      </c>
      <c r="Y535" s="76">
        <v>3.0990904151000001</v>
      </c>
      <c r="Z535" s="76">
        <v>-0.42698086600000001</v>
      </c>
      <c r="AA535" s="76">
        <v>-1.249166E-2</v>
      </c>
      <c r="AB535" s="76">
        <v>0</v>
      </c>
      <c r="AC535" s="76">
        <v>0</v>
      </c>
      <c r="AD535" s="76">
        <v>0</v>
      </c>
      <c r="AE535" s="76">
        <v>0</v>
      </c>
    </row>
    <row r="536" spans="5:31" x14ac:dyDescent="0.2">
      <c r="E536" s="76">
        <v>422</v>
      </c>
      <c r="F536" s="76"/>
      <c r="G536" s="76"/>
      <c r="H536" s="76"/>
      <c r="I536" s="76"/>
      <c r="J536" s="76">
        <v>0</v>
      </c>
      <c r="K536" s="76">
        <v>0</v>
      </c>
      <c r="L536" s="76">
        <v>0</v>
      </c>
      <c r="M536" s="76">
        <v>0</v>
      </c>
      <c r="N536" s="76"/>
      <c r="O536" s="76"/>
      <c r="P536" s="76"/>
      <c r="Q536" s="76"/>
      <c r="R536" s="76"/>
      <c r="S536" s="76">
        <v>0</v>
      </c>
      <c r="T536" s="76">
        <v>0</v>
      </c>
      <c r="U536" s="76">
        <v>0</v>
      </c>
      <c r="V536" s="76">
        <v>0</v>
      </c>
      <c r="W536" s="76"/>
      <c r="X536" s="76"/>
      <c r="Y536" s="76"/>
      <c r="Z536" s="76"/>
      <c r="AA536" s="76"/>
      <c r="AB536" s="76">
        <v>0</v>
      </c>
      <c r="AC536" s="76">
        <v>0</v>
      </c>
      <c r="AD536" s="76">
        <v>0</v>
      </c>
      <c r="AE536" s="76">
        <v>0</v>
      </c>
    </row>
    <row r="537" spans="5:31" x14ac:dyDescent="0.2">
      <c r="E537" s="76">
        <v>423</v>
      </c>
      <c r="F537" s="76" t="s">
        <v>446</v>
      </c>
      <c r="G537" s="76">
        <v>3.9761117899</v>
      </c>
      <c r="H537" s="76">
        <v>-0.80526391399999997</v>
      </c>
      <c r="I537" s="76">
        <v>2.6538079999999999E-2</v>
      </c>
      <c r="J537" s="76">
        <v>0</v>
      </c>
      <c r="K537" s="76">
        <v>0</v>
      </c>
      <c r="L537" s="76">
        <v>0</v>
      </c>
      <c r="M537" s="76">
        <v>0</v>
      </c>
      <c r="N537" s="76"/>
      <c r="O537" s="76" t="s">
        <v>446</v>
      </c>
      <c r="P537" s="76">
        <v>3.9761117899</v>
      </c>
      <c r="Q537" s="76">
        <v>-0.80526391399999997</v>
      </c>
      <c r="R537" s="76">
        <v>2.6538079999999999E-2</v>
      </c>
      <c r="S537" s="76">
        <v>0</v>
      </c>
      <c r="T537" s="76">
        <v>0</v>
      </c>
      <c r="U537" s="76">
        <v>0</v>
      </c>
      <c r="V537" s="76">
        <v>0</v>
      </c>
      <c r="W537" s="76"/>
      <c r="X537" s="76" t="s">
        <v>446</v>
      </c>
      <c r="Y537" s="76">
        <v>3.9761117899</v>
      </c>
      <c r="Z537" s="76">
        <v>-0.80526391399999997</v>
      </c>
      <c r="AA537" s="76">
        <v>2.6538079999999999E-2</v>
      </c>
      <c r="AB537" s="76">
        <v>0</v>
      </c>
      <c r="AC537" s="76">
        <v>0</v>
      </c>
      <c r="AD537" s="76">
        <v>0</v>
      </c>
      <c r="AE537" s="76">
        <v>0</v>
      </c>
    </row>
    <row r="538" spans="5:31" x14ac:dyDescent="0.2">
      <c r="E538" s="76">
        <v>424</v>
      </c>
      <c r="F538" s="76" t="s">
        <v>447</v>
      </c>
      <c r="G538" s="76">
        <v>3.1125934795000001</v>
      </c>
      <c r="H538" s="76">
        <v>-0.41329316399999999</v>
      </c>
      <c r="I538" s="76">
        <v>-1.2991366000000001E-2</v>
      </c>
      <c r="J538" s="76">
        <v>0</v>
      </c>
      <c r="K538" s="76">
        <v>0</v>
      </c>
      <c r="L538" s="76">
        <v>0</v>
      </c>
      <c r="M538" s="76">
        <v>0</v>
      </c>
      <c r="N538" s="76"/>
      <c r="O538" s="76" t="s">
        <v>447</v>
      </c>
      <c r="P538" s="76">
        <v>3.1125934795000001</v>
      </c>
      <c r="Q538" s="76">
        <v>-0.41329316399999999</v>
      </c>
      <c r="R538" s="76">
        <v>-1.2991366000000001E-2</v>
      </c>
      <c r="S538" s="76">
        <v>0</v>
      </c>
      <c r="T538" s="76">
        <v>0</v>
      </c>
      <c r="U538" s="76">
        <v>0</v>
      </c>
      <c r="V538" s="76">
        <v>0</v>
      </c>
      <c r="W538" s="76"/>
      <c r="X538" s="76" t="s">
        <v>447</v>
      </c>
      <c r="Y538" s="76">
        <v>3.1125934795000001</v>
      </c>
      <c r="Z538" s="76">
        <v>-0.41329316399999999</v>
      </c>
      <c r="AA538" s="76">
        <v>-1.2991366000000001E-2</v>
      </c>
      <c r="AB538" s="76">
        <v>0</v>
      </c>
      <c r="AC538" s="76">
        <v>0</v>
      </c>
      <c r="AD538" s="76">
        <v>0</v>
      </c>
      <c r="AE538" s="76">
        <v>0</v>
      </c>
    </row>
    <row r="539" spans="5:31" x14ac:dyDescent="0.2">
      <c r="E539" s="76">
        <v>425</v>
      </c>
      <c r="F539" s="76" t="s">
        <v>448</v>
      </c>
      <c r="G539" s="76">
        <v>3.1616869546999999</v>
      </c>
      <c r="H539" s="76">
        <v>-0.41329316399999999</v>
      </c>
      <c r="I539" s="76">
        <v>-1.2991366000000001E-2</v>
      </c>
      <c r="J539" s="76">
        <v>0</v>
      </c>
      <c r="K539" s="76">
        <v>0</v>
      </c>
      <c r="L539" s="76">
        <v>0</v>
      </c>
      <c r="M539" s="76">
        <v>0</v>
      </c>
      <c r="N539" s="76"/>
      <c r="O539" s="76" t="s">
        <v>448</v>
      </c>
      <c r="P539" s="76">
        <v>3.1616869546999999</v>
      </c>
      <c r="Q539" s="76">
        <v>-0.41329316399999999</v>
      </c>
      <c r="R539" s="76">
        <v>-1.2991366000000001E-2</v>
      </c>
      <c r="S539" s="76">
        <v>0</v>
      </c>
      <c r="T539" s="76">
        <v>0</v>
      </c>
      <c r="U539" s="76">
        <v>0</v>
      </c>
      <c r="V539" s="76">
        <v>0</v>
      </c>
      <c r="W539" s="76"/>
      <c r="X539" s="76" t="s">
        <v>448</v>
      </c>
      <c r="Y539" s="76">
        <v>3.1616869546999999</v>
      </c>
      <c r="Z539" s="76">
        <v>-0.41329316399999999</v>
      </c>
      <c r="AA539" s="76">
        <v>-1.2991366000000001E-2</v>
      </c>
      <c r="AB539" s="76">
        <v>0</v>
      </c>
      <c r="AC539" s="76">
        <v>0</v>
      </c>
      <c r="AD539" s="76">
        <v>0</v>
      </c>
      <c r="AE539" s="76">
        <v>0</v>
      </c>
    </row>
    <row r="540" spans="5:31" x14ac:dyDescent="0.2">
      <c r="E540" s="76">
        <v>426</v>
      </c>
      <c r="F540" s="76" t="s">
        <v>449</v>
      </c>
      <c r="G540" s="76">
        <v>3.1467684863000001</v>
      </c>
      <c r="H540" s="76">
        <v>-0.41329316399999999</v>
      </c>
      <c r="I540" s="76">
        <v>-1.2991366000000001E-2</v>
      </c>
      <c r="J540" s="76">
        <v>0</v>
      </c>
      <c r="K540" s="76">
        <v>0</v>
      </c>
      <c r="L540" s="76">
        <v>0</v>
      </c>
      <c r="M540" s="76">
        <v>0</v>
      </c>
      <c r="N540" s="76"/>
      <c r="O540" s="76" t="s">
        <v>449</v>
      </c>
      <c r="P540" s="76">
        <v>3.1467684863000001</v>
      </c>
      <c r="Q540" s="76">
        <v>-0.41329316399999999</v>
      </c>
      <c r="R540" s="76">
        <v>-1.2991366000000001E-2</v>
      </c>
      <c r="S540" s="76">
        <v>0</v>
      </c>
      <c r="T540" s="76">
        <v>0</v>
      </c>
      <c r="U540" s="76">
        <v>0</v>
      </c>
      <c r="V540" s="76">
        <v>0</v>
      </c>
      <c r="W540" s="76"/>
      <c r="X540" s="76" t="s">
        <v>449</v>
      </c>
      <c r="Y540" s="76">
        <v>3.1467684863000001</v>
      </c>
      <c r="Z540" s="76">
        <v>-0.41329316399999999</v>
      </c>
      <c r="AA540" s="76">
        <v>-1.2991366000000001E-2</v>
      </c>
      <c r="AB540" s="76">
        <v>0</v>
      </c>
      <c r="AC540" s="76">
        <v>0</v>
      </c>
      <c r="AD540" s="76">
        <v>0</v>
      </c>
      <c r="AE540" s="76">
        <v>0</v>
      </c>
    </row>
    <row r="541" spans="5:31" x14ac:dyDescent="0.2">
      <c r="E541" s="76">
        <v>427</v>
      </c>
      <c r="F541" s="76" t="s">
        <v>450</v>
      </c>
      <c r="G541" s="76">
        <v>3.1399918025</v>
      </c>
      <c r="H541" s="76">
        <v>-0.41329316399999999</v>
      </c>
      <c r="I541" s="76">
        <v>-1.2991366000000001E-2</v>
      </c>
      <c r="J541" s="76">
        <v>0</v>
      </c>
      <c r="K541" s="76">
        <v>0</v>
      </c>
      <c r="L541" s="76">
        <v>0</v>
      </c>
      <c r="M541" s="76">
        <v>0</v>
      </c>
      <c r="N541" s="76"/>
      <c r="O541" s="76" t="s">
        <v>450</v>
      </c>
      <c r="P541" s="76">
        <v>3.1399918025</v>
      </c>
      <c r="Q541" s="76">
        <v>-0.41329316399999999</v>
      </c>
      <c r="R541" s="76">
        <v>-1.2991366000000001E-2</v>
      </c>
      <c r="S541" s="76">
        <v>0</v>
      </c>
      <c r="T541" s="76">
        <v>0</v>
      </c>
      <c r="U541" s="76">
        <v>0</v>
      </c>
      <c r="V541" s="76">
        <v>0</v>
      </c>
      <c r="W541" s="76"/>
      <c r="X541" s="76" t="s">
        <v>450</v>
      </c>
      <c r="Y541" s="76">
        <v>3.1399918025</v>
      </c>
      <c r="Z541" s="76">
        <v>-0.41329316399999999</v>
      </c>
      <c r="AA541" s="76">
        <v>-1.2991366000000001E-2</v>
      </c>
      <c r="AB541" s="76">
        <v>0</v>
      </c>
      <c r="AC541" s="76">
        <v>0</v>
      </c>
      <c r="AD541" s="76">
        <v>0</v>
      </c>
      <c r="AE541" s="76">
        <v>0</v>
      </c>
    </row>
    <row r="542" spans="5:31" x14ac:dyDescent="0.2">
      <c r="E542" s="76">
        <v>428</v>
      </c>
      <c r="F542" s="76" t="s">
        <v>451</v>
      </c>
      <c r="G542" s="76">
        <v>3.1493141372000002</v>
      </c>
      <c r="H542" s="76">
        <v>-0.41329316399999999</v>
      </c>
      <c r="I542" s="76">
        <v>-1.2991366000000001E-2</v>
      </c>
      <c r="J542" s="76">
        <v>0</v>
      </c>
      <c r="K542" s="76">
        <v>0</v>
      </c>
      <c r="L542" s="76">
        <v>0</v>
      </c>
      <c r="M542" s="76">
        <v>0</v>
      </c>
      <c r="N542" s="76"/>
      <c r="O542" s="76" t="s">
        <v>451</v>
      </c>
      <c r="P542" s="76">
        <v>3.1493141372000002</v>
      </c>
      <c r="Q542" s="76">
        <v>-0.41329316399999999</v>
      </c>
      <c r="R542" s="76">
        <v>-1.2991366000000001E-2</v>
      </c>
      <c r="S542" s="76">
        <v>0</v>
      </c>
      <c r="T542" s="76">
        <v>0</v>
      </c>
      <c r="U542" s="76">
        <v>0</v>
      </c>
      <c r="V542" s="76">
        <v>0</v>
      </c>
      <c r="W542" s="76"/>
      <c r="X542" s="76" t="s">
        <v>451</v>
      </c>
      <c r="Y542" s="76">
        <v>3.1493141372000002</v>
      </c>
      <c r="Z542" s="76">
        <v>-0.41329316399999999</v>
      </c>
      <c r="AA542" s="76">
        <v>-1.2991366000000001E-2</v>
      </c>
      <c r="AB542" s="76">
        <v>0</v>
      </c>
      <c r="AC542" s="76">
        <v>0</v>
      </c>
      <c r="AD542" s="76">
        <v>0</v>
      </c>
      <c r="AE542" s="76">
        <v>0</v>
      </c>
    </row>
    <row r="543" spans="5:31" x14ac:dyDescent="0.2">
      <c r="E543" s="76">
        <v>429</v>
      </c>
      <c r="F543" s="76" t="s">
        <v>452</v>
      </c>
      <c r="G543" s="76">
        <v>3.1318740193000001</v>
      </c>
      <c r="H543" s="76">
        <v>-0.41329316399999999</v>
      </c>
      <c r="I543" s="76">
        <v>-1.2991366000000001E-2</v>
      </c>
      <c r="J543" s="76">
        <v>0</v>
      </c>
      <c r="K543" s="76">
        <v>0</v>
      </c>
      <c r="L543" s="76">
        <v>0</v>
      </c>
      <c r="M543" s="76">
        <v>0</v>
      </c>
      <c r="N543" s="76"/>
      <c r="O543" s="76" t="s">
        <v>452</v>
      </c>
      <c r="P543" s="76">
        <v>3.1318740193000001</v>
      </c>
      <c r="Q543" s="76">
        <v>-0.41329316399999999</v>
      </c>
      <c r="R543" s="76">
        <v>-1.2991366000000001E-2</v>
      </c>
      <c r="S543" s="76">
        <v>0</v>
      </c>
      <c r="T543" s="76">
        <v>0</v>
      </c>
      <c r="U543" s="76">
        <v>0</v>
      </c>
      <c r="V543" s="76">
        <v>0</v>
      </c>
      <c r="W543" s="76"/>
      <c r="X543" s="76" t="s">
        <v>452</v>
      </c>
      <c r="Y543" s="76">
        <v>3.1318740193000001</v>
      </c>
      <c r="Z543" s="76">
        <v>-0.41329316399999999</v>
      </c>
      <c r="AA543" s="76">
        <v>-1.2991366000000001E-2</v>
      </c>
      <c r="AB543" s="76">
        <v>0</v>
      </c>
      <c r="AC543" s="76">
        <v>0</v>
      </c>
      <c r="AD543" s="76">
        <v>0</v>
      </c>
      <c r="AE543" s="76">
        <v>0</v>
      </c>
    </row>
    <row r="544" spans="5:31" x14ac:dyDescent="0.2">
      <c r="E544" s="76">
        <v>430</v>
      </c>
      <c r="F544" s="76" t="s">
        <v>453</v>
      </c>
      <c r="G544" s="76">
        <v>3.9612978246999999</v>
      </c>
      <c r="H544" s="76">
        <v>-0.80526391399999997</v>
      </c>
      <c r="I544" s="76">
        <v>2.6538079999999999E-2</v>
      </c>
      <c r="J544" s="76">
        <v>0</v>
      </c>
      <c r="K544" s="76">
        <v>0</v>
      </c>
      <c r="L544" s="76">
        <v>0</v>
      </c>
      <c r="M544" s="76">
        <v>0</v>
      </c>
      <c r="N544" s="76"/>
      <c r="O544" s="76" t="s">
        <v>453</v>
      </c>
      <c r="P544" s="76">
        <v>3.9612978246999999</v>
      </c>
      <c r="Q544" s="76">
        <v>-0.80526391399999997</v>
      </c>
      <c r="R544" s="76">
        <v>2.6538079999999999E-2</v>
      </c>
      <c r="S544" s="76">
        <v>0</v>
      </c>
      <c r="T544" s="76">
        <v>0</v>
      </c>
      <c r="U544" s="76">
        <v>0</v>
      </c>
      <c r="V544" s="76">
        <v>0</v>
      </c>
      <c r="W544" s="76"/>
      <c r="X544" s="76" t="s">
        <v>453</v>
      </c>
      <c r="Y544" s="76">
        <v>3.9612978246999999</v>
      </c>
      <c r="Z544" s="76">
        <v>-0.80526391399999997</v>
      </c>
      <c r="AA544" s="76">
        <v>2.6538079999999999E-2</v>
      </c>
      <c r="AB544" s="76">
        <v>0</v>
      </c>
      <c r="AC544" s="76">
        <v>0</v>
      </c>
      <c r="AD544" s="76">
        <v>0</v>
      </c>
      <c r="AE544" s="76">
        <v>0</v>
      </c>
    </row>
    <row r="545" spans="5:31" x14ac:dyDescent="0.2">
      <c r="E545" s="76">
        <v>431</v>
      </c>
      <c r="F545" s="76" t="s">
        <v>454</v>
      </c>
      <c r="G545" s="76">
        <v>3.1125934795000001</v>
      </c>
      <c r="H545" s="76">
        <v>-0.41329316399999999</v>
      </c>
      <c r="I545" s="76">
        <v>-1.2991366000000001E-2</v>
      </c>
      <c r="J545" s="76">
        <v>0</v>
      </c>
      <c r="K545" s="76">
        <v>0</v>
      </c>
      <c r="L545" s="76">
        <v>0</v>
      </c>
      <c r="M545" s="76">
        <v>0</v>
      </c>
      <c r="N545" s="76"/>
      <c r="O545" s="76" t="s">
        <v>454</v>
      </c>
      <c r="P545" s="76">
        <v>3.1125934795000001</v>
      </c>
      <c r="Q545" s="76">
        <v>-0.41329316399999999</v>
      </c>
      <c r="R545" s="76">
        <v>-1.2991366000000001E-2</v>
      </c>
      <c r="S545" s="76">
        <v>0</v>
      </c>
      <c r="T545" s="76">
        <v>0</v>
      </c>
      <c r="U545" s="76">
        <v>0</v>
      </c>
      <c r="V545" s="76">
        <v>0</v>
      </c>
      <c r="W545" s="76"/>
      <c r="X545" s="76" t="s">
        <v>454</v>
      </c>
      <c r="Y545" s="76">
        <v>3.1125934795000001</v>
      </c>
      <c r="Z545" s="76">
        <v>-0.41329316399999999</v>
      </c>
      <c r="AA545" s="76">
        <v>-1.2991366000000001E-2</v>
      </c>
      <c r="AB545" s="76">
        <v>0</v>
      </c>
      <c r="AC545" s="76">
        <v>0</v>
      </c>
      <c r="AD545" s="76">
        <v>0</v>
      </c>
      <c r="AE545" s="76">
        <v>0</v>
      </c>
    </row>
    <row r="546" spans="5:31" x14ac:dyDescent="0.2">
      <c r="E546" s="76">
        <v>432</v>
      </c>
      <c r="F546" s="76" t="s">
        <v>455</v>
      </c>
      <c r="G546" s="76">
        <v>3.1461467767000002</v>
      </c>
      <c r="H546" s="76">
        <v>-0.41329316399999999</v>
      </c>
      <c r="I546" s="76">
        <v>-1.2991366000000001E-2</v>
      </c>
      <c r="J546" s="76">
        <v>0</v>
      </c>
      <c r="K546" s="76">
        <v>0</v>
      </c>
      <c r="L546" s="76">
        <v>0</v>
      </c>
      <c r="M546" s="76">
        <v>0</v>
      </c>
      <c r="N546" s="76"/>
      <c r="O546" s="76" t="s">
        <v>455</v>
      </c>
      <c r="P546" s="76">
        <v>3.1461467767000002</v>
      </c>
      <c r="Q546" s="76">
        <v>-0.41329316399999999</v>
      </c>
      <c r="R546" s="76">
        <v>-1.2991366000000001E-2</v>
      </c>
      <c r="S546" s="76">
        <v>0</v>
      </c>
      <c r="T546" s="76">
        <v>0</v>
      </c>
      <c r="U546" s="76">
        <v>0</v>
      </c>
      <c r="V546" s="76">
        <v>0</v>
      </c>
      <c r="W546" s="76"/>
      <c r="X546" s="76" t="s">
        <v>455</v>
      </c>
      <c r="Y546" s="76">
        <v>3.1461467767000002</v>
      </c>
      <c r="Z546" s="76">
        <v>-0.41329316399999999</v>
      </c>
      <c r="AA546" s="76">
        <v>-1.2991366000000001E-2</v>
      </c>
      <c r="AB546" s="76">
        <v>0</v>
      </c>
      <c r="AC546" s="76">
        <v>0</v>
      </c>
      <c r="AD546" s="76">
        <v>0</v>
      </c>
      <c r="AE546" s="76">
        <v>0</v>
      </c>
    </row>
    <row r="547" spans="5:31" x14ac:dyDescent="0.2">
      <c r="E547" s="76">
        <v>433</v>
      </c>
      <c r="F547" s="76" t="s">
        <v>456</v>
      </c>
      <c r="G547" s="76">
        <v>3.1248955512999999</v>
      </c>
      <c r="H547" s="76">
        <v>-0.41329316399999999</v>
      </c>
      <c r="I547" s="76">
        <v>-1.2991366000000001E-2</v>
      </c>
      <c r="J547" s="76">
        <v>0</v>
      </c>
      <c r="K547" s="76">
        <v>0</v>
      </c>
      <c r="L547" s="76">
        <v>0</v>
      </c>
      <c r="M547" s="76">
        <v>0</v>
      </c>
      <c r="N547" s="76"/>
      <c r="O547" s="76" t="s">
        <v>456</v>
      </c>
      <c r="P547" s="76">
        <v>3.1248955512999999</v>
      </c>
      <c r="Q547" s="76">
        <v>-0.41329316399999999</v>
      </c>
      <c r="R547" s="76">
        <v>-1.2991366000000001E-2</v>
      </c>
      <c r="S547" s="76">
        <v>0</v>
      </c>
      <c r="T547" s="76">
        <v>0</v>
      </c>
      <c r="U547" s="76">
        <v>0</v>
      </c>
      <c r="V547" s="76">
        <v>0</v>
      </c>
      <c r="W547" s="76"/>
      <c r="X547" s="76" t="s">
        <v>456</v>
      </c>
      <c r="Y547" s="76">
        <v>3.1248955512999999</v>
      </c>
      <c r="Z547" s="76">
        <v>-0.41329316399999999</v>
      </c>
      <c r="AA547" s="76">
        <v>-1.2991366000000001E-2</v>
      </c>
      <c r="AB547" s="76">
        <v>0</v>
      </c>
      <c r="AC547" s="76">
        <v>0</v>
      </c>
      <c r="AD547" s="76">
        <v>0</v>
      </c>
      <c r="AE547" s="76">
        <v>0</v>
      </c>
    </row>
    <row r="548" spans="5:31" x14ac:dyDescent="0.2">
      <c r="E548" s="76">
        <v>434</v>
      </c>
      <c r="F548" s="76"/>
      <c r="G548" s="76"/>
      <c r="H548" s="76"/>
      <c r="I548" s="76"/>
      <c r="J548" s="76">
        <v>0</v>
      </c>
      <c r="K548" s="76">
        <v>0</v>
      </c>
      <c r="L548" s="76">
        <v>0</v>
      </c>
      <c r="M548" s="76">
        <v>0</v>
      </c>
      <c r="N548" s="76"/>
      <c r="O548" s="76"/>
      <c r="P548" s="76"/>
      <c r="Q548" s="76"/>
      <c r="R548" s="76"/>
      <c r="S548" s="76">
        <v>0</v>
      </c>
      <c r="T548" s="76">
        <v>0</v>
      </c>
      <c r="U548" s="76">
        <v>0</v>
      </c>
      <c r="V548" s="76">
        <v>0</v>
      </c>
      <c r="W548" s="76"/>
      <c r="X548" s="76"/>
      <c r="Y548" s="76"/>
      <c r="Z548" s="76"/>
      <c r="AA548" s="76"/>
      <c r="AB548" s="76">
        <v>0</v>
      </c>
      <c r="AC548" s="76">
        <v>0</v>
      </c>
      <c r="AD548" s="76">
        <v>0</v>
      </c>
      <c r="AE548" s="76">
        <v>0</v>
      </c>
    </row>
    <row r="549" spans="5:31" x14ac:dyDescent="0.2">
      <c r="E549" s="76">
        <v>435</v>
      </c>
      <c r="F549" s="76" t="s">
        <v>458</v>
      </c>
      <c r="G549" s="76">
        <v>3.3936317266999998</v>
      </c>
      <c r="H549" s="76">
        <v>-0.69445870799999998</v>
      </c>
      <c r="I549" s="76">
        <v>1.9760895000000001E-2</v>
      </c>
      <c r="J549" s="76">
        <v>0</v>
      </c>
      <c r="K549" s="76">
        <v>0</v>
      </c>
      <c r="L549" s="76">
        <v>0</v>
      </c>
      <c r="M549" s="76">
        <v>0</v>
      </c>
      <c r="N549" s="76"/>
      <c r="O549" s="76" t="s">
        <v>458</v>
      </c>
      <c r="P549" s="76">
        <v>3.3936317266999998</v>
      </c>
      <c r="Q549" s="76">
        <v>-0.69445870799999998</v>
      </c>
      <c r="R549" s="76">
        <v>1.9760895000000001E-2</v>
      </c>
      <c r="S549" s="76">
        <v>0</v>
      </c>
      <c r="T549" s="76">
        <v>0</v>
      </c>
      <c r="U549" s="76">
        <v>0</v>
      </c>
      <c r="V549" s="76">
        <v>0</v>
      </c>
      <c r="W549" s="76"/>
      <c r="X549" s="76" t="s">
        <v>458</v>
      </c>
      <c r="Y549" s="76">
        <v>3.3936317266999998</v>
      </c>
      <c r="Z549" s="76">
        <v>-0.69445870799999998</v>
      </c>
      <c r="AA549" s="76">
        <v>1.9760895000000001E-2</v>
      </c>
      <c r="AB549" s="76">
        <v>0</v>
      </c>
      <c r="AC549" s="76">
        <v>0</v>
      </c>
      <c r="AD549" s="76">
        <v>0</v>
      </c>
      <c r="AE549" s="76">
        <v>0</v>
      </c>
    </row>
    <row r="550" spans="5:31" x14ac:dyDescent="0.2">
      <c r="E550" s="76">
        <v>436</v>
      </c>
      <c r="F550" s="76" t="s">
        <v>459</v>
      </c>
      <c r="G550" s="76">
        <v>3.9359924529999999</v>
      </c>
      <c r="H550" s="76">
        <v>-0.95251930399999996</v>
      </c>
      <c r="I550" s="76">
        <v>5.0470504999999999E-2</v>
      </c>
      <c r="J550" s="76">
        <v>0</v>
      </c>
      <c r="K550" s="76">
        <v>0</v>
      </c>
      <c r="L550" s="76">
        <v>0</v>
      </c>
      <c r="M550" s="76">
        <v>0</v>
      </c>
      <c r="N550" s="76"/>
      <c r="O550" s="76" t="s">
        <v>459</v>
      </c>
      <c r="P550" s="76">
        <v>3.9359924529999999</v>
      </c>
      <c r="Q550" s="76">
        <v>-0.95251930399999996</v>
      </c>
      <c r="R550" s="76">
        <v>5.0470504999999999E-2</v>
      </c>
      <c r="S550" s="76">
        <v>0</v>
      </c>
      <c r="T550" s="76">
        <v>0</v>
      </c>
      <c r="U550" s="76">
        <v>0</v>
      </c>
      <c r="V550" s="76">
        <v>0</v>
      </c>
      <c r="W550" s="76"/>
      <c r="X550" s="76" t="s">
        <v>459</v>
      </c>
      <c r="Y550" s="76">
        <v>3.9359924529999999</v>
      </c>
      <c r="Z550" s="76">
        <v>-0.95251930399999996</v>
      </c>
      <c r="AA550" s="76">
        <v>5.0470504999999999E-2</v>
      </c>
      <c r="AB550" s="76">
        <v>0</v>
      </c>
      <c r="AC550" s="76">
        <v>0</v>
      </c>
      <c r="AD550" s="76">
        <v>0</v>
      </c>
      <c r="AE550" s="76">
        <v>0</v>
      </c>
    </row>
    <row r="551" spans="5:31" x14ac:dyDescent="0.2">
      <c r="E551" s="76">
        <v>437</v>
      </c>
      <c r="F551" s="76" t="s">
        <v>460</v>
      </c>
      <c r="G551" s="76">
        <v>3.4670898366</v>
      </c>
      <c r="H551" s="76">
        <v>-0.69445870799999998</v>
      </c>
      <c r="I551" s="76">
        <v>1.9760895000000001E-2</v>
      </c>
      <c r="J551" s="76">
        <v>0</v>
      </c>
      <c r="K551" s="76">
        <v>0</v>
      </c>
      <c r="L551" s="76">
        <v>0</v>
      </c>
      <c r="M551" s="76">
        <v>0</v>
      </c>
      <c r="N551" s="76"/>
      <c r="O551" s="76" t="s">
        <v>460</v>
      </c>
      <c r="P551" s="76">
        <v>3.4670898366</v>
      </c>
      <c r="Q551" s="76">
        <v>-0.69445870799999998</v>
      </c>
      <c r="R551" s="76">
        <v>1.9760895000000001E-2</v>
      </c>
      <c r="S551" s="76">
        <v>0</v>
      </c>
      <c r="T551" s="76">
        <v>0</v>
      </c>
      <c r="U551" s="76">
        <v>0</v>
      </c>
      <c r="V551" s="76">
        <v>0</v>
      </c>
      <c r="W551" s="76"/>
      <c r="X551" s="76" t="s">
        <v>460</v>
      </c>
      <c r="Y551" s="76">
        <v>3.4670898366</v>
      </c>
      <c r="Z551" s="76">
        <v>-0.69445870799999998</v>
      </c>
      <c r="AA551" s="76">
        <v>1.9760895000000001E-2</v>
      </c>
      <c r="AB551" s="76">
        <v>0</v>
      </c>
      <c r="AC551" s="76">
        <v>0</v>
      </c>
      <c r="AD551" s="76">
        <v>0</v>
      </c>
      <c r="AE551" s="76">
        <v>0</v>
      </c>
    </row>
    <row r="552" spans="5:31" x14ac:dyDescent="0.2">
      <c r="E552" s="76">
        <v>438</v>
      </c>
      <c r="F552" s="76" t="s">
        <v>461</v>
      </c>
      <c r="G552" s="76">
        <v>3.5238392203000002</v>
      </c>
      <c r="H552" s="76">
        <v>-0.69445870799999998</v>
      </c>
      <c r="I552" s="76">
        <v>1.9760895000000001E-2</v>
      </c>
      <c r="J552" s="76">
        <v>0</v>
      </c>
      <c r="K552" s="76">
        <v>0</v>
      </c>
      <c r="L552" s="76">
        <v>0</v>
      </c>
      <c r="M552" s="76">
        <v>0</v>
      </c>
      <c r="N552" s="76"/>
      <c r="O552" s="76" t="s">
        <v>461</v>
      </c>
      <c r="P552" s="76">
        <v>3.5238392203000002</v>
      </c>
      <c r="Q552" s="76">
        <v>-0.69445870799999998</v>
      </c>
      <c r="R552" s="76">
        <v>1.9760895000000001E-2</v>
      </c>
      <c r="S552" s="76">
        <v>0</v>
      </c>
      <c r="T552" s="76">
        <v>0</v>
      </c>
      <c r="U552" s="76">
        <v>0</v>
      </c>
      <c r="V552" s="76">
        <v>0</v>
      </c>
      <c r="W552" s="76"/>
      <c r="X552" s="76" t="s">
        <v>461</v>
      </c>
      <c r="Y552" s="76">
        <v>3.5238392203000002</v>
      </c>
      <c r="Z552" s="76">
        <v>-0.69445870799999998</v>
      </c>
      <c r="AA552" s="76">
        <v>1.9760895000000001E-2</v>
      </c>
      <c r="AB552" s="76">
        <v>0</v>
      </c>
      <c r="AC552" s="76">
        <v>0</v>
      </c>
      <c r="AD552" s="76">
        <v>0</v>
      </c>
      <c r="AE552" s="76">
        <v>0</v>
      </c>
    </row>
    <row r="553" spans="5:31" x14ac:dyDescent="0.2">
      <c r="E553" s="76">
        <v>439</v>
      </c>
      <c r="F553" s="76" t="s">
        <v>462</v>
      </c>
      <c r="G553" s="76">
        <v>3.4758150792000002</v>
      </c>
      <c r="H553" s="76">
        <v>-0.69445870799999998</v>
      </c>
      <c r="I553" s="76">
        <v>1.9760895000000001E-2</v>
      </c>
      <c r="J553" s="76">
        <v>0</v>
      </c>
      <c r="K553" s="76">
        <v>0</v>
      </c>
      <c r="L553" s="76">
        <v>0</v>
      </c>
      <c r="M553" s="76">
        <v>0</v>
      </c>
      <c r="N553" s="76"/>
      <c r="O553" s="76" t="s">
        <v>462</v>
      </c>
      <c r="P553" s="76">
        <v>3.4758150792000002</v>
      </c>
      <c r="Q553" s="76">
        <v>-0.69445870799999998</v>
      </c>
      <c r="R553" s="76">
        <v>1.9760895000000001E-2</v>
      </c>
      <c r="S553" s="76">
        <v>0</v>
      </c>
      <c r="T553" s="76">
        <v>0</v>
      </c>
      <c r="U553" s="76">
        <v>0</v>
      </c>
      <c r="V553" s="76">
        <v>0</v>
      </c>
      <c r="W553" s="76"/>
      <c r="X553" s="76" t="s">
        <v>462</v>
      </c>
      <c r="Y553" s="76">
        <v>3.4758150792000002</v>
      </c>
      <c r="Z553" s="76">
        <v>-0.69445870799999998</v>
      </c>
      <c r="AA553" s="76">
        <v>1.9760895000000001E-2</v>
      </c>
      <c r="AB553" s="76">
        <v>0</v>
      </c>
      <c r="AC553" s="76">
        <v>0</v>
      </c>
      <c r="AD553" s="76">
        <v>0</v>
      </c>
      <c r="AE553" s="76">
        <v>0</v>
      </c>
    </row>
    <row r="554" spans="5:31" x14ac:dyDescent="0.2">
      <c r="E554" s="76">
        <v>440</v>
      </c>
      <c r="F554" s="76"/>
      <c r="G554" s="76"/>
      <c r="H554" s="76"/>
      <c r="I554" s="76"/>
      <c r="J554" s="76"/>
      <c r="K554" s="76"/>
      <c r="L554" s="76"/>
      <c r="M554" s="76"/>
      <c r="N554" s="76"/>
      <c r="O554" s="76"/>
      <c r="P554" s="76"/>
      <c r="Q554" s="76"/>
      <c r="R554" s="76"/>
      <c r="S554" s="76"/>
      <c r="T554" s="76"/>
      <c r="U554" s="76"/>
      <c r="V554" s="76"/>
      <c r="W554" s="76"/>
      <c r="X554" s="76"/>
      <c r="Y554" s="76"/>
      <c r="Z554" s="76"/>
      <c r="AA554" s="76"/>
      <c r="AB554" s="76"/>
      <c r="AC554" s="76"/>
      <c r="AD554" s="76"/>
      <c r="AE554" s="76"/>
    </row>
    <row r="555" spans="5:31" x14ac:dyDescent="0.2">
      <c r="E555" s="76">
        <v>441</v>
      </c>
      <c r="F555" s="76" t="s">
        <v>464</v>
      </c>
      <c r="G555" s="76">
        <v>3.5243645865</v>
      </c>
      <c r="H555" s="76">
        <v>-0.85</v>
      </c>
      <c r="I555" s="76">
        <v>5.2999999999999999E-2</v>
      </c>
      <c r="J555" s="76">
        <v>0</v>
      </c>
      <c r="K555" s="76">
        <v>0</v>
      </c>
      <c r="L555" s="76">
        <v>0</v>
      </c>
      <c r="M555" s="76">
        <v>0</v>
      </c>
      <c r="N555" s="76"/>
      <c r="O555" s="76" t="s">
        <v>464</v>
      </c>
      <c r="P555" s="76">
        <v>3.5243645865</v>
      </c>
      <c r="Q555" s="76">
        <v>-0.85</v>
      </c>
      <c r="R555" s="76">
        <v>5.2999999999999999E-2</v>
      </c>
      <c r="S555" s="76">
        <v>0</v>
      </c>
      <c r="T555" s="76">
        <v>0</v>
      </c>
      <c r="U555" s="76">
        <v>0</v>
      </c>
      <c r="V555" s="76">
        <v>0</v>
      </c>
      <c r="W555" s="76"/>
      <c r="X555" s="76" t="s">
        <v>464</v>
      </c>
      <c r="Y555" s="76">
        <v>3.5243645865</v>
      </c>
      <c r="Z555" s="76">
        <v>-0.85</v>
      </c>
      <c r="AA555" s="76">
        <v>5.2999999999999999E-2</v>
      </c>
      <c r="AB555" s="76">
        <v>0</v>
      </c>
      <c r="AC555" s="76">
        <v>0</v>
      </c>
      <c r="AD555" s="76">
        <v>0</v>
      </c>
      <c r="AE555" s="76">
        <v>0</v>
      </c>
    </row>
    <row r="556" spans="5:31" x14ac:dyDescent="0.2">
      <c r="E556" s="76">
        <v>442</v>
      </c>
      <c r="F556" s="76" t="s">
        <v>465</v>
      </c>
      <c r="G556" s="76">
        <v>3.5243645865</v>
      </c>
      <c r="H556" s="76">
        <v>-0.85</v>
      </c>
      <c r="I556" s="76">
        <v>5.2999999999999999E-2</v>
      </c>
      <c r="J556" s="76">
        <v>0</v>
      </c>
      <c r="K556" s="76">
        <v>0</v>
      </c>
      <c r="L556" s="76">
        <v>0</v>
      </c>
      <c r="M556" s="76">
        <v>0</v>
      </c>
      <c r="N556" s="76"/>
      <c r="O556" s="76" t="s">
        <v>465</v>
      </c>
      <c r="P556" s="76">
        <v>3.5243645865</v>
      </c>
      <c r="Q556" s="76">
        <v>-0.85</v>
      </c>
      <c r="R556" s="76">
        <v>5.2999999999999999E-2</v>
      </c>
      <c r="S556" s="76">
        <v>0</v>
      </c>
      <c r="T556" s="76">
        <v>0</v>
      </c>
      <c r="U556" s="76">
        <v>0</v>
      </c>
      <c r="V556" s="76">
        <v>0</v>
      </c>
      <c r="W556" s="76"/>
      <c r="X556" s="76" t="s">
        <v>465</v>
      </c>
      <c r="Y556" s="76">
        <v>3.5243645865</v>
      </c>
      <c r="Z556" s="76">
        <v>-0.85</v>
      </c>
      <c r="AA556" s="76">
        <v>5.2999999999999999E-2</v>
      </c>
      <c r="AB556" s="76">
        <v>0</v>
      </c>
      <c r="AC556" s="76">
        <v>0</v>
      </c>
      <c r="AD556" s="76">
        <v>0</v>
      </c>
      <c r="AE556" s="76">
        <v>0</v>
      </c>
    </row>
    <row r="557" spans="5:31" x14ac:dyDescent="0.2">
      <c r="E557" s="76">
        <v>443</v>
      </c>
      <c r="F557" s="76"/>
      <c r="G557" s="76"/>
      <c r="H557" s="76"/>
      <c r="I557" s="76"/>
      <c r="J557" s="76"/>
      <c r="K557" s="76"/>
      <c r="L557" s="76"/>
      <c r="M557" s="76"/>
      <c r="N557" s="76"/>
      <c r="O557" s="76"/>
      <c r="P557" s="76"/>
      <c r="Q557" s="76"/>
      <c r="R557" s="76"/>
      <c r="S557" s="76"/>
      <c r="T557" s="76"/>
      <c r="U557" s="76"/>
      <c r="V557" s="76"/>
      <c r="W557" s="76"/>
      <c r="X557" s="76"/>
      <c r="Y557" s="76"/>
      <c r="Z557" s="76"/>
      <c r="AA557" s="76"/>
      <c r="AB557" s="76"/>
      <c r="AC557" s="76"/>
      <c r="AD557" s="76"/>
      <c r="AE557" s="76"/>
    </row>
    <row r="558" spans="5:31" x14ac:dyDescent="0.2">
      <c r="E558" s="76">
        <v>444</v>
      </c>
      <c r="F558" s="76"/>
      <c r="G558" s="76"/>
      <c r="H558" s="76"/>
      <c r="I558" s="76"/>
      <c r="J558" s="76"/>
      <c r="K558" s="76"/>
      <c r="L558" s="76"/>
      <c r="M558" s="76"/>
      <c r="N558" s="76"/>
      <c r="O558" s="76"/>
      <c r="P558" s="76"/>
      <c r="Q558" s="76"/>
      <c r="R558" s="76"/>
      <c r="S558" s="76"/>
      <c r="T558" s="76"/>
      <c r="U558" s="76"/>
      <c r="V558" s="76"/>
      <c r="W558" s="76"/>
      <c r="X558" s="76"/>
      <c r="Y558" s="76"/>
      <c r="Z558" s="76"/>
      <c r="AA558" s="76"/>
      <c r="AB558" s="76"/>
      <c r="AC558" s="76"/>
      <c r="AD558" s="76"/>
      <c r="AE558" s="76"/>
    </row>
    <row r="559" spans="5:31" x14ac:dyDescent="0.2">
      <c r="E559" s="76">
        <v>445</v>
      </c>
      <c r="F559" s="76"/>
      <c r="G559" s="76"/>
      <c r="H559" s="76"/>
      <c r="I559" s="76"/>
      <c r="J559" s="76"/>
      <c r="K559" s="76"/>
      <c r="L559" s="76"/>
      <c r="M559" s="76"/>
      <c r="N559" s="76"/>
      <c r="O559" s="76"/>
      <c r="P559" s="76"/>
      <c r="Q559" s="76"/>
      <c r="R559" s="76"/>
      <c r="S559" s="76"/>
      <c r="T559" s="76"/>
      <c r="U559" s="76"/>
      <c r="V559" s="76"/>
      <c r="W559" s="76"/>
      <c r="X559" s="76"/>
      <c r="Y559" s="76"/>
      <c r="Z559" s="76"/>
      <c r="AA559" s="76"/>
      <c r="AB559" s="76"/>
      <c r="AC559" s="76"/>
      <c r="AD559" s="76"/>
      <c r="AE559" s="76"/>
    </row>
    <row r="560" spans="5:31" x14ac:dyDescent="0.2">
      <c r="E560" s="76">
        <v>446</v>
      </c>
      <c r="F560" s="76"/>
      <c r="G560" s="76"/>
      <c r="H560" s="76"/>
      <c r="I560" s="76"/>
      <c r="J560" s="76"/>
      <c r="K560" s="76"/>
      <c r="L560" s="76"/>
      <c r="M560" s="76"/>
      <c r="N560" s="76"/>
      <c r="O560" s="76"/>
      <c r="P560" s="76"/>
      <c r="Q560" s="76"/>
      <c r="R560" s="76"/>
      <c r="S560" s="76"/>
      <c r="T560" s="76"/>
      <c r="U560" s="76"/>
      <c r="V560" s="76"/>
      <c r="W560" s="76"/>
      <c r="X560" s="76"/>
      <c r="Y560" s="76"/>
      <c r="Z560" s="76"/>
      <c r="AA560" s="76"/>
      <c r="AB560" s="76"/>
      <c r="AC560" s="76"/>
      <c r="AD560" s="76"/>
      <c r="AE560" s="76"/>
    </row>
    <row r="561" spans="5:31" x14ac:dyDescent="0.2">
      <c r="E561" s="76">
        <v>447</v>
      </c>
      <c r="F561" s="76"/>
      <c r="G561" s="76"/>
      <c r="H561" s="76"/>
      <c r="I561" s="76"/>
      <c r="J561" s="76"/>
      <c r="K561" s="76"/>
      <c r="L561" s="76"/>
      <c r="M561" s="76"/>
      <c r="N561" s="76"/>
      <c r="O561" s="76"/>
      <c r="P561" s="76"/>
      <c r="Q561" s="76"/>
      <c r="R561" s="76"/>
      <c r="S561" s="76"/>
      <c r="T561" s="76"/>
      <c r="U561" s="76"/>
      <c r="V561" s="76"/>
      <c r="W561" s="76"/>
      <c r="X561" s="76"/>
      <c r="Y561" s="76"/>
      <c r="Z561" s="76"/>
      <c r="AA561" s="76"/>
      <c r="AB561" s="76"/>
      <c r="AC561" s="76"/>
      <c r="AD561" s="76"/>
      <c r="AE561" s="76"/>
    </row>
    <row r="562" spans="5:31" x14ac:dyDescent="0.2">
      <c r="E562" s="76">
        <v>448</v>
      </c>
      <c r="F562" s="76"/>
      <c r="G562" s="76"/>
      <c r="H562" s="76"/>
      <c r="I562" s="76"/>
      <c r="J562" s="76"/>
      <c r="K562" s="76"/>
      <c r="L562" s="76"/>
      <c r="M562" s="76"/>
      <c r="N562" s="76"/>
      <c r="O562" s="76"/>
      <c r="P562" s="76"/>
      <c r="Q562" s="76"/>
      <c r="R562" s="76"/>
      <c r="S562" s="76"/>
      <c r="T562" s="76"/>
      <c r="U562" s="76"/>
      <c r="V562" s="76"/>
      <c r="W562" s="76"/>
      <c r="X562" s="76"/>
      <c r="Y562" s="76"/>
      <c r="Z562" s="76"/>
      <c r="AA562" s="76"/>
      <c r="AB562" s="76"/>
      <c r="AC562" s="76"/>
      <c r="AD562" s="76"/>
      <c r="AE562" s="76"/>
    </row>
    <row r="563" spans="5:31" x14ac:dyDescent="0.2">
      <c r="E563" s="76">
        <v>449</v>
      </c>
      <c r="F563" s="76" t="s">
        <v>469</v>
      </c>
      <c r="G563" s="76"/>
      <c r="H563" s="76"/>
      <c r="I563" s="76"/>
      <c r="J563" s="76">
        <v>0</v>
      </c>
      <c r="K563" s="76">
        <v>0</v>
      </c>
      <c r="L563" s="76">
        <v>0</v>
      </c>
      <c r="M563" s="76">
        <v>0</v>
      </c>
      <c r="N563" s="76"/>
      <c r="O563" s="76"/>
      <c r="P563" s="76"/>
      <c r="Q563" s="76"/>
      <c r="R563" s="76"/>
      <c r="S563" s="76">
        <v>0</v>
      </c>
      <c r="T563" s="76">
        <v>0</v>
      </c>
      <c r="U563" s="76">
        <v>0</v>
      </c>
      <c r="V563" s="76">
        <v>0</v>
      </c>
      <c r="W563" s="76"/>
      <c r="X563" s="76"/>
      <c r="Y563" s="76"/>
      <c r="Z563" s="76"/>
      <c r="AA563" s="76"/>
      <c r="AB563" s="76">
        <v>0</v>
      </c>
      <c r="AC563" s="76">
        <v>0</v>
      </c>
      <c r="AD563" s="76">
        <v>0</v>
      </c>
      <c r="AE563" s="76">
        <v>0</v>
      </c>
    </row>
    <row r="564" spans="5:31" x14ac:dyDescent="0.2">
      <c r="E564" s="76">
        <v>450</v>
      </c>
      <c r="F564" s="76" t="s">
        <v>363</v>
      </c>
      <c r="G564" s="76">
        <v>3.9195081601999999</v>
      </c>
      <c r="H564" s="76">
        <v>-0.73414141300000002</v>
      </c>
      <c r="I564" s="76">
        <v>1.6643859E-2</v>
      </c>
      <c r="J564" s="76">
        <v>0</v>
      </c>
      <c r="K564" s="76">
        <v>0</v>
      </c>
      <c r="L564" s="76">
        <v>0</v>
      </c>
      <c r="M564" s="76">
        <v>0</v>
      </c>
      <c r="N564" s="76"/>
      <c r="O564" s="76" t="s">
        <v>363</v>
      </c>
      <c r="P564" s="76">
        <v>3.9195081601999999</v>
      </c>
      <c r="Q564" s="76">
        <v>-0.73414141300000002</v>
      </c>
      <c r="R564" s="76">
        <v>1.6643859E-2</v>
      </c>
      <c r="S564" s="76">
        <v>0</v>
      </c>
      <c r="T564" s="76">
        <v>0</v>
      </c>
      <c r="U564" s="76">
        <v>0</v>
      </c>
      <c r="V564" s="76">
        <v>0</v>
      </c>
      <c r="W564" s="76"/>
      <c r="X564" s="76" t="s">
        <v>363</v>
      </c>
      <c r="Y564" s="76">
        <v>3.9195081601999999</v>
      </c>
      <c r="Z564" s="76">
        <v>-0.73414141300000002</v>
      </c>
      <c r="AA564" s="76">
        <v>1.6643859E-2</v>
      </c>
      <c r="AB564" s="76">
        <v>0</v>
      </c>
      <c r="AC564" s="76">
        <v>0</v>
      </c>
      <c r="AD564" s="76">
        <v>0</v>
      </c>
      <c r="AE564" s="76">
        <v>0</v>
      </c>
    </row>
    <row r="565" spans="5:31" x14ac:dyDescent="0.2">
      <c r="E565" s="76">
        <v>451</v>
      </c>
      <c r="F565" s="76" t="s">
        <v>364</v>
      </c>
      <c r="G565" s="76">
        <v>2.5847628010000001</v>
      </c>
      <c r="H565" s="76">
        <v>-0.11928668100000001</v>
      </c>
      <c r="I565" s="76">
        <v>-4.8863157999999997E-2</v>
      </c>
      <c r="J565" s="76">
        <v>0</v>
      </c>
      <c r="K565" s="76">
        <v>0</v>
      </c>
      <c r="L565" s="76">
        <v>0</v>
      </c>
      <c r="M565" s="76">
        <v>0</v>
      </c>
      <c r="N565" s="76"/>
      <c r="O565" s="76" t="s">
        <v>364</v>
      </c>
      <c r="P565" s="76">
        <v>2.5847628010000001</v>
      </c>
      <c r="Q565" s="76">
        <v>-0.11928668100000001</v>
      </c>
      <c r="R565" s="76">
        <v>-4.8863157999999997E-2</v>
      </c>
      <c r="S565" s="76">
        <v>0</v>
      </c>
      <c r="T565" s="76">
        <v>0</v>
      </c>
      <c r="U565" s="76">
        <v>0</v>
      </c>
      <c r="V565" s="76">
        <v>0</v>
      </c>
      <c r="W565" s="76"/>
      <c r="X565" s="76" t="s">
        <v>364</v>
      </c>
      <c r="Y565" s="76">
        <v>2.5847628010000001</v>
      </c>
      <c r="Z565" s="76">
        <v>-0.11928668100000001</v>
      </c>
      <c r="AA565" s="76">
        <v>-4.8863157999999997E-2</v>
      </c>
      <c r="AB565" s="76">
        <v>0</v>
      </c>
      <c r="AC565" s="76">
        <v>0</v>
      </c>
      <c r="AD565" s="76">
        <v>0</v>
      </c>
      <c r="AE565" s="76">
        <v>0</v>
      </c>
    </row>
    <row r="566" spans="5:31" x14ac:dyDescent="0.2">
      <c r="E566" s="76">
        <v>452</v>
      </c>
      <c r="F566" s="76" t="s">
        <v>365</v>
      </c>
      <c r="G566" s="76">
        <v>2.5801058697000001</v>
      </c>
      <c r="H566" s="76">
        <v>-0.11928668100000001</v>
      </c>
      <c r="I566" s="76">
        <v>-4.8863157999999997E-2</v>
      </c>
      <c r="J566" s="76">
        <v>0</v>
      </c>
      <c r="K566" s="76">
        <v>0</v>
      </c>
      <c r="L566" s="76">
        <v>0</v>
      </c>
      <c r="M566" s="76">
        <v>0</v>
      </c>
      <c r="N566" s="76"/>
      <c r="O566" s="76" t="s">
        <v>365</v>
      </c>
      <c r="P566" s="76">
        <v>2.5801058697000001</v>
      </c>
      <c r="Q566" s="76">
        <v>-0.11928668100000001</v>
      </c>
      <c r="R566" s="76">
        <v>-4.8863157999999997E-2</v>
      </c>
      <c r="S566" s="76">
        <v>0</v>
      </c>
      <c r="T566" s="76">
        <v>0</v>
      </c>
      <c r="U566" s="76">
        <v>0</v>
      </c>
      <c r="V566" s="76">
        <v>0</v>
      </c>
      <c r="W566" s="76"/>
      <c r="X566" s="76" t="s">
        <v>365</v>
      </c>
      <c r="Y566" s="76">
        <v>2.5801058697000001</v>
      </c>
      <c r="Z566" s="76">
        <v>-0.11928668100000001</v>
      </c>
      <c r="AA566" s="76">
        <v>-4.8863157999999997E-2</v>
      </c>
      <c r="AB566" s="76">
        <v>0</v>
      </c>
      <c r="AC566" s="76">
        <v>0</v>
      </c>
      <c r="AD566" s="76">
        <v>0</v>
      </c>
      <c r="AE566" s="76">
        <v>0</v>
      </c>
    </row>
    <row r="567" spans="5:31" x14ac:dyDescent="0.2">
      <c r="E567" s="76">
        <v>453</v>
      </c>
      <c r="F567" s="76" t="s">
        <v>366</v>
      </c>
      <c r="G567" s="76">
        <v>2.5815981612000001</v>
      </c>
      <c r="H567" s="76">
        <v>-0.11928668100000001</v>
      </c>
      <c r="I567" s="76">
        <v>-4.8863157999999997E-2</v>
      </c>
      <c r="J567" s="76">
        <v>0</v>
      </c>
      <c r="K567" s="76">
        <v>0</v>
      </c>
      <c r="L567" s="76">
        <v>0</v>
      </c>
      <c r="M567" s="76">
        <v>0</v>
      </c>
      <c r="N567" s="76"/>
      <c r="O567" s="76" t="s">
        <v>366</v>
      </c>
      <c r="P567" s="76">
        <v>2.5815981612000001</v>
      </c>
      <c r="Q567" s="76">
        <v>-0.11928668100000001</v>
      </c>
      <c r="R567" s="76">
        <v>-4.8863157999999997E-2</v>
      </c>
      <c r="S567" s="76">
        <v>0</v>
      </c>
      <c r="T567" s="76">
        <v>0</v>
      </c>
      <c r="U567" s="76">
        <v>0</v>
      </c>
      <c r="V567" s="76">
        <v>0</v>
      </c>
      <c r="W567" s="76"/>
      <c r="X567" s="76" t="s">
        <v>366</v>
      </c>
      <c r="Y567" s="76">
        <v>2.5815981612000001</v>
      </c>
      <c r="Z567" s="76">
        <v>-0.11928668100000001</v>
      </c>
      <c r="AA567" s="76">
        <v>-4.8863157999999997E-2</v>
      </c>
      <c r="AB567" s="76">
        <v>0</v>
      </c>
      <c r="AC567" s="76">
        <v>0</v>
      </c>
      <c r="AD567" s="76">
        <v>0</v>
      </c>
      <c r="AE567" s="76">
        <v>0</v>
      </c>
    </row>
    <row r="568" spans="5:31" x14ac:dyDescent="0.2">
      <c r="E568" s="76">
        <v>454</v>
      </c>
      <c r="F568" s="76" t="s">
        <v>367</v>
      </c>
      <c r="G568" s="76">
        <v>2.6152146046999998</v>
      </c>
      <c r="H568" s="76">
        <v>-0.11928668100000001</v>
      </c>
      <c r="I568" s="76">
        <v>-4.8863157999999997E-2</v>
      </c>
      <c r="J568" s="76">
        <v>0</v>
      </c>
      <c r="K568" s="76">
        <v>0</v>
      </c>
      <c r="L568" s="76">
        <v>0</v>
      </c>
      <c r="M568" s="76">
        <v>0</v>
      </c>
      <c r="N568" s="76"/>
      <c r="O568" s="76" t="s">
        <v>367</v>
      </c>
      <c r="P568" s="76">
        <v>2.6152146046999998</v>
      </c>
      <c r="Q568" s="76">
        <v>-0.11928668100000001</v>
      </c>
      <c r="R568" s="76">
        <v>-4.8863157999999997E-2</v>
      </c>
      <c r="S568" s="76">
        <v>0</v>
      </c>
      <c r="T568" s="76">
        <v>0</v>
      </c>
      <c r="U568" s="76">
        <v>0</v>
      </c>
      <c r="V568" s="76">
        <v>0</v>
      </c>
      <c r="W568" s="76"/>
      <c r="X568" s="76" t="s">
        <v>367</v>
      </c>
      <c r="Y568" s="76">
        <v>2.6152146046999998</v>
      </c>
      <c r="Z568" s="76">
        <v>-0.11928668100000001</v>
      </c>
      <c r="AA568" s="76">
        <v>-4.8863157999999997E-2</v>
      </c>
      <c r="AB568" s="76">
        <v>0</v>
      </c>
      <c r="AC568" s="76">
        <v>0</v>
      </c>
      <c r="AD568" s="76">
        <v>0</v>
      </c>
      <c r="AE568" s="76">
        <v>0</v>
      </c>
    </row>
    <row r="569" spans="5:31" x14ac:dyDescent="0.2">
      <c r="E569" s="76">
        <v>455</v>
      </c>
      <c r="F569" s="76" t="s">
        <v>368</v>
      </c>
      <c r="G569" s="76">
        <v>2.6419415486000002</v>
      </c>
      <c r="H569" s="76">
        <v>-0.11928668100000001</v>
      </c>
      <c r="I569" s="76">
        <v>-4.8863157999999997E-2</v>
      </c>
      <c r="J569" s="76">
        <v>0</v>
      </c>
      <c r="K569" s="76">
        <v>0</v>
      </c>
      <c r="L569" s="76">
        <v>0</v>
      </c>
      <c r="M569" s="76">
        <v>0</v>
      </c>
      <c r="N569" s="76"/>
      <c r="O569" s="76" t="s">
        <v>368</v>
      </c>
      <c r="P569" s="76">
        <v>2.6419415486000002</v>
      </c>
      <c r="Q569" s="76">
        <v>-0.11928668100000001</v>
      </c>
      <c r="R569" s="76">
        <v>-4.8863157999999997E-2</v>
      </c>
      <c r="S569" s="76">
        <v>0</v>
      </c>
      <c r="T569" s="76">
        <v>0</v>
      </c>
      <c r="U569" s="76">
        <v>0</v>
      </c>
      <c r="V569" s="76">
        <v>0</v>
      </c>
      <c r="W569" s="76"/>
      <c r="X569" s="76" t="s">
        <v>368</v>
      </c>
      <c r="Y569" s="76">
        <v>2.6419415486000002</v>
      </c>
      <c r="Z569" s="76">
        <v>-0.11928668100000001</v>
      </c>
      <c r="AA569" s="76">
        <v>-4.8863157999999997E-2</v>
      </c>
      <c r="AB569" s="76">
        <v>0</v>
      </c>
      <c r="AC569" s="76">
        <v>0</v>
      </c>
      <c r="AD569" s="76">
        <v>0</v>
      </c>
      <c r="AE569" s="76">
        <v>0</v>
      </c>
    </row>
    <row r="570" spans="5:31" x14ac:dyDescent="0.2">
      <c r="E570" s="76">
        <v>456</v>
      </c>
      <c r="F570" s="76" t="s">
        <v>369</v>
      </c>
      <c r="G570" s="76">
        <v>2.5826389180999998</v>
      </c>
      <c r="H570" s="76">
        <v>-0.11928668100000001</v>
      </c>
      <c r="I570" s="76">
        <v>-4.8863157999999997E-2</v>
      </c>
      <c r="J570" s="76">
        <v>0</v>
      </c>
      <c r="K570" s="76">
        <v>0</v>
      </c>
      <c r="L570" s="76">
        <v>0</v>
      </c>
      <c r="M570" s="76">
        <v>0</v>
      </c>
      <c r="N570" s="76"/>
      <c r="O570" s="76" t="s">
        <v>369</v>
      </c>
      <c r="P570" s="76">
        <v>2.5826389180999998</v>
      </c>
      <c r="Q570" s="76">
        <v>-0.11928668100000001</v>
      </c>
      <c r="R570" s="76">
        <v>-4.8863157999999997E-2</v>
      </c>
      <c r="S570" s="76">
        <v>0</v>
      </c>
      <c r="T570" s="76">
        <v>0</v>
      </c>
      <c r="U570" s="76">
        <v>0</v>
      </c>
      <c r="V570" s="76">
        <v>0</v>
      </c>
      <c r="W570" s="76"/>
      <c r="X570" s="76" t="s">
        <v>369</v>
      </c>
      <c r="Y570" s="76">
        <v>2.5826389180999998</v>
      </c>
      <c r="Z570" s="76">
        <v>-0.11928668100000001</v>
      </c>
      <c r="AA570" s="76">
        <v>-4.8863157999999997E-2</v>
      </c>
      <c r="AB570" s="76">
        <v>0</v>
      </c>
      <c r="AC570" s="76">
        <v>0</v>
      </c>
      <c r="AD570" s="76">
        <v>0</v>
      </c>
      <c r="AE570" s="76">
        <v>0</v>
      </c>
    </row>
    <row r="571" spans="5:31" x14ac:dyDescent="0.2">
      <c r="E571" s="76">
        <v>457</v>
      </c>
      <c r="F571" s="76" t="s">
        <v>370</v>
      </c>
      <c r="G571" s="76">
        <v>2.5939730187999999</v>
      </c>
      <c r="H571" s="76">
        <v>-0.11928668100000001</v>
      </c>
      <c r="I571" s="76">
        <v>-4.8863157999999997E-2</v>
      </c>
      <c r="J571" s="76">
        <v>0</v>
      </c>
      <c r="K571" s="76">
        <v>0</v>
      </c>
      <c r="L571" s="76">
        <v>0</v>
      </c>
      <c r="M571" s="76">
        <v>0</v>
      </c>
      <c r="N571" s="76"/>
      <c r="O571" s="76" t="s">
        <v>370</v>
      </c>
      <c r="P571" s="76">
        <v>2.5939730187999999</v>
      </c>
      <c r="Q571" s="76">
        <v>-0.11928668100000001</v>
      </c>
      <c r="R571" s="76">
        <v>-4.8863157999999997E-2</v>
      </c>
      <c r="S571" s="76">
        <v>0</v>
      </c>
      <c r="T571" s="76">
        <v>0</v>
      </c>
      <c r="U571" s="76">
        <v>0</v>
      </c>
      <c r="V571" s="76">
        <v>0</v>
      </c>
      <c r="W571" s="76"/>
      <c r="X571" s="76" t="s">
        <v>370</v>
      </c>
      <c r="Y571" s="76">
        <v>2.5939730187999999</v>
      </c>
      <c r="Z571" s="76">
        <v>-0.11928668100000001</v>
      </c>
      <c r="AA571" s="76">
        <v>-4.8863157999999997E-2</v>
      </c>
      <c r="AB571" s="76">
        <v>0</v>
      </c>
      <c r="AC571" s="76">
        <v>0</v>
      </c>
      <c r="AD571" s="76">
        <v>0</v>
      </c>
      <c r="AE571" s="76">
        <v>0</v>
      </c>
    </row>
    <row r="572" spans="5:31" x14ac:dyDescent="0.2">
      <c r="E572" s="76">
        <v>458</v>
      </c>
      <c r="F572" s="76" t="s">
        <v>371</v>
      </c>
      <c r="G572" s="76">
        <v>2.5894467990000001</v>
      </c>
      <c r="H572" s="76">
        <v>-0.11928668100000001</v>
      </c>
      <c r="I572" s="76">
        <v>-4.8863157999999997E-2</v>
      </c>
      <c r="J572" s="76">
        <v>0</v>
      </c>
      <c r="K572" s="76">
        <v>0</v>
      </c>
      <c r="L572" s="76">
        <v>0</v>
      </c>
      <c r="M572" s="76">
        <v>0</v>
      </c>
      <c r="N572" s="76"/>
      <c r="O572" s="76" t="s">
        <v>371</v>
      </c>
      <c r="P572" s="76">
        <v>2.5894467990000001</v>
      </c>
      <c r="Q572" s="76">
        <v>-0.11928668100000001</v>
      </c>
      <c r="R572" s="76">
        <v>-4.8863157999999997E-2</v>
      </c>
      <c r="S572" s="76">
        <v>0</v>
      </c>
      <c r="T572" s="76">
        <v>0</v>
      </c>
      <c r="U572" s="76">
        <v>0</v>
      </c>
      <c r="V572" s="76">
        <v>0</v>
      </c>
      <c r="W572" s="76"/>
      <c r="X572" s="76" t="s">
        <v>371</v>
      </c>
      <c r="Y572" s="76">
        <v>2.5894467990000001</v>
      </c>
      <c r="Z572" s="76">
        <v>-0.11928668100000001</v>
      </c>
      <c r="AA572" s="76">
        <v>-4.8863157999999997E-2</v>
      </c>
      <c r="AB572" s="76">
        <v>0</v>
      </c>
      <c r="AC572" s="76">
        <v>0</v>
      </c>
      <c r="AD572" s="76">
        <v>0</v>
      </c>
      <c r="AE572" s="76">
        <v>0</v>
      </c>
    </row>
    <row r="573" spans="5:31" x14ac:dyDescent="0.2">
      <c r="E573" s="76">
        <v>459</v>
      </c>
      <c r="F573" s="76" t="s">
        <v>372</v>
      </c>
      <c r="G573" s="76">
        <v>2.596047811</v>
      </c>
      <c r="H573" s="76">
        <v>-0.11928668100000001</v>
      </c>
      <c r="I573" s="76">
        <v>-4.8863157999999997E-2</v>
      </c>
      <c r="J573" s="76">
        <v>0</v>
      </c>
      <c r="K573" s="76">
        <v>0</v>
      </c>
      <c r="L573" s="76">
        <v>0</v>
      </c>
      <c r="M573" s="76">
        <v>0</v>
      </c>
      <c r="N573" s="76"/>
      <c r="O573" s="76" t="s">
        <v>372</v>
      </c>
      <c r="P573" s="76">
        <v>2.596047811</v>
      </c>
      <c r="Q573" s="76">
        <v>-0.11928668100000001</v>
      </c>
      <c r="R573" s="76">
        <v>-4.8863157999999997E-2</v>
      </c>
      <c r="S573" s="76">
        <v>0</v>
      </c>
      <c r="T573" s="76">
        <v>0</v>
      </c>
      <c r="U573" s="76">
        <v>0</v>
      </c>
      <c r="V573" s="76">
        <v>0</v>
      </c>
      <c r="W573" s="76"/>
      <c r="X573" s="76" t="s">
        <v>372</v>
      </c>
      <c r="Y573" s="76">
        <v>2.596047811</v>
      </c>
      <c r="Z573" s="76">
        <v>-0.11928668100000001</v>
      </c>
      <c r="AA573" s="76">
        <v>-4.8863157999999997E-2</v>
      </c>
      <c r="AB573" s="76">
        <v>0</v>
      </c>
      <c r="AC573" s="76">
        <v>0</v>
      </c>
      <c r="AD573" s="76">
        <v>0</v>
      </c>
      <c r="AE573" s="76">
        <v>0</v>
      </c>
    </row>
    <row r="574" spans="5:31" x14ac:dyDescent="0.2">
      <c r="E574" s="76">
        <v>460</v>
      </c>
      <c r="F574" s="76" t="s">
        <v>373</v>
      </c>
      <c r="G574" s="76">
        <v>2.5826934382000002</v>
      </c>
      <c r="H574" s="76">
        <v>-0.11928668100000001</v>
      </c>
      <c r="I574" s="76">
        <v>-4.8863157999999997E-2</v>
      </c>
      <c r="J574" s="76">
        <v>0</v>
      </c>
      <c r="K574" s="76">
        <v>0</v>
      </c>
      <c r="L574" s="76">
        <v>0</v>
      </c>
      <c r="M574" s="76">
        <v>0</v>
      </c>
      <c r="N574" s="76"/>
      <c r="O574" s="76" t="s">
        <v>373</v>
      </c>
      <c r="P574" s="76">
        <v>2.5826934382000002</v>
      </c>
      <c r="Q574" s="76">
        <v>-0.11928668100000001</v>
      </c>
      <c r="R574" s="76">
        <v>-4.8863157999999997E-2</v>
      </c>
      <c r="S574" s="76">
        <v>0</v>
      </c>
      <c r="T574" s="76">
        <v>0</v>
      </c>
      <c r="U574" s="76">
        <v>0</v>
      </c>
      <c r="V574" s="76">
        <v>0</v>
      </c>
      <c r="W574" s="76"/>
      <c r="X574" s="76" t="s">
        <v>373</v>
      </c>
      <c r="Y574" s="76">
        <v>2.5826934382000002</v>
      </c>
      <c r="Z574" s="76">
        <v>-0.11928668100000001</v>
      </c>
      <c r="AA574" s="76">
        <v>-4.8863157999999997E-2</v>
      </c>
      <c r="AB574" s="76">
        <v>0</v>
      </c>
      <c r="AC574" s="76">
        <v>0</v>
      </c>
      <c r="AD574" s="76">
        <v>0</v>
      </c>
      <c r="AE574" s="76">
        <v>0</v>
      </c>
    </row>
    <row r="575" spans="5:31" x14ac:dyDescent="0.2">
      <c r="E575" s="76">
        <v>461</v>
      </c>
      <c r="F575" s="76" t="s">
        <v>374</v>
      </c>
      <c r="G575" s="76">
        <v>2.5815454225000001</v>
      </c>
      <c r="H575" s="76">
        <v>-0.11928668100000001</v>
      </c>
      <c r="I575" s="76">
        <v>-4.8863157999999997E-2</v>
      </c>
      <c r="J575" s="76">
        <v>0</v>
      </c>
      <c r="K575" s="76">
        <v>0</v>
      </c>
      <c r="L575" s="76">
        <v>0</v>
      </c>
      <c r="M575" s="76">
        <v>0</v>
      </c>
      <c r="N575" s="76"/>
      <c r="O575" s="76" t="s">
        <v>374</v>
      </c>
      <c r="P575" s="76">
        <v>2.5815454225000001</v>
      </c>
      <c r="Q575" s="76">
        <v>-0.11928668100000001</v>
      </c>
      <c r="R575" s="76">
        <v>-4.8863157999999997E-2</v>
      </c>
      <c r="S575" s="76">
        <v>0</v>
      </c>
      <c r="T575" s="76">
        <v>0</v>
      </c>
      <c r="U575" s="76">
        <v>0</v>
      </c>
      <c r="V575" s="76">
        <v>0</v>
      </c>
      <c r="W575" s="76"/>
      <c r="X575" s="76" t="s">
        <v>374</v>
      </c>
      <c r="Y575" s="76">
        <v>2.5815454225000001</v>
      </c>
      <c r="Z575" s="76">
        <v>-0.11928668100000001</v>
      </c>
      <c r="AA575" s="76">
        <v>-4.8863157999999997E-2</v>
      </c>
      <c r="AB575" s="76">
        <v>0</v>
      </c>
      <c r="AC575" s="76">
        <v>0</v>
      </c>
      <c r="AD575" s="76">
        <v>0</v>
      </c>
      <c r="AE575" s="76">
        <v>0</v>
      </c>
    </row>
    <row r="576" spans="5:31" x14ac:dyDescent="0.2">
      <c r="E576" s="76">
        <v>462</v>
      </c>
      <c r="F576" s="76" t="s">
        <v>375</v>
      </c>
      <c r="G576" s="76">
        <v>2.5969209356</v>
      </c>
      <c r="H576" s="76">
        <v>-0.11928668100000001</v>
      </c>
      <c r="I576" s="76">
        <v>-4.8863157999999997E-2</v>
      </c>
      <c r="J576" s="76">
        <v>0</v>
      </c>
      <c r="K576" s="76">
        <v>0</v>
      </c>
      <c r="L576" s="76">
        <v>0</v>
      </c>
      <c r="M576" s="76">
        <v>0</v>
      </c>
      <c r="N576" s="76"/>
      <c r="O576" s="76" t="s">
        <v>375</v>
      </c>
      <c r="P576" s="76">
        <v>2.5969209356</v>
      </c>
      <c r="Q576" s="76">
        <v>-0.11928668100000001</v>
      </c>
      <c r="R576" s="76">
        <v>-4.8863157999999997E-2</v>
      </c>
      <c r="S576" s="76">
        <v>0</v>
      </c>
      <c r="T576" s="76">
        <v>0</v>
      </c>
      <c r="U576" s="76">
        <v>0</v>
      </c>
      <c r="V576" s="76">
        <v>0</v>
      </c>
      <c r="W576" s="76"/>
      <c r="X576" s="76" t="s">
        <v>375</v>
      </c>
      <c r="Y576" s="76">
        <v>2.5969209356</v>
      </c>
      <c r="Z576" s="76">
        <v>-0.11928668100000001</v>
      </c>
      <c r="AA576" s="76">
        <v>-4.8863157999999997E-2</v>
      </c>
      <c r="AB576" s="76">
        <v>0</v>
      </c>
      <c r="AC576" s="76">
        <v>0</v>
      </c>
      <c r="AD576" s="76">
        <v>0</v>
      </c>
      <c r="AE576" s="76">
        <v>0</v>
      </c>
    </row>
    <row r="577" spans="5:31" x14ac:dyDescent="0.2">
      <c r="E577" s="76">
        <v>463</v>
      </c>
      <c r="F577" s="76" t="s">
        <v>376</v>
      </c>
      <c r="G577" s="76">
        <v>2.5941785200999998</v>
      </c>
      <c r="H577" s="76">
        <v>-0.11928668100000001</v>
      </c>
      <c r="I577" s="76">
        <v>-4.8863157999999997E-2</v>
      </c>
      <c r="J577" s="76">
        <v>0</v>
      </c>
      <c r="K577" s="76">
        <v>0</v>
      </c>
      <c r="L577" s="76">
        <v>0</v>
      </c>
      <c r="M577" s="76">
        <v>0</v>
      </c>
      <c r="N577" s="76"/>
      <c r="O577" s="76" t="s">
        <v>376</v>
      </c>
      <c r="P577" s="76">
        <v>2.5941785200999998</v>
      </c>
      <c r="Q577" s="76">
        <v>-0.11928668100000001</v>
      </c>
      <c r="R577" s="76">
        <v>-4.8863157999999997E-2</v>
      </c>
      <c r="S577" s="76">
        <v>0</v>
      </c>
      <c r="T577" s="76">
        <v>0</v>
      </c>
      <c r="U577" s="76">
        <v>0</v>
      </c>
      <c r="V577" s="76">
        <v>0</v>
      </c>
      <c r="W577" s="76"/>
      <c r="X577" s="76" t="s">
        <v>376</v>
      </c>
      <c r="Y577" s="76">
        <v>2.5941785200999998</v>
      </c>
      <c r="Z577" s="76">
        <v>-0.11928668100000001</v>
      </c>
      <c r="AA577" s="76">
        <v>-4.8863157999999997E-2</v>
      </c>
      <c r="AB577" s="76">
        <v>0</v>
      </c>
      <c r="AC577" s="76">
        <v>0</v>
      </c>
      <c r="AD577" s="76">
        <v>0</v>
      </c>
      <c r="AE577" s="76">
        <v>0</v>
      </c>
    </row>
    <row r="578" spans="5:31" x14ac:dyDescent="0.2">
      <c r="E578" s="76">
        <v>464</v>
      </c>
      <c r="F578" s="76" t="s">
        <v>377</v>
      </c>
      <c r="G578" s="76">
        <v>2.5887347347</v>
      </c>
      <c r="H578" s="76">
        <v>-0.11928668100000001</v>
      </c>
      <c r="I578" s="76">
        <v>-4.8863157999999997E-2</v>
      </c>
      <c r="J578" s="76">
        <v>0</v>
      </c>
      <c r="K578" s="76">
        <v>0</v>
      </c>
      <c r="L578" s="76">
        <v>0</v>
      </c>
      <c r="M578" s="76">
        <v>0</v>
      </c>
      <c r="N578" s="76"/>
      <c r="O578" s="76" t="s">
        <v>377</v>
      </c>
      <c r="P578" s="76">
        <v>2.5887347347</v>
      </c>
      <c r="Q578" s="76">
        <v>-0.11928668100000001</v>
      </c>
      <c r="R578" s="76">
        <v>-4.8863157999999997E-2</v>
      </c>
      <c r="S578" s="76">
        <v>0</v>
      </c>
      <c r="T578" s="76">
        <v>0</v>
      </c>
      <c r="U578" s="76">
        <v>0</v>
      </c>
      <c r="V578" s="76">
        <v>0</v>
      </c>
      <c r="W578" s="76"/>
      <c r="X578" s="76" t="s">
        <v>377</v>
      </c>
      <c r="Y578" s="76">
        <v>2.5887347347</v>
      </c>
      <c r="Z578" s="76">
        <v>-0.11928668100000001</v>
      </c>
      <c r="AA578" s="76">
        <v>-4.8863157999999997E-2</v>
      </c>
      <c r="AB578" s="76">
        <v>0</v>
      </c>
      <c r="AC578" s="76">
        <v>0</v>
      </c>
      <c r="AD578" s="76">
        <v>0</v>
      </c>
      <c r="AE578" s="76">
        <v>0</v>
      </c>
    </row>
    <row r="579" spans="5:31" x14ac:dyDescent="0.2">
      <c r="E579" s="76">
        <v>465</v>
      </c>
      <c r="F579" s="76" t="s">
        <v>378</v>
      </c>
      <c r="G579" s="76">
        <v>2.5838155754000001</v>
      </c>
      <c r="H579" s="76">
        <v>-0.11928668100000001</v>
      </c>
      <c r="I579" s="76">
        <v>-4.8863157999999997E-2</v>
      </c>
      <c r="J579" s="76">
        <v>0</v>
      </c>
      <c r="K579" s="76">
        <v>0</v>
      </c>
      <c r="L579" s="76">
        <v>0</v>
      </c>
      <c r="M579" s="76">
        <v>0</v>
      </c>
      <c r="N579" s="76"/>
      <c r="O579" s="76" t="s">
        <v>378</v>
      </c>
      <c r="P579" s="76">
        <v>2.5838155754000001</v>
      </c>
      <c r="Q579" s="76">
        <v>-0.11928668100000001</v>
      </c>
      <c r="R579" s="76">
        <v>-4.8863157999999997E-2</v>
      </c>
      <c r="S579" s="76">
        <v>0</v>
      </c>
      <c r="T579" s="76">
        <v>0</v>
      </c>
      <c r="U579" s="76">
        <v>0</v>
      </c>
      <c r="V579" s="76">
        <v>0</v>
      </c>
      <c r="W579" s="76"/>
      <c r="X579" s="76" t="s">
        <v>378</v>
      </c>
      <c r="Y579" s="76">
        <v>2.5838155754000001</v>
      </c>
      <c r="Z579" s="76">
        <v>-0.11928668100000001</v>
      </c>
      <c r="AA579" s="76">
        <v>-4.8863157999999997E-2</v>
      </c>
      <c r="AB579" s="76">
        <v>0</v>
      </c>
      <c r="AC579" s="76">
        <v>0</v>
      </c>
      <c r="AD579" s="76">
        <v>0</v>
      </c>
      <c r="AE579" s="76">
        <v>0</v>
      </c>
    </row>
    <row r="580" spans="5:31" x14ac:dyDescent="0.2">
      <c r="E580" s="76">
        <v>466</v>
      </c>
      <c r="F580" s="76" t="s">
        <v>379</v>
      </c>
      <c r="G580" s="76">
        <v>3.9165817016000002</v>
      </c>
      <c r="H580" s="76">
        <v>-0.73414141300000002</v>
      </c>
      <c r="I580" s="76">
        <v>1.6643859E-2</v>
      </c>
      <c r="J580" s="241">
        <v>0</v>
      </c>
      <c r="K580" s="241">
        <v>0</v>
      </c>
      <c r="L580" s="241">
        <v>0</v>
      </c>
      <c r="M580" s="241">
        <v>0</v>
      </c>
      <c r="N580" s="76"/>
      <c r="O580" s="76" t="s">
        <v>379</v>
      </c>
      <c r="P580" s="76">
        <v>3.9165817016000002</v>
      </c>
      <c r="Q580" s="76">
        <v>-0.73414141300000002</v>
      </c>
      <c r="R580" s="76">
        <v>1.6643859E-2</v>
      </c>
      <c r="S580" s="241">
        <v>0</v>
      </c>
      <c r="T580" s="241">
        <v>0</v>
      </c>
      <c r="U580" s="241">
        <v>0</v>
      </c>
      <c r="V580" s="241">
        <v>0</v>
      </c>
      <c r="W580" s="76"/>
      <c r="X580" s="76" t="s">
        <v>379</v>
      </c>
      <c r="Y580" s="76">
        <v>3.9165817016000002</v>
      </c>
      <c r="Z580" s="76">
        <v>-0.73414141300000002</v>
      </c>
      <c r="AA580" s="76">
        <v>1.6643859E-2</v>
      </c>
      <c r="AB580" s="241">
        <v>0</v>
      </c>
      <c r="AC580" s="241">
        <v>0</v>
      </c>
      <c r="AD580" s="241">
        <v>0</v>
      </c>
      <c r="AE580" s="241">
        <v>0</v>
      </c>
    </row>
    <row r="581" spans="5:31" x14ac:dyDescent="0.2">
      <c r="E581" s="76">
        <v>467</v>
      </c>
      <c r="F581" s="76" t="s">
        <v>380</v>
      </c>
      <c r="G581" s="76">
        <v>2.5783196844999998</v>
      </c>
      <c r="H581" s="76">
        <v>-0.11928668100000001</v>
      </c>
      <c r="I581" s="76">
        <v>-4.8863157999999997E-2</v>
      </c>
      <c r="J581" s="241">
        <v>0</v>
      </c>
      <c r="K581" s="241">
        <v>0</v>
      </c>
      <c r="L581" s="241">
        <v>0</v>
      </c>
      <c r="M581" s="241">
        <v>0</v>
      </c>
      <c r="N581" s="76"/>
      <c r="O581" s="76" t="s">
        <v>380</v>
      </c>
      <c r="P581" s="76">
        <v>2.5783196844999998</v>
      </c>
      <c r="Q581" s="76">
        <v>-0.11928668100000001</v>
      </c>
      <c r="R581" s="76">
        <v>-4.8863157999999997E-2</v>
      </c>
      <c r="S581" s="241">
        <v>0</v>
      </c>
      <c r="T581" s="241">
        <v>0</v>
      </c>
      <c r="U581" s="241">
        <v>0</v>
      </c>
      <c r="V581" s="241">
        <v>0</v>
      </c>
      <c r="W581" s="76"/>
      <c r="X581" s="76" t="s">
        <v>380</v>
      </c>
      <c r="Y581" s="76">
        <v>2.5783196844999998</v>
      </c>
      <c r="Z581" s="76">
        <v>-0.11928668100000001</v>
      </c>
      <c r="AA581" s="76">
        <v>-4.8863157999999997E-2</v>
      </c>
      <c r="AB581" s="241">
        <v>0</v>
      </c>
      <c r="AC581" s="241">
        <v>0</v>
      </c>
      <c r="AD581" s="241">
        <v>0</v>
      </c>
      <c r="AE581" s="241">
        <v>0</v>
      </c>
    </row>
    <row r="582" spans="5:31" x14ac:dyDescent="0.2">
      <c r="E582" s="76">
        <v>468</v>
      </c>
      <c r="F582" s="76" t="s">
        <v>381</v>
      </c>
      <c r="G582" s="76">
        <v>2.5906225114999999</v>
      </c>
      <c r="H582" s="76">
        <v>-0.11928668100000001</v>
      </c>
      <c r="I582" s="76">
        <v>-4.8863157999999997E-2</v>
      </c>
      <c r="J582" s="241">
        <v>0</v>
      </c>
      <c r="K582" s="241">
        <v>0</v>
      </c>
      <c r="L582" s="241">
        <v>0</v>
      </c>
      <c r="M582" s="241">
        <v>0</v>
      </c>
      <c r="N582" s="76"/>
      <c r="O582" s="76" t="s">
        <v>381</v>
      </c>
      <c r="P582" s="76">
        <v>2.5906225114999999</v>
      </c>
      <c r="Q582" s="76">
        <v>-0.11928668100000001</v>
      </c>
      <c r="R582" s="76">
        <v>-4.8863157999999997E-2</v>
      </c>
      <c r="S582" s="241">
        <v>0</v>
      </c>
      <c r="T582" s="241">
        <v>0</v>
      </c>
      <c r="U582" s="241">
        <v>0</v>
      </c>
      <c r="V582" s="241">
        <v>0</v>
      </c>
      <c r="W582" s="76"/>
      <c r="X582" s="76" t="s">
        <v>381</v>
      </c>
      <c r="Y582" s="76">
        <v>2.5906225114999999</v>
      </c>
      <c r="Z582" s="76">
        <v>-0.11928668100000001</v>
      </c>
      <c r="AA582" s="76">
        <v>-4.8863157999999997E-2</v>
      </c>
      <c r="AB582" s="241">
        <v>0</v>
      </c>
      <c r="AC582" s="241">
        <v>0</v>
      </c>
      <c r="AD582" s="241">
        <v>0</v>
      </c>
      <c r="AE582" s="241">
        <v>0</v>
      </c>
    </row>
    <row r="583" spans="5:31" x14ac:dyDescent="0.2">
      <c r="E583" s="76">
        <v>469</v>
      </c>
      <c r="F583" s="76" t="s">
        <v>382</v>
      </c>
      <c r="G583" s="76">
        <v>2.5907275073</v>
      </c>
      <c r="H583" s="76">
        <v>-0.11928668100000001</v>
      </c>
      <c r="I583" s="76">
        <v>-4.8863157999999997E-2</v>
      </c>
      <c r="J583" s="241">
        <v>0</v>
      </c>
      <c r="K583" s="241">
        <v>0</v>
      </c>
      <c r="L583" s="241">
        <v>0</v>
      </c>
      <c r="M583" s="241">
        <v>0</v>
      </c>
      <c r="N583" s="76"/>
      <c r="O583" s="76" t="s">
        <v>382</v>
      </c>
      <c r="P583" s="76">
        <v>2.5907275073</v>
      </c>
      <c r="Q583" s="76">
        <v>-0.11928668100000001</v>
      </c>
      <c r="R583" s="76">
        <v>-4.8863157999999997E-2</v>
      </c>
      <c r="S583" s="241">
        <v>0</v>
      </c>
      <c r="T583" s="241">
        <v>0</v>
      </c>
      <c r="U583" s="241">
        <v>0</v>
      </c>
      <c r="V583" s="241">
        <v>0</v>
      </c>
      <c r="W583" s="76"/>
      <c r="X583" s="76" t="s">
        <v>382</v>
      </c>
      <c r="Y583" s="76">
        <v>2.5907275073</v>
      </c>
      <c r="Z583" s="76">
        <v>-0.11928668100000001</v>
      </c>
      <c r="AA583" s="76">
        <v>-4.8863157999999997E-2</v>
      </c>
      <c r="AB583" s="241">
        <v>0</v>
      </c>
      <c r="AC583" s="241">
        <v>0</v>
      </c>
      <c r="AD583" s="241">
        <v>0</v>
      </c>
      <c r="AE583" s="241">
        <v>0</v>
      </c>
    </row>
    <row r="584" spans="5:31" x14ac:dyDescent="0.2">
      <c r="E584" s="76">
        <v>470</v>
      </c>
      <c r="F584" s="76" t="s">
        <v>383</v>
      </c>
      <c r="G584" s="76">
        <v>2.5837161900000001</v>
      </c>
      <c r="H584" s="76">
        <v>-0.11928668100000001</v>
      </c>
      <c r="I584" s="76">
        <v>-4.8863157999999997E-2</v>
      </c>
      <c r="J584" s="241">
        <v>0</v>
      </c>
      <c r="K584" s="241">
        <v>0</v>
      </c>
      <c r="L584" s="241">
        <v>0</v>
      </c>
      <c r="M584" s="241">
        <v>0</v>
      </c>
      <c r="N584" s="76"/>
      <c r="O584" s="76" t="s">
        <v>383</v>
      </c>
      <c r="P584" s="76">
        <v>2.5837161900000001</v>
      </c>
      <c r="Q584" s="76">
        <v>-0.11928668100000001</v>
      </c>
      <c r="R584" s="76">
        <v>-4.8863157999999997E-2</v>
      </c>
      <c r="S584" s="241">
        <v>0</v>
      </c>
      <c r="T584" s="241">
        <v>0</v>
      </c>
      <c r="U584" s="241">
        <v>0</v>
      </c>
      <c r="V584" s="241">
        <v>0</v>
      </c>
      <c r="W584" s="76"/>
      <c r="X584" s="76" t="s">
        <v>383</v>
      </c>
      <c r="Y584" s="76">
        <v>2.5837161900000001</v>
      </c>
      <c r="Z584" s="76">
        <v>-0.11928668100000001</v>
      </c>
      <c r="AA584" s="76">
        <v>-4.8863157999999997E-2</v>
      </c>
      <c r="AB584" s="241">
        <v>0</v>
      </c>
      <c r="AC584" s="241">
        <v>0</v>
      </c>
      <c r="AD584" s="241">
        <v>0</v>
      </c>
      <c r="AE584" s="241">
        <v>0</v>
      </c>
    </row>
    <row r="585" spans="5:31" x14ac:dyDescent="0.2">
      <c r="E585" s="76">
        <v>471</v>
      </c>
      <c r="F585" s="76" t="s">
        <v>384</v>
      </c>
      <c r="G585" s="76">
        <v>2.5756754317000001</v>
      </c>
      <c r="H585" s="76">
        <v>-0.11928668100000001</v>
      </c>
      <c r="I585" s="76">
        <v>-4.8863157999999997E-2</v>
      </c>
      <c r="J585" s="241">
        <v>0</v>
      </c>
      <c r="K585" s="241">
        <v>0</v>
      </c>
      <c r="L585" s="241">
        <v>0</v>
      </c>
      <c r="M585" s="241">
        <v>0</v>
      </c>
      <c r="N585" s="76"/>
      <c r="O585" s="76" t="s">
        <v>384</v>
      </c>
      <c r="P585" s="76">
        <v>2.5756754317000001</v>
      </c>
      <c r="Q585" s="76">
        <v>-0.11928668100000001</v>
      </c>
      <c r="R585" s="76">
        <v>-4.8863157999999997E-2</v>
      </c>
      <c r="S585" s="241">
        <v>0</v>
      </c>
      <c r="T585" s="241">
        <v>0</v>
      </c>
      <c r="U585" s="241">
        <v>0</v>
      </c>
      <c r="V585" s="241">
        <v>0</v>
      </c>
      <c r="W585" s="76"/>
      <c r="X585" s="76" t="s">
        <v>384</v>
      </c>
      <c r="Y585" s="76">
        <v>2.5756754317000001</v>
      </c>
      <c r="Z585" s="76">
        <v>-0.11928668100000001</v>
      </c>
      <c r="AA585" s="76">
        <v>-4.8863157999999997E-2</v>
      </c>
      <c r="AB585" s="241">
        <v>0</v>
      </c>
      <c r="AC585" s="241">
        <v>0</v>
      </c>
      <c r="AD585" s="241">
        <v>0</v>
      </c>
      <c r="AE585" s="241">
        <v>0</v>
      </c>
    </row>
    <row r="586" spans="5:31" x14ac:dyDescent="0.2">
      <c r="E586" s="76">
        <v>472</v>
      </c>
      <c r="F586" s="76" t="s">
        <v>385</v>
      </c>
      <c r="G586" s="76">
        <v>2.5914593969999999</v>
      </c>
      <c r="H586" s="76">
        <v>-0.11928668100000001</v>
      </c>
      <c r="I586" s="76">
        <v>-4.8863157999999997E-2</v>
      </c>
      <c r="J586" s="241">
        <v>0</v>
      </c>
      <c r="K586" s="241">
        <v>0</v>
      </c>
      <c r="L586" s="241">
        <v>0</v>
      </c>
      <c r="M586" s="241">
        <v>0</v>
      </c>
      <c r="N586" s="76"/>
      <c r="O586" s="76" t="s">
        <v>385</v>
      </c>
      <c r="P586" s="76">
        <v>2.5914593969999999</v>
      </c>
      <c r="Q586" s="76">
        <v>-0.11928668100000001</v>
      </c>
      <c r="R586" s="76">
        <v>-4.8863157999999997E-2</v>
      </c>
      <c r="S586" s="241">
        <v>0</v>
      </c>
      <c r="T586" s="241">
        <v>0</v>
      </c>
      <c r="U586" s="241">
        <v>0</v>
      </c>
      <c r="V586" s="241">
        <v>0</v>
      </c>
      <c r="W586" s="76"/>
      <c r="X586" s="76" t="s">
        <v>385</v>
      </c>
      <c r="Y586" s="76">
        <v>2.5914593969999999</v>
      </c>
      <c r="Z586" s="76">
        <v>-0.11928668100000001</v>
      </c>
      <c r="AA586" s="76">
        <v>-4.8863157999999997E-2</v>
      </c>
      <c r="AB586" s="241">
        <v>0</v>
      </c>
      <c r="AC586" s="241">
        <v>0</v>
      </c>
      <c r="AD586" s="241">
        <v>0</v>
      </c>
      <c r="AE586" s="241">
        <v>0</v>
      </c>
    </row>
    <row r="587" spans="5:31" x14ac:dyDescent="0.2">
      <c r="E587" s="76">
        <v>473</v>
      </c>
      <c r="F587" s="76" t="s">
        <v>386</v>
      </c>
      <c r="G587" s="76">
        <v>2.5883555678999999</v>
      </c>
      <c r="H587" s="76">
        <v>-0.11928668100000001</v>
      </c>
      <c r="I587" s="76">
        <v>-4.8863157999999997E-2</v>
      </c>
      <c r="J587" s="241">
        <v>0</v>
      </c>
      <c r="K587" s="241">
        <v>0</v>
      </c>
      <c r="L587" s="241">
        <v>0</v>
      </c>
      <c r="M587" s="241">
        <v>0</v>
      </c>
      <c r="N587" s="76"/>
      <c r="O587" s="76" t="s">
        <v>386</v>
      </c>
      <c r="P587" s="76">
        <v>2.5883555678999999</v>
      </c>
      <c r="Q587" s="76">
        <v>-0.11928668100000001</v>
      </c>
      <c r="R587" s="76">
        <v>-4.8863157999999997E-2</v>
      </c>
      <c r="S587" s="241">
        <v>0</v>
      </c>
      <c r="T587" s="241">
        <v>0</v>
      </c>
      <c r="U587" s="241">
        <v>0</v>
      </c>
      <c r="V587" s="241">
        <v>0</v>
      </c>
      <c r="W587" s="76"/>
      <c r="X587" s="76" t="s">
        <v>386</v>
      </c>
      <c r="Y587" s="76">
        <v>2.5883555678999999</v>
      </c>
      <c r="Z587" s="76">
        <v>-0.11928668100000001</v>
      </c>
      <c r="AA587" s="76">
        <v>-4.8863157999999997E-2</v>
      </c>
      <c r="AB587" s="241">
        <v>0</v>
      </c>
      <c r="AC587" s="241">
        <v>0</v>
      </c>
      <c r="AD587" s="241">
        <v>0</v>
      </c>
      <c r="AE587" s="241">
        <v>0</v>
      </c>
    </row>
    <row r="588" spans="5:31" x14ac:dyDescent="0.2">
      <c r="E588" s="76">
        <v>474</v>
      </c>
      <c r="F588" s="76" t="s">
        <v>387</v>
      </c>
      <c r="G588" s="76">
        <v>2.5895494914000001</v>
      </c>
      <c r="H588" s="76">
        <v>-0.11928668100000001</v>
      </c>
      <c r="I588" s="76">
        <v>-4.8863157999999997E-2</v>
      </c>
      <c r="J588" s="241">
        <v>0</v>
      </c>
      <c r="K588" s="241">
        <v>0</v>
      </c>
      <c r="L588" s="241">
        <v>0</v>
      </c>
      <c r="M588" s="76">
        <v>0</v>
      </c>
      <c r="N588" s="76"/>
      <c r="O588" s="76" t="s">
        <v>387</v>
      </c>
      <c r="P588" s="76">
        <v>2.5895494914000001</v>
      </c>
      <c r="Q588" s="76">
        <v>-0.11928668100000001</v>
      </c>
      <c r="R588" s="241">
        <v>-4.8863157999999997E-2</v>
      </c>
      <c r="S588" s="241">
        <v>0</v>
      </c>
      <c r="T588" s="241">
        <v>0</v>
      </c>
      <c r="U588" s="241">
        <v>0</v>
      </c>
      <c r="V588" s="76">
        <v>0</v>
      </c>
      <c r="W588" s="76"/>
      <c r="X588" s="76" t="s">
        <v>387</v>
      </c>
      <c r="Y588" s="76">
        <v>2.5895494914000001</v>
      </c>
      <c r="Z588" s="76">
        <v>-0.11928668100000001</v>
      </c>
      <c r="AA588" s="241">
        <v>-4.8863157999999997E-2</v>
      </c>
      <c r="AB588" s="241">
        <v>0</v>
      </c>
      <c r="AC588" s="241">
        <v>0</v>
      </c>
      <c r="AD588" s="241">
        <v>0</v>
      </c>
      <c r="AE588" s="76">
        <v>0</v>
      </c>
    </row>
    <row r="589" spans="5:31" x14ac:dyDescent="0.2">
      <c r="E589" s="76">
        <v>475</v>
      </c>
      <c r="F589" s="76" t="s">
        <v>388</v>
      </c>
      <c r="G589" s="76">
        <v>2.5906281761000001</v>
      </c>
      <c r="H589" s="76">
        <v>-0.11928668100000001</v>
      </c>
      <c r="I589" s="76">
        <v>-4.8863157999999997E-2</v>
      </c>
      <c r="J589" s="241">
        <v>0</v>
      </c>
      <c r="K589" s="241">
        <v>0</v>
      </c>
      <c r="L589" s="241">
        <v>0</v>
      </c>
      <c r="M589" s="76">
        <v>0</v>
      </c>
      <c r="N589" s="76"/>
      <c r="O589" s="76" t="s">
        <v>388</v>
      </c>
      <c r="P589" s="76">
        <v>2.5906281761000001</v>
      </c>
      <c r="Q589" s="76">
        <v>-0.11928668100000001</v>
      </c>
      <c r="R589" s="241">
        <v>-4.8863157999999997E-2</v>
      </c>
      <c r="S589" s="241">
        <v>0</v>
      </c>
      <c r="T589" s="241">
        <v>0</v>
      </c>
      <c r="U589" s="241">
        <v>0</v>
      </c>
      <c r="V589" s="76">
        <v>0</v>
      </c>
      <c r="W589" s="76"/>
      <c r="X589" s="76" t="s">
        <v>388</v>
      </c>
      <c r="Y589" s="76">
        <v>2.5906281761000001</v>
      </c>
      <c r="Z589" s="76">
        <v>-0.11928668100000001</v>
      </c>
      <c r="AA589" s="241">
        <v>-4.8863157999999997E-2</v>
      </c>
      <c r="AB589" s="241">
        <v>0</v>
      </c>
      <c r="AC589" s="241">
        <v>0</v>
      </c>
      <c r="AD589" s="241">
        <v>0</v>
      </c>
      <c r="AE589" s="76">
        <v>0</v>
      </c>
    </row>
    <row r="590" spans="5:31" x14ac:dyDescent="0.2">
      <c r="E590" s="76">
        <v>476</v>
      </c>
      <c r="F590" s="76" t="s">
        <v>389</v>
      </c>
      <c r="G590" s="76">
        <v>2.5751532435</v>
      </c>
      <c r="H590" s="76">
        <v>-0.11928668100000001</v>
      </c>
      <c r="I590" s="76">
        <v>-4.8863157999999997E-2</v>
      </c>
      <c r="J590" s="241">
        <v>0</v>
      </c>
      <c r="K590" s="241">
        <v>0</v>
      </c>
      <c r="L590" s="241">
        <v>0</v>
      </c>
      <c r="M590" s="76">
        <v>0</v>
      </c>
      <c r="N590" s="76"/>
      <c r="O590" s="76" t="s">
        <v>389</v>
      </c>
      <c r="P590" s="76">
        <v>2.5751532435</v>
      </c>
      <c r="Q590" s="76">
        <v>-0.11928668100000001</v>
      </c>
      <c r="R590" s="241">
        <v>-4.8863157999999997E-2</v>
      </c>
      <c r="S590" s="241">
        <v>0</v>
      </c>
      <c r="T590" s="241">
        <v>0</v>
      </c>
      <c r="U590" s="241">
        <v>0</v>
      </c>
      <c r="V590" s="76">
        <v>0</v>
      </c>
      <c r="W590" s="76"/>
      <c r="X590" s="76" t="s">
        <v>389</v>
      </c>
      <c r="Y590" s="76">
        <v>2.5751532435</v>
      </c>
      <c r="Z590" s="76">
        <v>-0.11928668100000001</v>
      </c>
      <c r="AA590" s="241">
        <v>-4.8863157999999997E-2</v>
      </c>
      <c r="AB590" s="241">
        <v>0</v>
      </c>
      <c r="AC590" s="241">
        <v>0</v>
      </c>
      <c r="AD590" s="241">
        <v>0</v>
      </c>
      <c r="AE590" s="76">
        <v>0</v>
      </c>
    </row>
    <row r="591" spans="5:31" x14ac:dyDescent="0.2">
      <c r="E591" s="76">
        <v>477</v>
      </c>
      <c r="F591" s="76" t="s">
        <v>390</v>
      </c>
      <c r="G591" s="76">
        <v>2.5907275073</v>
      </c>
      <c r="H591" s="76">
        <v>-0.11928668100000001</v>
      </c>
      <c r="I591" s="76">
        <v>-4.8863157999999997E-2</v>
      </c>
      <c r="J591" s="241">
        <v>0</v>
      </c>
      <c r="K591" s="241">
        <v>0</v>
      </c>
      <c r="L591" s="241">
        <v>0</v>
      </c>
      <c r="M591" s="76">
        <v>0</v>
      </c>
      <c r="N591" s="76"/>
      <c r="O591" s="76" t="s">
        <v>390</v>
      </c>
      <c r="P591" s="76">
        <v>2.5907275073</v>
      </c>
      <c r="Q591" s="76">
        <v>-0.11928668100000001</v>
      </c>
      <c r="R591" s="241">
        <v>-4.8863157999999997E-2</v>
      </c>
      <c r="S591" s="241">
        <v>0</v>
      </c>
      <c r="T591" s="241">
        <v>0</v>
      </c>
      <c r="U591" s="241">
        <v>0</v>
      </c>
      <c r="V591" s="76">
        <v>0</v>
      </c>
      <c r="W591" s="76"/>
      <c r="X591" s="76" t="s">
        <v>390</v>
      </c>
      <c r="Y591" s="76">
        <v>2.5907275073</v>
      </c>
      <c r="Z591" s="76">
        <v>-0.11928668100000001</v>
      </c>
      <c r="AA591" s="241">
        <v>-4.8863157999999997E-2</v>
      </c>
      <c r="AB591" s="241">
        <v>0</v>
      </c>
      <c r="AC591" s="241">
        <v>0</v>
      </c>
      <c r="AD591" s="241">
        <v>0</v>
      </c>
      <c r="AE591" s="76">
        <v>0</v>
      </c>
    </row>
    <row r="592" spans="5:31" x14ac:dyDescent="0.2">
      <c r="E592" s="76">
        <v>478</v>
      </c>
      <c r="F592" s="76" t="s">
        <v>391</v>
      </c>
      <c r="G592" s="76">
        <v>2.5895469771999999</v>
      </c>
      <c r="H592" s="76">
        <v>-0.11928668100000001</v>
      </c>
      <c r="I592" s="76">
        <v>-4.8863157999999997E-2</v>
      </c>
      <c r="J592" s="241">
        <v>0</v>
      </c>
      <c r="K592" s="241">
        <v>0</v>
      </c>
      <c r="L592" s="241">
        <v>0</v>
      </c>
      <c r="M592" s="76">
        <v>0</v>
      </c>
      <c r="N592" s="76"/>
      <c r="O592" s="76" t="s">
        <v>391</v>
      </c>
      <c r="P592" s="76">
        <v>2.5895469771999999</v>
      </c>
      <c r="Q592" s="76">
        <v>-0.11928668100000001</v>
      </c>
      <c r="R592" s="241">
        <v>-4.8863157999999997E-2</v>
      </c>
      <c r="S592" s="241">
        <v>0</v>
      </c>
      <c r="T592" s="241">
        <v>0</v>
      </c>
      <c r="U592" s="241">
        <v>0</v>
      </c>
      <c r="V592" s="76">
        <v>0</v>
      </c>
      <c r="W592" s="76"/>
      <c r="X592" s="76" t="s">
        <v>391</v>
      </c>
      <c r="Y592" s="76">
        <v>2.5895469771999999</v>
      </c>
      <c r="Z592" s="76">
        <v>-0.11928668100000001</v>
      </c>
      <c r="AA592" s="241">
        <v>-4.8863157999999997E-2</v>
      </c>
      <c r="AB592" s="241">
        <v>0</v>
      </c>
      <c r="AC592" s="241">
        <v>0</v>
      </c>
      <c r="AD592" s="241">
        <v>0</v>
      </c>
      <c r="AE592" s="76">
        <v>0</v>
      </c>
    </row>
    <row r="593" spans="5:31" x14ac:dyDescent="0.2">
      <c r="E593" s="76">
        <v>479</v>
      </c>
      <c r="F593" s="76" t="s">
        <v>392</v>
      </c>
      <c r="G593" s="76">
        <v>2.627215611</v>
      </c>
      <c r="H593" s="76">
        <v>-0.11928668100000001</v>
      </c>
      <c r="I593" s="76">
        <v>-4.8863157999999997E-2</v>
      </c>
      <c r="J593" s="241">
        <v>0</v>
      </c>
      <c r="K593" s="241">
        <v>0</v>
      </c>
      <c r="L593" s="241">
        <v>0</v>
      </c>
      <c r="M593" s="241">
        <v>0</v>
      </c>
      <c r="N593" s="76"/>
      <c r="O593" s="76" t="s">
        <v>392</v>
      </c>
      <c r="P593" s="76">
        <v>2.627215611</v>
      </c>
      <c r="Q593" s="76">
        <v>-0.11928668100000001</v>
      </c>
      <c r="R593" s="76">
        <v>-4.8863157999999997E-2</v>
      </c>
      <c r="S593" s="241">
        <v>0</v>
      </c>
      <c r="T593" s="241">
        <v>0</v>
      </c>
      <c r="U593" s="241">
        <v>0</v>
      </c>
      <c r="V593" s="241">
        <v>0</v>
      </c>
      <c r="W593" s="76"/>
      <c r="X593" s="76" t="s">
        <v>392</v>
      </c>
      <c r="Y593" s="76">
        <v>2.627215611</v>
      </c>
      <c r="Z593" s="76">
        <v>-0.11928668100000001</v>
      </c>
      <c r="AA593" s="76">
        <v>-4.8863157999999997E-2</v>
      </c>
      <c r="AB593" s="241">
        <v>0</v>
      </c>
      <c r="AC593" s="241">
        <v>0</v>
      </c>
      <c r="AD593" s="241">
        <v>0</v>
      </c>
      <c r="AE593" s="241">
        <v>0</v>
      </c>
    </row>
    <row r="594" spans="5:31" x14ac:dyDescent="0.2">
      <c r="E594" s="76">
        <v>480</v>
      </c>
      <c r="F594" s="76"/>
      <c r="G594" s="76"/>
      <c r="H594" s="76"/>
      <c r="I594" s="76"/>
      <c r="J594" s="241">
        <v>0</v>
      </c>
      <c r="K594" s="241">
        <v>0</v>
      </c>
      <c r="L594" s="241">
        <v>0</v>
      </c>
      <c r="M594" s="241">
        <v>0</v>
      </c>
      <c r="N594" s="76"/>
      <c r="O594" s="76"/>
      <c r="P594" s="76"/>
      <c r="Q594" s="76"/>
      <c r="R594" s="76"/>
      <c r="S594" s="241">
        <v>0</v>
      </c>
      <c r="T594" s="241">
        <v>0</v>
      </c>
      <c r="U594" s="241">
        <v>0</v>
      </c>
      <c r="V594" s="241">
        <v>0</v>
      </c>
      <c r="W594" s="76"/>
      <c r="X594" s="76"/>
      <c r="Y594" s="76"/>
      <c r="Z594" s="76"/>
      <c r="AA594" s="76"/>
      <c r="AB594" s="241">
        <v>0</v>
      </c>
      <c r="AC594" s="241">
        <v>0</v>
      </c>
      <c r="AD594" s="241">
        <v>0</v>
      </c>
      <c r="AE594" s="241">
        <v>0</v>
      </c>
    </row>
    <row r="595" spans="5:31" x14ac:dyDescent="0.2">
      <c r="E595" s="76">
        <v>481</v>
      </c>
      <c r="F595" s="76" t="s">
        <v>394</v>
      </c>
      <c r="G595" s="76">
        <v>4.0567097783000001</v>
      </c>
      <c r="H595" s="76">
        <v>-0.81519311900000002</v>
      </c>
      <c r="I595" s="76">
        <v>2.6573890999999999E-2</v>
      </c>
      <c r="J595" s="241">
        <v>0</v>
      </c>
      <c r="K595" s="241">
        <v>0</v>
      </c>
      <c r="L595" s="241">
        <v>0</v>
      </c>
      <c r="M595" s="241">
        <v>0</v>
      </c>
      <c r="N595" s="76"/>
      <c r="O595" s="76" t="s">
        <v>394</v>
      </c>
      <c r="P595" s="76">
        <v>4.0567097783000001</v>
      </c>
      <c r="Q595" s="76">
        <v>-0.81519311900000002</v>
      </c>
      <c r="R595" s="76">
        <v>2.6573890999999999E-2</v>
      </c>
      <c r="S595" s="241">
        <v>0</v>
      </c>
      <c r="T595" s="241">
        <v>0</v>
      </c>
      <c r="U595" s="241">
        <v>0</v>
      </c>
      <c r="V595" s="241">
        <v>0</v>
      </c>
      <c r="W595" s="76"/>
      <c r="X595" s="76" t="s">
        <v>394</v>
      </c>
      <c r="Y595" s="76">
        <v>4.0567097783000001</v>
      </c>
      <c r="Z595" s="76">
        <v>-0.81519311900000002</v>
      </c>
      <c r="AA595" s="76">
        <v>2.6573890999999999E-2</v>
      </c>
      <c r="AB595" s="241">
        <v>0</v>
      </c>
      <c r="AC595" s="241">
        <v>0</v>
      </c>
      <c r="AD595" s="241">
        <v>0</v>
      </c>
      <c r="AE595" s="241">
        <v>0</v>
      </c>
    </row>
    <row r="596" spans="5:31" x14ac:dyDescent="0.2">
      <c r="E596" s="76">
        <v>482</v>
      </c>
      <c r="F596" s="76" t="s">
        <v>395</v>
      </c>
      <c r="G596" s="76">
        <v>2.7622157862000001</v>
      </c>
      <c r="H596" s="76">
        <v>-0.20489960600000001</v>
      </c>
      <c r="I596" s="76">
        <v>-3.8631113000000002E-2</v>
      </c>
      <c r="J596" s="76">
        <v>0</v>
      </c>
      <c r="K596" s="76">
        <v>0</v>
      </c>
      <c r="L596" s="76">
        <v>0</v>
      </c>
      <c r="M596" s="76">
        <v>0</v>
      </c>
      <c r="N596" s="76"/>
      <c r="O596" s="76" t="s">
        <v>395</v>
      </c>
      <c r="P596" s="76">
        <v>2.7622157862000001</v>
      </c>
      <c r="Q596" s="76">
        <v>-0.20489960600000001</v>
      </c>
      <c r="R596" s="76">
        <v>-3.8631113000000002E-2</v>
      </c>
      <c r="S596" s="76">
        <v>0</v>
      </c>
      <c r="T596" s="76">
        <v>0</v>
      </c>
      <c r="U596" s="76">
        <v>0</v>
      </c>
      <c r="V596" s="76">
        <v>0</v>
      </c>
      <c r="W596" s="76"/>
      <c r="X596" s="76" t="s">
        <v>395</v>
      </c>
      <c r="Y596" s="76">
        <v>2.7622157862000001</v>
      </c>
      <c r="Z596" s="76">
        <v>-0.20489960600000001</v>
      </c>
      <c r="AA596" s="76">
        <v>-3.8631113000000002E-2</v>
      </c>
      <c r="AB596" s="76">
        <v>0</v>
      </c>
      <c r="AC596" s="76">
        <v>0</v>
      </c>
      <c r="AD596" s="76">
        <v>0</v>
      </c>
      <c r="AE596" s="76">
        <v>0</v>
      </c>
    </row>
    <row r="597" spans="5:31" x14ac:dyDescent="0.2">
      <c r="E597" s="76">
        <v>483</v>
      </c>
      <c r="F597" s="76" t="s">
        <v>396</v>
      </c>
      <c r="G597" s="76">
        <v>2.7321618237999998</v>
      </c>
      <c r="H597" s="76">
        <v>-0.20489960600000001</v>
      </c>
      <c r="I597" s="76">
        <v>-3.8631113000000002E-2</v>
      </c>
      <c r="J597" s="76">
        <v>0</v>
      </c>
      <c r="K597" s="76">
        <v>0</v>
      </c>
      <c r="L597" s="76">
        <v>0</v>
      </c>
      <c r="M597" s="76">
        <v>0</v>
      </c>
      <c r="N597" s="76"/>
      <c r="O597" s="76" t="s">
        <v>396</v>
      </c>
      <c r="P597" s="76">
        <v>2.7321618237999998</v>
      </c>
      <c r="Q597" s="76">
        <v>-0.20489960600000001</v>
      </c>
      <c r="R597" s="76">
        <v>-3.8631113000000002E-2</v>
      </c>
      <c r="S597" s="76">
        <v>0</v>
      </c>
      <c r="T597" s="76">
        <v>0</v>
      </c>
      <c r="U597" s="76">
        <v>0</v>
      </c>
      <c r="V597" s="76">
        <v>0</v>
      </c>
      <c r="W597" s="76"/>
      <c r="X597" s="76" t="s">
        <v>396</v>
      </c>
      <c r="Y597" s="76">
        <v>2.7321618237999998</v>
      </c>
      <c r="Z597" s="76">
        <v>-0.20489960600000001</v>
      </c>
      <c r="AA597" s="76">
        <v>-3.8631113000000002E-2</v>
      </c>
      <c r="AB597" s="76">
        <v>0</v>
      </c>
      <c r="AC597" s="76">
        <v>0</v>
      </c>
      <c r="AD597" s="76">
        <v>0</v>
      </c>
      <c r="AE597" s="76">
        <v>0</v>
      </c>
    </row>
    <row r="598" spans="5:31" x14ac:dyDescent="0.2">
      <c r="E598" s="76">
        <v>484</v>
      </c>
      <c r="F598" s="76" t="s">
        <v>397</v>
      </c>
      <c r="G598" s="76">
        <v>2.7390526277</v>
      </c>
      <c r="H598" s="76">
        <v>-0.20489960600000001</v>
      </c>
      <c r="I598" s="76">
        <v>-3.8631113000000002E-2</v>
      </c>
      <c r="J598" s="76">
        <v>0</v>
      </c>
      <c r="K598" s="76">
        <v>0</v>
      </c>
      <c r="L598" s="76">
        <v>0</v>
      </c>
      <c r="M598" s="76">
        <v>0</v>
      </c>
      <c r="N598" s="76"/>
      <c r="O598" s="76" t="s">
        <v>397</v>
      </c>
      <c r="P598" s="76">
        <v>2.7390526277</v>
      </c>
      <c r="Q598" s="76">
        <v>-0.20489960600000001</v>
      </c>
      <c r="R598" s="76">
        <v>-3.8631113000000002E-2</v>
      </c>
      <c r="S598" s="76">
        <v>0</v>
      </c>
      <c r="T598" s="76">
        <v>0</v>
      </c>
      <c r="U598" s="76">
        <v>0</v>
      </c>
      <c r="V598" s="76">
        <v>0</v>
      </c>
      <c r="W598" s="76"/>
      <c r="X598" s="76" t="s">
        <v>397</v>
      </c>
      <c r="Y598" s="76">
        <v>2.7390526277</v>
      </c>
      <c r="Z598" s="76">
        <v>-0.20489960600000001</v>
      </c>
      <c r="AA598" s="76">
        <v>-3.8631113000000002E-2</v>
      </c>
      <c r="AB598" s="76">
        <v>0</v>
      </c>
      <c r="AC598" s="76">
        <v>0</v>
      </c>
      <c r="AD598" s="76">
        <v>0</v>
      </c>
      <c r="AE598" s="76">
        <v>0</v>
      </c>
    </row>
    <row r="599" spans="5:31" x14ac:dyDescent="0.2">
      <c r="E599" s="76">
        <v>485</v>
      </c>
      <c r="F599" s="76" t="s">
        <v>398</v>
      </c>
      <c r="G599" s="76">
        <v>2.7437288119000001</v>
      </c>
      <c r="H599" s="76">
        <v>-0.20489960600000001</v>
      </c>
      <c r="I599" s="76">
        <v>-3.8631113000000002E-2</v>
      </c>
      <c r="J599" s="76">
        <v>0</v>
      </c>
      <c r="K599" s="76">
        <v>0</v>
      </c>
      <c r="L599" s="76">
        <v>0</v>
      </c>
      <c r="M599" s="76">
        <v>0</v>
      </c>
      <c r="N599" s="76"/>
      <c r="O599" s="76" t="s">
        <v>398</v>
      </c>
      <c r="P599" s="76">
        <v>2.7437288119000001</v>
      </c>
      <c r="Q599" s="76">
        <v>-0.20489960600000001</v>
      </c>
      <c r="R599" s="76">
        <v>-3.8631113000000002E-2</v>
      </c>
      <c r="S599" s="76">
        <v>0</v>
      </c>
      <c r="T599" s="76">
        <v>0</v>
      </c>
      <c r="U599" s="76">
        <v>0</v>
      </c>
      <c r="V599" s="76">
        <v>0</v>
      </c>
      <c r="W599" s="76"/>
      <c r="X599" s="76" t="s">
        <v>398</v>
      </c>
      <c r="Y599" s="76">
        <v>2.7437288119000001</v>
      </c>
      <c r="Z599" s="76">
        <v>-0.20489960600000001</v>
      </c>
      <c r="AA599" s="76">
        <v>-3.8631113000000002E-2</v>
      </c>
      <c r="AB599" s="76">
        <v>0</v>
      </c>
      <c r="AC599" s="76">
        <v>0</v>
      </c>
      <c r="AD599" s="76">
        <v>0</v>
      </c>
      <c r="AE599" s="76">
        <v>0</v>
      </c>
    </row>
    <row r="600" spans="5:31" x14ac:dyDescent="0.2">
      <c r="E600" s="76">
        <v>486</v>
      </c>
      <c r="F600" s="76" t="s">
        <v>399</v>
      </c>
      <c r="G600" s="76">
        <v>2.7424507496000001</v>
      </c>
      <c r="H600" s="76">
        <v>-0.20489960600000001</v>
      </c>
      <c r="I600" s="76">
        <v>-3.8631113000000002E-2</v>
      </c>
      <c r="J600" s="76">
        <v>0</v>
      </c>
      <c r="K600" s="76">
        <v>0</v>
      </c>
      <c r="L600" s="76">
        <v>0</v>
      </c>
      <c r="M600" s="76">
        <v>0</v>
      </c>
      <c r="N600" s="76"/>
      <c r="O600" s="76" t="s">
        <v>399</v>
      </c>
      <c r="P600" s="76">
        <v>2.7424507496000001</v>
      </c>
      <c r="Q600" s="76">
        <v>-0.20489960600000001</v>
      </c>
      <c r="R600" s="76">
        <v>-3.8631113000000002E-2</v>
      </c>
      <c r="S600" s="76">
        <v>0</v>
      </c>
      <c r="T600" s="76">
        <v>0</v>
      </c>
      <c r="U600" s="76">
        <v>0</v>
      </c>
      <c r="V600" s="76">
        <v>0</v>
      </c>
      <c r="W600" s="76"/>
      <c r="X600" s="76" t="s">
        <v>399</v>
      </c>
      <c r="Y600" s="76">
        <v>2.7424507496000001</v>
      </c>
      <c r="Z600" s="76">
        <v>-0.20489960600000001</v>
      </c>
      <c r="AA600" s="76">
        <v>-3.8631113000000002E-2</v>
      </c>
      <c r="AB600" s="76">
        <v>0</v>
      </c>
      <c r="AC600" s="76">
        <v>0</v>
      </c>
      <c r="AD600" s="76">
        <v>0</v>
      </c>
      <c r="AE600" s="76">
        <v>0</v>
      </c>
    </row>
    <row r="601" spans="5:31" x14ac:dyDescent="0.2">
      <c r="E601" s="76">
        <v>487</v>
      </c>
      <c r="F601" s="76" t="s">
        <v>400</v>
      </c>
      <c r="G601" s="76">
        <v>2.7444694691999998</v>
      </c>
      <c r="H601" s="76">
        <v>-0.20489960600000001</v>
      </c>
      <c r="I601" s="76">
        <v>-3.8631113000000002E-2</v>
      </c>
      <c r="J601" s="76">
        <v>0</v>
      </c>
      <c r="K601" s="76">
        <v>0</v>
      </c>
      <c r="L601" s="76">
        <v>0</v>
      </c>
      <c r="M601" s="76">
        <v>0</v>
      </c>
      <c r="N601" s="76"/>
      <c r="O601" s="76" t="s">
        <v>400</v>
      </c>
      <c r="P601" s="76">
        <v>2.7444694691999998</v>
      </c>
      <c r="Q601" s="76">
        <v>-0.20489960600000001</v>
      </c>
      <c r="R601" s="76">
        <v>-3.8631113000000002E-2</v>
      </c>
      <c r="S601" s="76">
        <v>0</v>
      </c>
      <c r="T601" s="76">
        <v>0</v>
      </c>
      <c r="U601" s="76">
        <v>0</v>
      </c>
      <c r="V601" s="76">
        <v>0</v>
      </c>
      <c r="W601" s="76"/>
      <c r="X601" s="76" t="s">
        <v>400</v>
      </c>
      <c r="Y601" s="76">
        <v>2.7444694691999998</v>
      </c>
      <c r="Z601" s="76">
        <v>-0.20489960600000001</v>
      </c>
      <c r="AA601" s="76">
        <v>-3.8631113000000002E-2</v>
      </c>
      <c r="AB601" s="76">
        <v>0</v>
      </c>
      <c r="AC601" s="76">
        <v>0</v>
      </c>
      <c r="AD601" s="76">
        <v>0</v>
      </c>
      <c r="AE601" s="76">
        <v>0</v>
      </c>
    </row>
    <row r="602" spans="5:31" x14ac:dyDescent="0.2">
      <c r="E602" s="76">
        <v>488</v>
      </c>
      <c r="F602" s="76" t="s">
        <v>401</v>
      </c>
      <c r="G602" s="76">
        <v>2.7342468225999998</v>
      </c>
      <c r="H602" s="76">
        <v>-0.20489960600000001</v>
      </c>
      <c r="I602" s="76">
        <v>-3.8631113000000002E-2</v>
      </c>
      <c r="J602" s="76">
        <v>0</v>
      </c>
      <c r="K602" s="76">
        <v>0</v>
      </c>
      <c r="L602" s="76">
        <v>0</v>
      </c>
      <c r="M602" s="76">
        <v>0</v>
      </c>
      <c r="N602" s="76"/>
      <c r="O602" s="76" t="s">
        <v>401</v>
      </c>
      <c r="P602" s="76">
        <v>2.7342468225999998</v>
      </c>
      <c r="Q602" s="76">
        <v>-0.20489960600000001</v>
      </c>
      <c r="R602" s="76">
        <v>-3.8631113000000002E-2</v>
      </c>
      <c r="S602" s="76">
        <v>0</v>
      </c>
      <c r="T602" s="76">
        <v>0</v>
      </c>
      <c r="U602" s="76">
        <v>0</v>
      </c>
      <c r="V602" s="76">
        <v>0</v>
      </c>
      <c r="W602" s="76"/>
      <c r="X602" s="76" t="s">
        <v>401</v>
      </c>
      <c r="Y602" s="76">
        <v>2.7342468225999998</v>
      </c>
      <c r="Z602" s="76">
        <v>-0.20489960600000001</v>
      </c>
      <c r="AA602" s="76">
        <v>-3.8631113000000002E-2</v>
      </c>
      <c r="AB602" s="76">
        <v>0</v>
      </c>
      <c r="AC602" s="76">
        <v>0</v>
      </c>
      <c r="AD602" s="76">
        <v>0</v>
      </c>
      <c r="AE602" s="76">
        <v>0</v>
      </c>
    </row>
    <row r="603" spans="5:31" x14ac:dyDescent="0.2">
      <c r="E603" s="76">
        <v>489</v>
      </c>
      <c r="F603" s="76" t="s">
        <v>402</v>
      </c>
      <c r="G603" s="76">
        <v>2.7285916899</v>
      </c>
      <c r="H603" s="76">
        <v>-0.20489960600000001</v>
      </c>
      <c r="I603" s="76">
        <v>-3.8631113000000002E-2</v>
      </c>
      <c r="J603" s="76">
        <v>0</v>
      </c>
      <c r="K603" s="76">
        <v>0</v>
      </c>
      <c r="L603" s="76">
        <v>0</v>
      </c>
      <c r="M603" s="76">
        <v>0</v>
      </c>
      <c r="N603" s="76"/>
      <c r="O603" s="76" t="s">
        <v>402</v>
      </c>
      <c r="P603" s="76">
        <v>2.7285916899</v>
      </c>
      <c r="Q603" s="76">
        <v>-0.20489960600000001</v>
      </c>
      <c r="R603" s="76">
        <v>-3.8631113000000002E-2</v>
      </c>
      <c r="S603" s="76">
        <v>0</v>
      </c>
      <c r="T603" s="76">
        <v>0</v>
      </c>
      <c r="U603" s="76">
        <v>0</v>
      </c>
      <c r="V603" s="76">
        <v>0</v>
      </c>
      <c r="W603" s="76"/>
      <c r="X603" s="76" t="s">
        <v>402</v>
      </c>
      <c r="Y603" s="76">
        <v>2.7285916899</v>
      </c>
      <c r="Z603" s="76">
        <v>-0.20489960600000001</v>
      </c>
      <c r="AA603" s="76">
        <v>-3.8631113000000002E-2</v>
      </c>
      <c r="AB603" s="76">
        <v>0</v>
      </c>
      <c r="AC603" s="76">
        <v>0</v>
      </c>
      <c r="AD603" s="76">
        <v>0</v>
      </c>
      <c r="AE603" s="76">
        <v>0</v>
      </c>
    </row>
    <row r="604" spans="5:31" x14ac:dyDescent="0.2">
      <c r="E604" s="76">
        <v>490</v>
      </c>
      <c r="F604" s="76" t="s">
        <v>403</v>
      </c>
      <c r="G604" s="76">
        <v>2.7364611139999999</v>
      </c>
      <c r="H604" s="76">
        <v>-0.20489960600000001</v>
      </c>
      <c r="I604" s="76">
        <v>-3.8631113000000002E-2</v>
      </c>
      <c r="J604" s="76">
        <v>0</v>
      </c>
      <c r="K604" s="76">
        <v>0</v>
      </c>
      <c r="L604" s="76">
        <v>0</v>
      </c>
      <c r="M604" s="76">
        <v>0</v>
      </c>
      <c r="N604" s="76"/>
      <c r="O604" s="76" t="s">
        <v>403</v>
      </c>
      <c r="P604" s="76">
        <v>2.7364611139999999</v>
      </c>
      <c r="Q604" s="76">
        <v>-0.20489960600000001</v>
      </c>
      <c r="R604" s="76">
        <v>-3.8631113000000002E-2</v>
      </c>
      <c r="S604" s="76">
        <v>0</v>
      </c>
      <c r="T604" s="76">
        <v>0</v>
      </c>
      <c r="U604" s="76">
        <v>0</v>
      </c>
      <c r="V604" s="76">
        <v>0</v>
      </c>
      <c r="W604" s="76"/>
      <c r="X604" s="76" t="s">
        <v>403</v>
      </c>
      <c r="Y604" s="76">
        <v>2.7364611139999999</v>
      </c>
      <c r="Z604" s="76">
        <v>-0.20489960600000001</v>
      </c>
      <c r="AA604" s="76">
        <v>-3.8631113000000002E-2</v>
      </c>
      <c r="AB604" s="76">
        <v>0</v>
      </c>
      <c r="AC604" s="76">
        <v>0</v>
      </c>
      <c r="AD604" s="76">
        <v>0</v>
      </c>
      <c r="AE604" s="76">
        <v>0</v>
      </c>
    </row>
    <row r="605" spans="5:31" x14ac:dyDescent="0.2">
      <c r="E605" s="76">
        <v>491</v>
      </c>
      <c r="F605" s="76" t="s">
        <v>404</v>
      </c>
      <c r="G605" s="76">
        <v>4.0509519188000001</v>
      </c>
      <c r="H605" s="76">
        <v>-0.81519311900000002</v>
      </c>
      <c r="I605" s="76">
        <v>2.6573890999999999E-2</v>
      </c>
      <c r="J605" s="76">
        <v>0</v>
      </c>
      <c r="K605" s="76">
        <v>0</v>
      </c>
      <c r="L605" s="76">
        <v>0</v>
      </c>
      <c r="M605" s="76">
        <v>0</v>
      </c>
      <c r="N605" s="76"/>
      <c r="O605" s="76" t="s">
        <v>404</v>
      </c>
      <c r="P605" s="76">
        <v>4.0509519188000001</v>
      </c>
      <c r="Q605" s="76">
        <v>-0.81519311900000002</v>
      </c>
      <c r="R605" s="76">
        <v>2.6573890999999999E-2</v>
      </c>
      <c r="S605" s="76">
        <v>0</v>
      </c>
      <c r="T605" s="76">
        <v>0</v>
      </c>
      <c r="U605" s="76">
        <v>0</v>
      </c>
      <c r="V605" s="76">
        <v>0</v>
      </c>
      <c r="W605" s="76"/>
      <c r="X605" s="76" t="s">
        <v>404</v>
      </c>
      <c r="Y605" s="76">
        <v>4.0509519188000001</v>
      </c>
      <c r="Z605" s="76">
        <v>-0.81519311900000002</v>
      </c>
      <c r="AA605" s="76">
        <v>2.6573890999999999E-2</v>
      </c>
      <c r="AB605" s="76">
        <v>0</v>
      </c>
      <c r="AC605" s="76">
        <v>0</v>
      </c>
      <c r="AD605" s="76">
        <v>0</v>
      </c>
      <c r="AE605" s="76">
        <v>0</v>
      </c>
    </row>
    <row r="606" spans="5:31" x14ac:dyDescent="0.2">
      <c r="E606" s="76">
        <v>492</v>
      </c>
      <c r="F606" s="76" t="s">
        <v>405</v>
      </c>
      <c r="G606" s="76">
        <v>2.7549885010000001</v>
      </c>
      <c r="H606" s="76">
        <v>-0.20489960600000001</v>
      </c>
      <c r="I606" s="76">
        <v>-3.8631113000000002E-2</v>
      </c>
      <c r="J606" s="76">
        <v>0</v>
      </c>
      <c r="K606" s="76">
        <v>0</v>
      </c>
      <c r="L606" s="76">
        <v>0</v>
      </c>
      <c r="M606" s="76">
        <v>0</v>
      </c>
      <c r="N606" s="76"/>
      <c r="O606" s="76" t="s">
        <v>405</v>
      </c>
      <c r="P606" s="76">
        <v>2.7549885010000001</v>
      </c>
      <c r="Q606" s="76">
        <v>-0.20489960600000001</v>
      </c>
      <c r="R606" s="76">
        <v>-3.8631113000000002E-2</v>
      </c>
      <c r="S606" s="76">
        <v>0</v>
      </c>
      <c r="T606" s="76">
        <v>0</v>
      </c>
      <c r="U606" s="76">
        <v>0</v>
      </c>
      <c r="V606" s="76">
        <v>0</v>
      </c>
      <c r="W606" s="76"/>
      <c r="X606" s="76" t="s">
        <v>405</v>
      </c>
      <c r="Y606" s="76">
        <v>2.7549885010000001</v>
      </c>
      <c r="Z606" s="76">
        <v>-0.20489960600000001</v>
      </c>
      <c r="AA606" s="76">
        <v>-3.8631113000000002E-2</v>
      </c>
      <c r="AB606" s="76">
        <v>0</v>
      </c>
      <c r="AC606" s="76">
        <v>0</v>
      </c>
      <c r="AD606" s="76">
        <v>0</v>
      </c>
      <c r="AE606" s="76">
        <v>0</v>
      </c>
    </row>
    <row r="607" spans="5:31" x14ac:dyDescent="0.2">
      <c r="E607" s="76">
        <v>493</v>
      </c>
      <c r="F607" s="76" t="s">
        <v>406</v>
      </c>
      <c r="G607" s="76">
        <v>2.7479690579999998</v>
      </c>
      <c r="H607" s="76">
        <v>-0.20489960600000001</v>
      </c>
      <c r="I607" s="76">
        <v>-3.8631113000000002E-2</v>
      </c>
      <c r="J607" s="76">
        <v>0</v>
      </c>
      <c r="K607" s="76">
        <v>0</v>
      </c>
      <c r="L607" s="76">
        <v>0</v>
      </c>
      <c r="M607" s="76">
        <v>0</v>
      </c>
      <c r="N607" s="76"/>
      <c r="O607" s="76" t="s">
        <v>406</v>
      </c>
      <c r="P607" s="76">
        <v>2.7479690579999998</v>
      </c>
      <c r="Q607" s="76">
        <v>-0.20489960600000001</v>
      </c>
      <c r="R607" s="76">
        <v>-3.8631113000000002E-2</v>
      </c>
      <c r="S607" s="76">
        <v>0</v>
      </c>
      <c r="T607" s="76">
        <v>0</v>
      </c>
      <c r="U607" s="76">
        <v>0</v>
      </c>
      <c r="V607" s="76">
        <v>0</v>
      </c>
      <c r="W607" s="76"/>
      <c r="X607" s="76" t="s">
        <v>406</v>
      </c>
      <c r="Y607" s="76">
        <v>2.7479690579999998</v>
      </c>
      <c r="Z607" s="76">
        <v>-0.20489960600000001</v>
      </c>
      <c r="AA607" s="76">
        <v>-3.8631113000000002E-2</v>
      </c>
      <c r="AB607" s="76">
        <v>0</v>
      </c>
      <c r="AC607" s="76">
        <v>0</v>
      </c>
      <c r="AD607" s="76">
        <v>0</v>
      </c>
      <c r="AE607" s="76">
        <v>0</v>
      </c>
    </row>
    <row r="608" spans="5:31" x14ac:dyDescent="0.2">
      <c r="E608" s="76">
        <v>494</v>
      </c>
      <c r="F608" s="76" t="s">
        <v>407</v>
      </c>
      <c r="G608" s="76">
        <v>2.7398785611999998</v>
      </c>
      <c r="H608" s="76">
        <v>-0.20489960600000001</v>
      </c>
      <c r="I608" s="76">
        <v>-3.8631113000000002E-2</v>
      </c>
      <c r="J608" s="241">
        <v>0</v>
      </c>
      <c r="K608" s="241">
        <v>0</v>
      </c>
      <c r="L608" s="241">
        <v>0</v>
      </c>
      <c r="M608" s="241">
        <v>0</v>
      </c>
      <c r="N608" s="76"/>
      <c r="O608" s="76" t="s">
        <v>407</v>
      </c>
      <c r="P608" s="76">
        <v>2.7398785611999998</v>
      </c>
      <c r="Q608" s="76">
        <v>-0.20489960600000001</v>
      </c>
      <c r="R608" s="76">
        <v>-3.8631113000000002E-2</v>
      </c>
      <c r="S608" s="241">
        <v>0</v>
      </c>
      <c r="T608" s="241">
        <v>0</v>
      </c>
      <c r="U608" s="241">
        <v>0</v>
      </c>
      <c r="V608" s="241">
        <v>0</v>
      </c>
      <c r="W608" s="76"/>
      <c r="X608" s="76" t="s">
        <v>407</v>
      </c>
      <c r="Y608" s="76">
        <v>2.7398785611999998</v>
      </c>
      <c r="Z608" s="76">
        <v>-0.20489960600000001</v>
      </c>
      <c r="AA608" s="76">
        <v>-3.8631113000000002E-2</v>
      </c>
      <c r="AB608" s="241">
        <v>0</v>
      </c>
      <c r="AC608" s="241">
        <v>0</v>
      </c>
      <c r="AD608" s="241">
        <v>0</v>
      </c>
      <c r="AE608" s="241">
        <v>0</v>
      </c>
    </row>
    <row r="609" spans="5:31" x14ac:dyDescent="0.2">
      <c r="E609" s="76">
        <v>495</v>
      </c>
      <c r="F609" s="76" t="s">
        <v>408</v>
      </c>
      <c r="G609" s="76">
        <v>2.7696804336</v>
      </c>
      <c r="H609" s="76">
        <v>-0.20489960600000001</v>
      </c>
      <c r="I609" s="76">
        <v>-3.8631113000000002E-2</v>
      </c>
      <c r="J609" s="241">
        <v>0</v>
      </c>
      <c r="K609" s="241">
        <v>0</v>
      </c>
      <c r="L609" s="241">
        <v>0</v>
      </c>
      <c r="M609" s="241">
        <v>0</v>
      </c>
      <c r="N609" s="76"/>
      <c r="O609" s="76" t="s">
        <v>408</v>
      </c>
      <c r="P609" s="76">
        <v>2.7696804336</v>
      </c>
      <c r="Q609" s="76">
        <v>-0.20489960600000001</v>
      </c>
      <c r="R609" s="76">
        <v>-3.8631113000000002E-2</v>
      </c>
      <c r="S609" s="241">
        <v>0</v>
      </c>
      <c r="T609" s="241">
        <v>0</v>
      </c>
      <c r="U609" s="241">
        <v>0</v>
      </c>
      <c r="V609" s="241">
        <v>0</v>
      </c>
      <c r="W609" s="76"/>
      <c r="X609" s="76" t="s">
        <v>408</v>
      </c>
      <c r="Y609" s="76">
        <v>2.7696804336</v>
      </c>
      <c r="Z609" s="76">
        <v>-0.20489960600000001</v>
      </c>
      <c r="AA609" s="76">
        <v>-3.8631113000000002E-2</v>
      </c>
      <c r="AB609" s="241">
        <v>0</v>
      </c>
      <c r="AC609" s="241">
        <v>0</v>
      </c>
      <c r="AD609" s="241">
        <v>0</v>
      </c>
      <c r="AE609" s="241">
        <v>0</v>
      </c>
    </row>
    <row r="610" spans="5:31" x14ac:dyDescent="0.2">
      <c r="E610" s="76">
        <v>496</v>
      </c>
      <c r="F610" s="76" t="s">
        <v>409</v>
      </c>
      <c r="G610" s="76">
        <v>2.7622888698999999</v>
      </c>
      <c r="H610" s="76">
        <v>-0.20489960600000001</v>
      </c>
      <c r="I610" s="76">
        <v>-3.8631113000000002E-2</v>
      </c>
      <c r="J610" s="241">
        <v>0</v>
      </c>
      <c r="K610" s="241">
        <v>0</v>
      </c>
      <c r="L610" s="241">
        <v>0</v>
      </c>
      <c r="M610" s="241">
        <v>0</v>
      </c>
      <c r="N610" s="76"/>
      <c r="O610" s="76" t="s">
        <v>409</v>
      </c>
      <c r="P610" s="76">
        <v>2.7622888698999999</v>
      </c>
      <c r="Q610" s="76">
        <v>-0.20489960600000001</v>
      </c>
      <c r="R610" s="76">
        <v>-3.8631113000000002E-2</v>
      </c>
      <c r="S610" s="241">
        <v>0</v>
      </c>
      <c r="T610" s="241">
        <v>0</v>
      </c>
      <c r="U610" s="241">
        <v>0</v>
      </c>
      <c r="V610" s="241">
        <v>0</v>
      </c>
      <c r="W610" s="76"/>
      <c r="X610" s="76" t="s">
        <v>409</v>
      </c>
      <c r="Y610" s="76">
        <v>2.7622888698999999</v>
      </c>
      <c r="Z610" s="76">
        <v>-0.20489960600000001</v>
      </c>
      <c r="AA610" s="76">
        <v>-3.8631113000000002E-2</v>
      </c>
      <c r="AB610" s="241">
        <v>0</v>
      </c>
      <c r="AC610" s="241">
        <v>0</v>
      </c>
      <c r="AD610" s="241">
        <v>0</v>
      </c>
      <c r="AE610" s="241">
        <v>0</v>
      </c>
    </row>
    <row r="611" spans="5:31" x14ac:dyDescent="0.2">
      <c r="E611" s="76">
        <v>497</v>
      </c>
      <c r="F611" s="76" t="s">
        <v>410</v>
      </c>
      <c r="G611" s="76">
        <v>2.7514566116000001</v>
      </c>
      <c r="H611" s="76">
        <v>-0.20489960600000001</v>
      </c>
      <c r="I611" s="76">
        <v>-3.8631113000000002E-2</v>
      </c>
      <c r="J611" s="241">
        <v>0</v>
      </c>
      <c r="K611" s="241">
        <v>0</v>
      </c>
      <c r="L611" s="241">
        <v>0</v>
      </c>
      <c r="M611" s="241">
        <v>0</v>
      </c>
      <c r="N611" s="76"/>
      <c r="O611" s="76" t="s">
        <v>410</v>
      </c>
      <c r="P611" s="76">
        <v>2.7514566116000001</v>
      </c>
      <c r="Q611" s="76">
        <v>-0.20489960600000001</v>
      </c>
      <c r="R611" s="76">
        <v>-3.8631113000000002E-2</v>
      </c>
      <c r="S611" s="241">
        <v>0</v>
      </c>
      <c r="T611" s="241">
        <v>0</v>
      </c>
      <c r="U611" s="241">
        <v>0</v>
      </c>
      <c r="V611" s="241">
        <v>0</v>
      </c>
      <c r="W611" s="76"/>
      <c r="X611" s="76" t="s">
        <v>410</v>
      </c>
      <c r="Y611" s="76">
        <v>2.7514566116000001</v>
      </c>
      <c r="Z611" s="76">
        <v>-0.20489960600000001</v>
      </c>
      <c r="AA611" s="76">
        <v>-3.8631113000000002E-2</v>
      </c>
      <c r="AB611" s="241">
        <v>0</v>
      </c>
      <c r="AC611" s="241">
        <v>0</v>
      </c>
      <c r="AD611" s="241">
        <v>0</v>
      </c>
      <c r="AE611" s="241">
        <v>0</v>
      </c>
    </row>
    <row r="612" spans="5:31" x14ac:dyDescent="0.2">
      <c r="E612" s="76">
        <v>498</v>
      </c>
      <c r="F612" s="76" t="s">
        <v>411</v>
      </c>
      <c r="G612" s="76">
        <v>2.769690572</v>
      </c>
      <c r="H612" s="76">
        <v>-0.20489960600000001</v>
      </c>
      <c r="I612" s="76">
        <v>-3.8631113000000002E-2</v>
      </c>
      <c r="J612" s="241">
        <v>0</v>
      </c>
      <c r="K612" s="241">
        <v>0</v>
      </c>
      <c r="L612" s="241">
        <v>0</v>
      </c>
      <c r="M612" s="241">
        <v>0</v>
      </c>
      <c r="N612" s="76"/>
      <c r="O612" s="76" t="s">
        <v>411</v>
      </c>
      <c r="P612" s="76">
        <v>2.769690572</v>
      </c>
      <c r="Q612" s="76">
        <v>-0.20489960600000001</v>
      </c>
      <c r="R612" s="76">
        <v>-3.8631113000000002E-2</v>
      </c>
      <c r="S612" s="241">
        <v>0</v>
      </c>
      <c r="T612" s="241">
        <v>0</v>
      </c>
      <c r="U612" s="241">
        <v>0</v>
      </c>
      <c r="V612" s="241">
        <v>0</v>
      </c>
      <c r="W612" s="76"/>
      <c r="X612" s="76" t="s">
        <v>411</v>
      </c>
      <c r="Y612" s="76">
        <v>2.769690572</v>
      </c>
      <c r="Z612" s="76">
        <v>-0.20489960600000001</v>
      </c>
      <c r="AA612" s="76">
        <v>-3.8631113000000002E-2</v>
      </c>
      <c r="AB612" s="241">
        <v>0</v>
      </c>
      <c r="AC612" s="241">
        <v>0</v>
      </c>
      <c r="AD612" s="241">
        <v>0</v>
      </c>
      <c r="AE612" s="241">
        <v>0</v>
      </c>
    </row>
    <row r="613" spans="5:31" x14ac:dyDescent="0.2">
      <c r="E613" s="76">
        <v>499</v>
      </c>
      <c r="F613" s="76" t="s">
        <v>412</v>
      </c>
      <c r="G613" s="76">
        <v>2.7398785611999998</v>
      </c>
      <c r="H613" s="76">
        <v>-0.20489960600000001</v>
      </c>
      <c r="I613" s="76">
        <v>-3.8631113000000002E-2</v>
      </c>
      <c r="J613" s="241">
        <v>0</v>
      </c>
      <c r="K613" s="241">
        <v>0</v>
      </c>
      <c r="L613" s="241">
        <v>0</v>
      </c>
      <c r="M613" s="241">
        <v>0</v>
      </c>
      <c r="N613" s="76"/>
      <c r="O613" s="76" t="s">
        <v>412</v>
      </c>
      <c r="P613" s="76">
        <v>2.7398785611999998</v>
      </c>
      <c r="Q613" s="76">
        <v>-0.20489960600000001</v>
      </c>
      <c r="R613" s="76">
        <v>-3.8631113000000002E-2</v>
      </c>
      <c r="S613" s="241">
        <v>0</v>
      </c>
      <c r="T613" s="241">
        <v>0</v>
      </c>
      <c r="U613" s="241">
        <v>0</v>
      </c>
      <c r="V613" s="241">
        <v>0</v>
      </c>
      <c r="W613" s="76"/>
      <c r="X613" s="76" t="s">
        <v>412</v>
      </c>
      <c r="Y613" s="76">
        <v>2.7398785611999998</v>
      </c>
      <c r="Z613" s="76">
        <v>-0.20489960600000001</v>
      </c>
      <c r="AA613" s="76">
        <v>-3.8631113000000002E-2</v>
      </c>
      <c r="AB613" s="241">
        <v>0</v>
      </c>
      <c r="AC613" s="241">
        <v>0</v>
      </c>
      <c r="AD613" s="241">
        <v>0</v>
      </c>
      <c r="AE613" s="241">
        <v>0</v>
      </c>
    </row>
    <row r="614" spans="5:31" x14ac:dyDescent="0.2">
      <c r="E614" s="76">
        <v>500</v>
      </c>
      <c r="F614" s="76"/>
      <c r="G614" s="76"/>
      <c r="H614" s="76"/>
      <c r="I614" s="76"/>
      <c r="J614" s="241">
        <v>0</v>
      </c>
      <c r="K614" s="241">
        <v>0</v>
      </c>
      <c r="L614" s="241">
        <v>0</v>
      </c>
      <c r="M614" s="241">
        <v>0</v>
      </c>
      <c r="N614" s="76"/>
      <c r="O614" s="76"/>
      <c r="P614" s="76"/>
      <c r="Q614" s="76"/>
      <c r="R614" s="76"/>
      <c r="S614" s="241">
        <v>0</v>
      </c>
      <c r="T614" s="241">
        <v>0</v>
      </c>
      <c r="U614" s="241">
        <v>0</v>
      </c>
      <c r="V614" s="241">
        <v>0</v>
      </c>
      <c r="W614" s="76"/>
      <c r="X614" s="76"/>
      <c r="Y614" s="76"/>
      <c r="Z614" s="76"/>
      <c r="AA614" s="76"/>
      <c r="AB614" s="241">
        <v>0</v>
      </c>
      <c r="AC614" s="241">
        <v>0</v>
      </c>
      <c r="AD614" s="241">
        <v>0</v>
      </c>
      <c r="AE614" s="241">
        <v>0</v>
      </c>
    </row>
    <row r="615" spans="5:31" x14ac:dyDescent="0.2">
      <c r="E615" s="76">
        <v>501</v>
      </c>
      <c r="F615" s="76" t="s">
        <v>414</v>
      </c>
      <c r="G615" s="76">
        <v>3.8688780443000002</v>
      </c>
      <c r="H615" s="76">
        <v>-0.753503056</v>
      </c>
      <c r="I615" s="76">
        <v>1.8773142999999999E-2</v>
      </c>
      <c r="J615" s="241">
        <v>0</v>
      </c>
      <c r="K615" s="241">
        <v>0</v>
      </c>
      <c r="L615" s="241">
        <v>0</v>
      </c>
      <c r="M615" s="241">
        <v>0</v>
      </c>
      <c r="N615" s="76"/>
      <c r="O615" s="76" t="s">
        <v>414</v>
      </c>
      <c r="P615" s="76">
        <v>3.8688780443000002</v>
      </c>
      <c r="Q615" s="76">
        <v>-0.753503056</v>
      </c>
      <c r="R615" s="76">
        <v>1.8773142999999999E-2</v>
      </c>
      <c r="S615" s="241">
        <v>0</v>
      </c>
      <c r="T615" s="241">
        <v>0</v>
      </c>
      <c r="U615" s="241">
        <v>0</v>
      </c>
      <c r="V615" s="241">
        <v>0</v>
      </c>
      <c r="W615" s="76"/>
      <c r="X615" s="76" t="s">
        <v>414</v>
      </c>
      <c r="Y615" s="76">
        <v>3.8688780443000002</v>
      </c>
      <c r="Z615" s="76">
        <v>-0.753503056</v>
      </c>
      <c r="AA615" s="76">
        <v>1.8773142999999999E-2</v>
      </c>
      <c r="AB615" s="241">
        <v>0</v>
      </c>
      <c r="AC615" s="241">
        <v>0</v>
      </c>
      <c r="AD615" s="241">
        <v>0</v>
      </c>
      <c r="AE615" s="241">
        <v>0</v>
      </c>
    </row>
    <row r="616" spans="5:31" x14ac:dyDescent="0.2">
      <c r="E616" s="76">
        <v>502</v>
      </c>
      <c r="F616" s="76" t="s">
        <v>415</v>
      </c>
      <c r="G616" s="76">
        <v>2.9288503748000001</v>
      </c>
      <c r="H616" s="76">
        <v>-0.32690498099999998</v>
      </c>
      <c r="I616" s="76">
        <v>-2.3307385E-2</v>
      </c>
      <c r="J616" s="241">
        <v>0</v>
      </c>
      <c r="K616" s="241">
        <v>0</v>
      </c>
      <c r="L616" s="241">
        <v>0</v>
      </c>
      <c r="M616" s="241">
        <v>0</v>
      </c>
      <c r="N616" s="76"/>
      <c r="O616" s="76" t="s">
        <v>415</v>
      </c>
      <c r="P616" s="76">
        <v>2.9288503748000001</v>
      </c>
      <c r="Q616" s="76">
        <v>-0.32690498099999998</v>
      </c>
      <c r="R616" s="76">
        <v>-2.3307385E-2</v>
      </c>
      <c r="S616" s="241">
        <v>0</v>
      </c>
      <c r="T616" s="241">
        <v>0</v>
      </c>
      <c r="U616" s="241">
        <v>0</v>
      </c>
      <c r="V616" s="241">
        <v>0</v>
      </c>
      <c r="W616" s="76"/>
      <c r="X616" s="76" t="s">
        <v>415</v>
      </c>
      <c r="Y616" s="76">
        <v>2.9288503748000001</v>
      </c>
      <c r="Z616" s="76">
        <v>-0.32690498099999998</v>
      </c>
      <c r="AA616" s="76">
        <v>-2.3307385E-2</v>
      </c>
      <c r="AB616" s="241">
        <v>0</v>
      </c>
      <c r="AC616" s="241">
        <v>0</v>
      </c>
      <c r="AD616" s="241">
        <v>0</v>
      </c>
      <c r="AE616" s="241">
        <v>0</v>
      </c>
    </row>
    <row r="617" spans="5:31" x14ac:dyDescent="0.2">
      <c r="E617" s="76">
        <v>503</v>
      </c>
      <c r="F617" s="76" t="s">
        <v>416</v>
      </c>
      <c r="G617" s="76">
        <v>2.9305022796000002</v>
      </c>
      <c r="H617" s="76">
        <v>-0.32690498099999998</v>
      </c>
      <c r="I617" s="76">
        <v>-2.3307385E-2</v>
      </c>
      <c r="J617" s="241">
        <v>0</v>
      </c>
      <c r="K617" s="241">
        <v>0</v>
      </c>
      <c r="L617" s="241">
        <v>0</v>
      </c>
      <c r="M617" s="241">
        <v>0</v>
      </c>
      <c r="N617" s="76"/>
      <c r="O617" s="76" t="s">
        <v>416</v>
      </c>
      <c r="P617" s="76">
        <v>2.9305022796000002</v>
      </c>
      <c r="Q617" s="76">
        <v>-0.32690498099999998</v>
      </c>
      <c r="R617" s="76">
        <v>-2.3307385E-2</v>
      </c>
      <c r="S617" s="241">
        <v>0</v>
      </c>
      <c r="T617" s="241">
        <v>0</v>
      </c>
      <c r="U617" s="241">
        <v>0</v>
      </c>
      <c r="V617" s="241">
        <v>0</v>
      </c>
      <c r="W617" s="76"/>
      <c r="X617" s="76" t="s">
        <v>416</v>
      </c>
      <c r="Y617" s="76">
        <v>2.9305022796000002</v>
      </c>
      <c r="Z617" s="76">
        <v>-0.32690498099999998</v>
      </c>
      <c r="AA617" s="76">
        <v>-2.3307385E-2</v>
      </c>
      <c r="AB617" s="241">
        <v>0</v>
      </c>
      <c r="AC617" s="241">
        <v>0</v>
      </c>
      <c r="AD617" s="241">
        <v>0</v>
      </c>
      <c r="AE617" s="241">
        <v>0</v>
      </c>
    </row>
    <row r="618" spans="5:31" x14ac:dyDescent="0.2">
      <c r="E618" s="76">
        <v>504</v>
      </c>
      <c r="F618" s="76" t="s">
        <v>417</v>
      </c>
      <c r="G618" s="76">
        <v>2.9324548262999999</v>
      </c>
      <c r="H618" s="76">
        <v>-0.32690498099999998</v>
      </c>
      <c r="I618" s="76">
        <v>-2.3307385E-2</v>
      </c>
      <c r="J618" s="241">
        <v>0</v>
      </c>
      <c r="K618" s="241">
        <v>0</v>
      </c>
      <c r="L618" s="241">
        <v>0</v>
      </c>
      <c r="M618" s="241">
        <v>0</v>
      </c>
      <c r="N618" s="76"/>
      <c r="O618" s="76" t="s">
        <v>417</v>
      </c>
      <c r="P618" s="76">
        <v>2.9324548262999999</v>
      </c>
      <c r="Q618" s="76">
        <v>-0.32690498099999998</v>
      </c>
      <c r="R618" s="76">
        <v>-2.3307385E-2</v>
      </c>
      <c r="S618" s="241">
        <v>0</v>
      </c>
      <c r="T618" s="241">
        <v>0</v>
      </c>
      <c r="U618" s="241">
        <v>0</v>
      </c>
      <c r="V618" s="241">
        <v>0</v>
      </c>
      <c r="W618" s="76"/>
      <c r="X618" s="76" t="s">
        <v>417</v>
      </c>
      <c r="Y618" s="76">
        <v>2.9324548262999999</v>
      </c>
      <c r="Z618" s="76">
        <v>-0.32690498099999998</v>
      </c>
      <c r="AA618" s="76">
        <v>-2.3307385E-2</v>
      </c>
      <c r="AB618" s="241">
        <v>0</v>
      </c>
      <c r="AC618" s="241">
        <v>0</v>
      </c>
      <c r="AD618" s="241">
        <v>0</v>
      </c>
      <c r="AE618" s="241">
        <v>0</v>
      </c>
    </row>
    <row r="619" spans="5:31" x14ac:dyDescent="0.2">
      <c r="E619" s="76">
        <v>505</v>
      </c>
      <c r="F619" s="76" t="s">
        <v>418</v>
      </c>
      <c r="G619" s="76">
        <v>2.9316402623000002</v>
      </c>
      <c r="H619" s="76">
        <v>-0.32690498099999998</v>
      </c>
      <c r="I619" s="76">
        <v>-2.3307385E-2</v>
      </c>
      <c r="J619" s="241">
        <v>0</v>
      </c>
      <c r="K619" s="241">
        <v>0</v>
      </c>
      <c r="L619" s="241">
        <v>0</v>
      </c>
      <c r="M619" s="241">
        <v>0</v>
      </c>
      <c r="N619" s="76"/>
      <c r="O619" s="76" t="s">
        <v>418</v>
      </c>
      <c r="P619" s="76">
        <v>2.9316402623000002</v>
      </c>
      <c r="Q619" s="76">
        <v>-0.32690498099999998</v>
      </c>
      <c r="R619" s="76">
        <v>-2.3307385E-2</v>
      </c>
      <c r="S619" s="241">
        <v>0</v>
      </c>
      <c r="T619" s="241">
        <v>0</v>
      </c>
      <c r="U619" s="241">
        <v>0</v>
      </c>
      <c r="V619" s="241">
        <v>0</v>
      </c>
      <c r="W619" s="76"/>
      <c r="X619" s="76" t="s">
        <v>418</v>
      </c>
      <c r="Y619" s="76">
        <v>2.9316402623000002</v>
      </c>
      <c r="Z619" s="76">
        <v>-0.32690498099999998</v>
      </c>
      <c r="AA619" s="76">
        <v>-2.3307385E-2</v>
      </c>
      <c r="AB619" s="241">
        <v>0</v>
      </c>
      <c r="AC619" s="241">
        <v>0</v>
      </c>
      <c r="AD619" s="241">
        <v>0</v>
      </c>
      <c r="AE619" s="241">
        <v>0</v>
      </c>
    </row>
    <row r="620" spans="5:31" x14ac:dyDescent="0.2">
      <c r="E620" s="76">
        <v>506</v>
      </c>
      <c r="F620" s="76" t="s">
        <v>419</v>
      </c>
      <c r="G620" s="76">
        <v>2.9371351044999998</v>
      </c>
      <c r="H620" s="76">
        <v>-0.32690498099999998</v>
      </c>
      <c r="I620" s="76">
        <v>-2.3307385E-2</v>
      </c>
      <c r="J620" s="241">
        <v>0</v>
      </c>
      <c r="K620" s="241">
        <v>0</v>
      </c>
      <c r="L620" s="241">
        <v>0</v>
      </c>
      <c r="M620" s="241">
        <v>0</v>
      </c>
      <c r="N620" s="76"/>
      <c r="O620" s="76" t="s">
        <v>419</v>
      </c>
      <c r="P620" s="76">
        <v>2.9371351044999998</v>
      </c>
      <c r="Q620" s="76">
        <v>-0.32690498099999998</v>
      </c>
      <c r="R620" s="76">
        <v>-2.3307385E-2</v>
      </c>
      <c r="S620" s="241">
        <v>0</v>
      </c>
      <c r="T620" s="241">
        <v>0</v>
      </c>
      <c r="U620" s="241">
        <v>0</v>
      </c>
      <c r="V620" s="241">
        <v>0</v>
      </c>
      <c r="W620" s="76"/>
      <c r="X620" s="76" t="s">
        <v>419</v>
      </c>
      <c r="Y620" s="76">
        <v>2.9371351044999998</v>
      </c>
      <c r="Z620" s="76">
        <v>-0.32690498099999998</v>
      </c>
      <c r="AA620" s="76">
        <v>-2.3307385E-2</v>
      </c>
      <c r="AB620" s="241">
        <v>0</v>
      </c>
      <c r="AC620" s="241">
        <v>0</v>
      </c>
      <c r="AD620" s="241">
        <v>0</v>
      </c>
      <c r="AE620" s="241">
        <v>0</v>
      </c>
    </row>
    <row r="621" spans="5:31" x14ac:dyDescent="0.2">
      <c r="E621" s="76">
        <v>507</v>
      </c>
      <c r="F621" s="76" t="s">
        <v>420</v>
      </c>
      <c r="G621" s="76">
        <v>2.9247671463999998</v>
      </c>
      <c r="H621" s="76">
        <v>-0.32690498099999998</v>
      </c>
      <c r="I621" s="76">
        <v>-2.3307385E-2</v>
      </c>
      <c r="J621" s="241">
        <v>0</v>
      </c>
      <c r="K621" s="241">
        <v>0</v>
      </c>
      <c r="L621" s="241">
        <v>0</v>
      </c>
      <c r="M621" s="241">
        <v>0</v>
      </c>
      <c r="N621" s="76"/>
      <c r="O621" s="76" t="s">
        <v>420</v>
      </c>
      <c r="P621" s="76">
        <v>2.9247671463999998</v>
      </c>
      <c r="Q621" s="76">
        <v>-0.32690498099999998</v>
      </c>
      <c r="R621" s="76">
        <v>-2.3307385E-2</v>
      </c>
      <c r="S621" s="241">
        <v>0</v>
      </c>
      <c r="T621" s="241">
        <v>0</v>
      </c>
      <c r="U621" s="241">
        <v>0</v>
      </c>
      <c r="V621" s="241">
        <v>0</v>
      </c>
      <c r="W621" s="76"/>
      <c r="X621" s="76" t="s">
        <v>420</v>
      </c>
      <c r="Y621" s="76">
        <v>2.9247671463999998</v>
      </c>
      <c r="Z621" s="76">
        <v>-0.32690498099999998</v>
      </c>
      <c r="AA621" s="76">
        <v>-2.3307385E-2</v>
      </c>
      <c r="AB621" s="241">
        <v>0</v>
      </c>
      <c r="AC621" s="241">
        <v>0</v>
      </c>
      <c r="AD621" s="241">
        <v>0</v>
      </c>
      <c r="AE621" s="241">
        <v>0</v>
      </c>
    </row>
    <row r="622" spans="5:31" x14ac:dyDescent="0.2">
      <c r="E622" s="76">
        <v>508</v>
      </c>
      <c r="F622" s="76" t="s">
        <v>421</v>
      </c>
      <c r="G622" s="76">
        <v>2.9387632395000001</v>
      </c>
      <c r="H622" s="76">
        <v>-0.32690498099999998</v>
      </c>
      <c r="I622" s="76">
        <v>-2.3307385E-2</v>
      </c>
      <c r="J622" s="241">
        <v>0</v>
      </c>
      <c r="K622" s="241">
        <v>0</v>
      </c>
      <c r="L622" s="241">
        <v>0</v>
      </c>
      <c r="M622" s="241">
        <v>0</v>
      </c>
      <c r="N622" s="76"/>
      <c r="O622" s="76" t="s">
        <v>421</v>
      </c>
      <c r="P622" s="76">
        <v>2.9387632395000001</v>
      </c>
      <c r="Q622" s="76">
        <v>-0.32690498099999998</v>
      </c>
      <c r="R622" s="76">
        <v>-2.3307385E-2</v>
      </c>
      <c r="S622" s="241">
        <v>0</v>
      </c>
      <c r="T622" s="241">
        <v>0</v>
      </c>
      <c r="U622" s="241">
        <v>0</v>
      </c>
      <c r="V622" s="241">
        <v>0</v>
      </c>
      <c r="W622" s="76"/>
      <c r="X622" s="76" t="s">
        <v>421</v>
      </c>
      <c r="Y622" s="76">
        <v>2.9387632395000001</v>
      </c>
      <c r="Z622" s="76">
        <v>-0.32690498099999998</v>
      </c>
      <c r="AA622" s="76">
        <v>-2.3307385E-2</v>
      </c>
      <c r="AB622" s="241">
        <v>0</v>
      </c>
      <c r="AC622" s="241">
        <v>0</v>
      </c>
      <c r="AD622" s="241">
        <v>0</v>
      </c>
      <c r="AE622" s="241">
        <v>0</v>
      </c>
    </row>
    <row r="623" spans="5:31" x14ac:dyDescent="0.2">
      <c r="E623" s="76">
        <v>509</v>
      </c>
      <c r="F623" s="76" t="s">
        <v>422</v>
      </c>
      <c r="G623" s="76">
        <v>2.918730016</v>
      </c>
      <c r="H623" s="76">
        <v>-0.32690498099999998</v>
      </c>
      <c r="I623" s="76">
        <v>-2.3307385E-2</v>
      </c>
      <c r="J623" s="241">
        <v>0</v>
      </c>
      <c r="K623" s="241">
        <v>0</v>
      </c>
      <c r="L623" s="241">
        <v>0</v>
      </c>
      <c r="M623" s="241">
        <v>0</v>
      </c>
      <c r="N623" s="76"/>
      <c r="O623" s="76" t="s">
        <v>422</v>
      </c>
      <c r="P623" s="76">
        <v>2.918730016</v>
      </c>
      <c r="Q623" s="76">
        <v>-0.32690498099999998</v>
      </c>
      <c r="R623" s="76">
        <v>-2.3307385E-2</v>
      </c>
      <c r="S623" s="241">
        <v>0</v>
      </c>
      <c r="T623" s="241">
        <v>0</v>
      </c>
      <c r="U623" s="241">
        <v>0</v>
      </c>
      <c r="V623" s="241">
        <v>0</v>
      </c>
      <c r="W623" s="76"/>
      <c r="X623" s="76" t="s">
        <v>422</v>
      </c>
      <c r="Y623" s="76">
        <v>2.918730016</v>
      </c>
      <c r="Z623" s="76">
        <v>-0.32690498099999998</v>
      </c>
      <c r="AA623" s="76">
        <v>-2.3307385E-2</v>
      </c>
      <c r="AB623" s="241">
        <v>0</v>
      </c>
      <c r="AC623" s="241">
        <v>0</v>
      </c>
      <c r="AD623" s="241">
        <v>0</v>
      </c>
      <c r="AE623" s="241">
        <v>0</v>
      </c>
    </row>
    <row r="624" spans="5:31" x14ac:dyDescent="0.2">
      <c r="E624" s="76">
        <v>510</v>
      </c>
      <c r="F624" s="76" t="s">
        <v>423</v>
      </c>
      <c r="G624" s="76">
        <v>2.9182380607999998</v>
      </c>
      <c r="H624" s="76">
        <v>-0.32690498099999998</v>
      </c>
      <c r="I624" s="76">
        <v>-2.3307385E-2</v>
      </c>
      <c r="J624" s="241">
        <v>0</v>
      </c>
      <c r="K624" s="241">
        <v>0</v>
      </c>
      <c r="L624" s="241">
        <v>0</v>
      </c>
      <c r="M624" s="241">
        <v>0</v>
      </c>
      <c r="N624" s="76"/>
      <c r="O624" s="76" t="s">
        <v>423</v>
      </c>
      <c r="P624" s="76">
        <v>2.9182380607999998</v>
      </c>
      <c r="Q624" s="76">
        <v>-0.32690498099999998</v>
      </c>
      <c r="R624" s="76">
        <v>-2.3307385E-2</v>
      </c>
      <c r="S624" s="241">
        <v>0</v>
      </c>
      <c r="T624" s="241">
        <v>0</v>
      </c>
      <c r="U624" s="241">
        <v>0</v>
      </c>
      <c r="V624" s="241">
        <v>0</v>
      </c>
      <c r="W624" s="76"/>
      <c r="X624" s="76" t="s">
        <v>423</v>
      </c>
      <c r="Y624" s="76">
        <v>2.9182380607999998</v>
      </c>
      <c r="Z624" s="76">
        <v>-0.32690498099999998</v>
      </c>
      <c r="AA624" s="76">
        <v>-2.3307385E-2</v>
      </c>
      <c r="AB624" s="241">
        <v>0</v>
      </c>
      <c r="AC624" s="241">
        <v>0</v>
      </c>
      <c r="AD624" s="241">
        <v>0</v>
      </c>
      <c r="AE624" s="241">
        <v>0</v>
      </c>
    </row>
    <row r="625" spans="5:31" x14ac:dyDescent="0.2">
      <c r="E625" s="76">
        <v>511</v>
      </c>
      <c r="F625" s="76" t="s">
        <v>424</v>
      </c>
      <c r="G625" s="76">
        <v>3.8889436480000001</v>
      </c>
      <c r="H625" s="76">
        <v>-0.753503056</v>
      </c>
      <c r="I625" s="76">
        <v>1.8773142999999999E-2</v>
      </c>
      <c r="J625" s="241">
        <v>0</v>
      </c>
      <c r="K625" s="241">
        <v>0</v>
      </c>
      <c r="L625" s="241">
        <v>0</v>
      </c>
      <c r="M625" s="241">
        <v>0</v>
      </c>
      <c r="N625" s="76"/>
      <c r="O625" s="76" t="s">
        <v>424</v>
      </c>
      <c r="P625" s="76">
        <v>3.8889436480000001</v>
      </c>
      <c r="Q625" s="76">
        <v>-0.753503056</v>
      </c>
      <c r="R625" s="76">
        <v>1.8773142999999999E-2</v>
      </c>
      <c r="S625" s="241">
        <v>0</v>
      </c>
      <c r="T625" s="241">
        <v>0</v>
      </c>
      <c r="U625" s="241">
        <v>0</v>
      </c>
      <c r="V625" s="241">
        <v>0</v>
      </c>
      <c r="W625" s="76"/>
      <c r="X625" s="76" t="s">
        <v>424</v>
      </c>
      <c r="Y625" s="76">
        <v>3.8889436480000001</v>
      </c>
      <c r="Z625" s="76">
        <v>-0.753503056</v>
      </c>
      <c r="AA625" s="76">
        <v>1.8773142999999999E-2</v>
      </c>
      <c r="AB625" s="241">
        <v>0</v>
      </c>
      <c r="AC625" s="241">
        <v>0</v>
      </c>
      <c r="AD625" s="241">
        <v>0</v>
      </c>
      <c r="AE625" s="241">
        <v>0</v>
      </c>
    </row>
    <row r="626" spans="5:31" x14ac:dyDescent="0.2">
      <c r="E626" s="76">
        <v>512</v>
      </c>
      <c r="F626" s="76" t="s">
        <v>425</v>
      </c>
      <c r="G626" s="76">
        <v>2.9700535775999999</v>
      </c>
      <c r="H626" s="76">
        <v>-0.32690498099999998</v>
      </c>
      <c r="I626" s="76">
        <v>-2.3307385E-2</v>
      </c>
      <c r="J626" s="241">
        <v>0</v>
      </c>
      <c r="K626" s="241">
        <v>0</v>
      </c>
      <c r="L626" s="241">
        <v>0</v>
      </c>
      <c r="M626" s="241">
        <v>0</v>
      </c>
      <c r="N626" s="76"/>
      <c r="O626" s="76" t="s">
        <v>425</v>
      </c>
      <c r="P626" s="76">
        <v>2.9700535775999999</v>
      </c>
      <c r="Q626" s="76">
        <v>-0.32690498099999998</v>
      </c>
      <c r="R626" s="76">
        <v>-2.3307385E-2</v>
      </c>
      <c r="S626" s="241">
        <v>0</v>
      </c>
      <c r="T626" s="241">
        <v>0</v>
      </c>
      <c r="U626" s="241">
        <v>0</v>
      </c>
      <c r="V626" s="241">
        <v>0</v>
      </c>
      <c r="W626" s="76"/>
      <c r="X626" s="76" t="s">
        <v>425</v>
      </c>
      <c r="Y626" s="76">
        <v>2.9700535775999999</v>
      </c>
      <c r="Z626" s="76">
        <v>-0.32690498099999998</v>
      </c>
      <c r="AA626" s="76">
        <v>-2.3307385E-2</v>
      </c>
      <c r="AB626" s="241">
        <v>0</v>
      </c>
      <c r="AC626" s="241">
        <v>0</v>
      </c>
      <c r="AD626" s="241">
        <v>0</v>
      </c>
      <c r="AE626" s="241">
        <v>0</v>
      </c>
    </row>
    <row r="627" spans="5:31" x14ac:dyDescent="0.2">
      <c r="E627" s="76">
        <v>513</v>
      </c>
      <c r="F627" s="76" t="s">
        <v>426</v>
      </c>
      <c r="G627" s="76">
        <v>2.9551115753000001</v>
      </c>
      <c r="H627" s="76">
        <v>-0.32690498099999998</v>
      </c>
      <c r="I627" s="76">
        <v>-2.3307385E-2</v>
      </c>
      <c r="J627" s="241">
        <v>0</v>
      </c>
      <c r="K627" s="241">
        <v>0</v>
      </c>
      <c r="L627" s="241">
        <v>0</v>
      </c>
      <c r="M627" s="241">
        <v>0</v>
      </c>
      <c r="N627" s="76"/>
      <c r="O627" s="76" t="s">
        <v>426</v>
      </c>
      <c r="P627" s="76">
        <v>2.9551115753000001</v>
      </c>
      <c r="Q627" s="76">
        <v>-0.32690498099999998</v>
      </c>
      <c r="R627" s="76">
        <v>-2.3307385E-2</v>
      </c>
      <c r="S627" s="241">
        <v>0</v>
      </c>
      <c r="T627" s="241">
        <v>0</v>
      </c>
      <c r="U627" s="241">
        <v>0</v>
      </c>
      <c r="V627" s="241">
        <v>0</v>
      </c>
      <c r="W627" s="76"/>
      <c r="X627" s="76" t="s">
        <v>426</v>
      </c>
      <c r="Y627" s="76">
        <v>2.9551115753000001</v>
      </c>
      <c r="Z627" s="76">
        <v>-0.32690498099999998</v>
      </c>
      <c r="AA627" s="76">
        <v>-2.3307385E-2</v>
      </c>
      <c r="AB627" s="241">
        <v>0</v>
      </c>
      <c r="AC627" s="241">
        <v>0</v>
      </c>
      <c r="AD627" s="241">
        <v>0</v>
      </c>
      <c r="AE627" s="241">
        <v>0</v>
      </c>
    </row>
    <row r="628" spans="5:31" x14ac:dyDescent="0.2">
      <c r="E628" s="76">
        <v>514</v>
      </c>
      <c r="F628" s="76" t="s">
        <v>427</v>
      </c>
      <c r="G628" s="76">
        <v>2.9358968609999998</v>
      </c>
      <c r="H628" s="76">
        <v>-0.32690498099999998</v>
      </c>
      <c r="I628" s="76">
        <v>-2.3307385E-2</v>
      </c>
      <c r="J628" s="241">
        <v>0</v>
      </c>
      <c r="K628" s="241">
        <v>0</v>
      </c>
      <c r="L628" s="241">
        <v>0</v>
      </c>
      <c r="M628" s="241">
        <v>0</v>
      </c>
      <c r="N628" s="76"/>
      <c r="O628" s="76" t="s">
        <v>427</v>
      </c>
      <c r="P628" s="76">
        <v>2.9358968609999998</v>
      </c>
      <c r="Q628" s="76">
        <v>-0.32690498099999998</v>
      </c>
      <c r="R628" s="76">
        <v>-2.3307385E-2</v>
      </c>
      <c r="S628" s="241">
        <v>0</v>
      </c>
      <c r="T628" s="241">
        <v>0</v>
      </c>
      <c r="U628" s="241">
        <v>0</v>
      </c>
      <c r="V628" s="241">
        <v>0</v>
      </c>
      <c r="W628" s="76"/>
      <c r="X628" s="76" t="s">
        <v>427</v>
      </c>
      <c r="Y628" s="76">
        <v>2.9358968609999998</v>
      </c>
      <c r="Z628" s="76">
        <v>-0.32690498099999998</v>
      </c>
      <c r="AA628" s="76">
        <v>-2.3307385E-2</v>
      </c>
      <c r="AB628" s="241">
        <v>0</v>
      </c>
      <c r="AC628" s="241">
        <v>0</v>
      </c>
      <c r="AD628" s="241">
        <v>0</v>
      </c>
      <c r="AE628" s="241">
        <v>0</v>
      </c>
    </row>
    <row r="629" spans="5:31" x14ac:dyDescent="0.2">
      <c r="E629" s="76">
        <v>515</v>
      </c>
      <c r="F629" s="76" t="s">
        <v>428</v>
      </c>
      <c r="G629" s="76">
        <v>2.9419754994999998</v>
      </c>
      <c r="H629" s="76">
        <v>-0.32690498099999998</v>
      </c>
      <c r="I629" s="76">
        <v>-2.3307385E-2</v>
      </c>
      <c r="J629" s="241">
        <v>0</v>
      </c>
      <c r="K629" s="241">
        <v>0</v>
      </c>
      <c r="L629" s="241">
        <v>0</v>
      </c>
      <c r="M629" s="241">
        <v>0</v>
      </c>
      <c r="N629" s="76"/>
      <c r="O629" s="76" t="s">
        <v>428</v>
      </c>
      <c r="P629" s="76">
        <v>2.9419754994999998</v>
      </c>
      <c r="Q629" s="76">
        <v>-0.32690498099999998</v>
      </c>
      <c r="R629" s="76">
        <v>-2.3307385E-2</v>
      </c>
      <c r="S629" s="241">
        <v>0</v>
      </c>
      <c r="T629" s="241">
        <v>0</v>
      </c>
      <c r="U629" s="241">
        <v>0</v>
      </c>
      <c r="V629" s="241">
        <v>0</v>
      </c>
      <c r="W629" s="76"/>
      <c r="X629" s="76" t="s">
        <v>428</v>
      </c>
      <c r="Y629" s="76">
        <v>2.9419754994999998</v>
      </c>
      <c r="Z629" s="76">
        <v>-0.32690498099999998</v>
      </c>
      <c r="AA629" s="76">
        <v>-2.3307385E-2</v>
      </c>
      <c r="AB629" s="241">
        <v>0</v>
      </c>
      <c r="AC629" s="241">
        <v>0</v>
      </c>
      <c r="AD629" s="241">
        <v>0</v>
      </c>
      <c r="AE629" s="241">
        <v>0</v>
      </c>
    </row>
    <row r="630" spans="5:31" x14ac:dyDescent="0.2">
      <c r="E630" s="76">
        <v>516</v>
      </c>
      <c r="F630" s="76" t="s">
        <v>429</v>
      </c>
      <c r="G630" s="76">
        <v>2.9352254441999999</v>
      </c>
      <c r="H630" s="76">
        <v>-0.32690498099999998</v>
      </c>
      <c r="I630" s="76">
        <v>-2.3307385E-2</v>
      </c>
      <c r="J630" s="241">
        <v>0</v>
      </c>
      <c r="K630" s="241">
        <v>0</v>
      </c>
      <c r="L630" s="241">
        <v>0</v>
      </c>
      <c r="M630" s="241">
        <v>0</v>
      </c>
      <c r="N630" s="76"/>
      <c r="O630" s="76" t="s">
        <v>429</v>
      </c>
      <c r="P630" s="76">
        <v>2.9352254441999999</v>
      </c>
      <c r="Q630" s="76">
        <v>-0.32690498099999998</v>
      </c>
      <c r="R630" s="76">
        <v>-2.3307385E-2</v>
      </c>
      <c r="S630" s="241">
        <v>0</v>
      </c>
      <c r="T630" s="241">
        <v>0</v>
      </c>
      <c r="U630" s="241">
        <v>0</v>
      </c>
      <c r="V630" s="241">
        <v>0</v>
      </c>
      <c r="W630" s="76"/>
      <c r="X630" s="76" t="s">
        <v>429</v>
      </c>
      <c r="Y630" s="76">
        <v>2.9352254441999999</v>
      </c>
      <c r="Z630" s="76">
        <v>-0.32690498099999998</v>
      </c>
      <c r="AA630" s="76">
        <v>-2.3307385E-2</v>
      </c>
      <c r="AB630" s="241">
        <v>0</v>
      </c>
      <c r="AC630" s="241">
        <v>0</v>
      </c>
      <c r="AD630" s="241">
        <v>0</v>
      </c>
      <c r="AE630" s="241">
        <v>0</v>
      </c>
    </row>
    <row r="631" spans="5:31" x14ac:dyDescent="0.2">
      <c r="E631" s="76">
        <v>517</v>
      </c>
      <c r="F631" s="76" t="s">
        <v>430</v>
      </c>
      <c r="G631" s="76">
        <v>2.9584469193</v>
      </c>
      <c r="H631" s="76">
        <v>-0.32690498099999998</v>
      </c>
      <c r="I631" s="76">
        <v>-2.3307385E-2</v>
      </c>
      <c r="J631" s="241">
        <v>0</v>
      </c>
      <c r="K631" s="241">
        <v>0</v>
      </c>
      <c r="L631" s="241">
        <v>0</v>
      </c>
      <c r="M631" s="241">
        <v>0</v>
      </c>
      <c r="N631" s="76"/>
      <c r="O631" s="76" t="s">
        <v>430</v>
      </c>
      <c r="P631" s="76">
        <v>2.9584469193</v>
      </c>
      <c r="Q631" s="76">
        <v>-0.32690498099999998</v>
      </c>
      <c r="R631" s="76">
        <v>-2.3307385E-2</v>
      </c>
      <c r="S631" s="241">
        <v>0</v>
      </c>
      <c r="T631" s="241">
        <v>0</v>
      </c>
      <c r="U631" s="241">
        <v>0</v>
      </c>
      <c r="V631" s="241">
        <v>0</v>
      </c>
      <c r="W631" s="76"/>
      <c r="X631" s="76" t="s">
        <v>430</v>
      </c>
      <c r="Y631" s="76">
        <v>2.9584469193</v>
      </c>
      <c r="Z631" s="76">
        <v>-0.32690498099999998</v>
      </c>
      <c r="AA631" s="76">
        <v>-2.3307385E-2</v>
      </c>
      <c r="AB631" s="241">
        <v>0</v>
      </c>
      <c r="AC631" s="241">
        <v>0</v>
      </c>
      <c r="AD631" s="241">
        <v>0</v>
      </c>
      <c r="AE631" s="241">
        <v>0</v>
      </c>
    </row>
    <row r="632" spans="5:31" x14ac:dyDescent="0.2">
      <c r="E632" s="76">
        <v>518</v>
      </c>
      <c r="F632" s="76" t="s">
        <v>431</v>
      </c>
      <c r="G632" s="76">
        <v>2.9404832720999998</v>
      </c>
      <c r="H632" s="76">
        <v>-0.32690498099999998</v>
      </c>
      <c r="I632" s="76">
        <v>-2.3307385E-2</v>
      </c>
      <c r="J632" s="241">
        <v>0</v>
      </c>
      <c r="K632" s="241">
        <v>0</v>
      </c>
      <c r="L632" s="241">
        <v>0</v>
      </c>
      <c r="M632" s="241">
        <v>0</v>
      </c>
      <c r="N632" s="76"/>
      <c r="O632" s="76" t="s">
        <v>431</v>
      </c>
      <c r="P632" s="76">
        <v>2.9404832720999998</v>
      </c>
      <c r="Q632" s="76">
        <v>-0.32690498099999998</v>
      </c>
      <c r="R632" s="76">
        <v>-2.3307385E-2</v>
      </c>
      <c r="S632" s="241">
        <v>0</v>
      </c>
      <c r="T632" s="241">
        <v>0</v>
      </c>
      <c r="U632" s="241">
        <v>0</v>
      </c>
      <c r="V632" s="241">
        <v>0</v>
      </c>
      <c r="W632" s="76"/>
      <c r="X632" s="76" t="s">
        <v>431</v>
      </c>
      <c r="Y632" s="76">
        <v>2.9404832720999998</v>
      </c>
      <c r="Z632" s="76">
        <v>-0.32690498099999998</v>
      </c>
      <c r="AA632" s="76">
        <v>-2.3307385E-2</v>
      </c>
      <c r="AB632" s="241">
        <v>0</v>
      </c>
      <c r="AC632" s="241">
        <v>0</v>
      </c>
      <c r="AD632" s="241">
        <v>0</v>
      </c>
      <c r="AE632" s="241">
        <v>0</v>
      </c>
    </row>
    <row r="633" spans="5:31" x14ac:dyDescent="0.2">
      <c r="E633" s="76">
        <v>519</v>
      </c>
      <c r="F633" s="76" t="s">
        <v>432</v>
      </c>
      <c r="G633" s="76">
        <v>2.9533694904000001</v>
      </c>
      <c r="H633" s="76">
        <v>-0.32690498099999998</v>
      </c>
      <c r="I633" s="76">
        <v>-2.3307385E-2</v>
      </c>
      <c r="J633" s="241">
        <v>0</v>
      </c>
      <c r="K633" s="241">
        <v>0</v>
      </c>
      <c r="L633" s="241">
        <v>0</v>
      </c>
      <c r="M633" s="241">
        <v>0</v>
      </c>
      <c r="N633" s="76"/>
      <c r="O633" s="76" t="s">
        <v>432</v>
      </c>
      <c r="P633" s="76">
        <v>2.9533694904000001</v>
      </c>
      <c r="Q633" s="76">
        <v>-0.32690498099999998</v>
      </c>
      <c r="R633" s="76">
        <v>-2.3307385E-2</v>
      </c>
      <c r="S633" s="241">
        <v>0</v>
      </c>
      <c r="T633" s="241">
        <v>0</v>
      </c>
      <c r="U633" s="241">
        <v>0</v>
      </c>
      <c r="V633" s="241">
        <v>0</v>
      </c>
      <c r="W633" s="76"/>
      <c r="X633" s="76" t="s">
        <v>432</v>
      </c>
      <c r="Y633" s="76">
        <v>2.9533694904000001</v>
      </c>
      <c r="Z633" s="76">
        <v>-0.32690498099999998</v>
      </c>
      <c r="AA633" s="76">
        <v>-2.3307385E-2</v>
      </c>
      <c r="AB633" s="241">
        <v>0</v>
      </c>
      <c r="AC633" s="241">
        <v>0</v>
      </c>
      <c r="AD633" s="241">
        <v>0</v>
      </c>
      <c r="AE633" s="241">
        <v>0</v>
      </c>
    </row>
    <row r="634" spans="5:31" x14ac:dyDescent="0.2">
      <c r="E634" s="76">
        <v>520</v>
      </c>
      <c r="F634" s="76" t="s">
        <v>433</v>
      </c>
      <c r="G634" s="76">
        <v>2.9587324943</v>
      </c>
      <c r="H634" s="76">
        <v>-0.32690498099999998</v>
      </c>
      <c r="I634" s="76">
        <v>-2.3307385E-2</v>
      </c>
      <c r="J634" s="241">
        <v>0</v>
      </c>
      <c r="K634" s="241">
        <v>0</v>
      </c>
      <c r="L634" s="241">
        <v>0</v>
      </c>
      <c r="M634" s="241">
        <v>0</v>
      </c>
      <c r="N634" s="76"/>
      <c r="O634" s="76" t="s">
        <v>433</v>
      </c>
      <c r="P634" s="76">
        <v>2.9587324943</v>
      </c>
      <c r="Q634" s="76">
        <v>-0.32690498099999998</v>
      </c>
      <c r="R634" s="76">
        <v>-2.3307385E-2</v>
      </c>
      <c r="S634" s="241">
        <v>0</v>
      </c>
      <c r="T634" s="241">
        <v>0</v>
      </c>
      <c r="U634" s="241">
        <v>0</v>
      </c>
      <c r="V634" s="241">
        <v>0</v>
      </c>
      <c r="W634" s="76"/>
      <c r="X634" s="76" t="s">
        <v>433</v>
      </c>
      <c r="Y634" s="76">
        <v>2.9587324943</v>
      </c>
      <c r="Z634" s="76">
        <v>-0.32690498099999998</v>
      </c>
      <c r="AA634" s="76">
        <v>-2.3307385E-2</v>
      </c>
      <c r="AB634" s="241">
        <v>0</v>
      </c>
      <c r="AC634" s="241">
        <v>0</v>
      </c>
      <c r="AD634" s="241">
        <v>0</v>
      </c>
      <c r="AE634" s="241">
        <v>0</v>
      </c>
    </row>
    <row r="635" spans="5:31" x14ac:dyDescent="0.2">
      <c r="E635" s="76">
        <v>521</v>
      </c>
      <c r="F635" s="76" t="s">
        <v>434</v>
      </c>
      <c r="G635" s="76">
        <v>2.9534995493</v>
      </c>
      <c r="H635" s="76">
        <v>-0.32690498099999998</v>
      </c>
      <c r="I635" s="76">
        <v>-2.3307385E-2</v>
      </c>
      <c r="J635" s="241">
        <v>0</v>
      </c>
      <c r="K635" s="241">
        <v>0</v>
      </c>
      <c r="L635" s="241">
        <v>0</v>
      </c>
      <c r="M635" s="241">
        <v>0</v>
      </c>
      <c r="N635" s="76"/>
      <c r="O635" s="76" t="s">
        <v>434</v>
      </c>
      <c r="P635" s="76">
        <v>2.9534995493</v>
      </c>
      <c r="Q635" s="76">
        <v>-0.32690498099999998</v>
      </c>
      <c r="R635" s="76">
        <v>-2.3307385E-2</v>
      </c>
      <c r="S635" s="241">
        <v>0</v>
      </c>
      <c r="T635" s="241">
        <v>0</v>
      </c>
      <c r="U635" s="241">
        <v>0</v>
      </c>
      <c r="V635" s="241">
        <v>0</v>
      </c>
      <c r="W635" s="76"/>
      <c r="X635" s="76" t="s">
        <v>434</v>
      </c>
      <c r="Y635" s="76">
        <v>2.9534995493</v>
      </c>
      <c r="Z635" s="76">
        <v>-0.32690498099999998</v>
      </c>
      <c r="AA635" s="76">
        <v>-2.3307385E-2</v>
      </c>
      <c r="AB635" s="241">
        <v>0</v>
      </c>
      <c r="AC635" s="241">
        <v>0</v>
      </c>
      <c r="AD635" s="241">
        <v>0</v>
      </c>
      <c r="AE635" s="241">
        <v>0</v>
      </c>
    </row>
    <row r="636" spans="5:31" x14ac:dyDescent="0.2">
      <c r="E636" s="76">
        <v>522</v>
      </c>
      <c r="F636" s="76"/>
      <c r="G636" s="76"/>
      <c r="H636" s="76"/>
      <c r="I636" s="76"/>
      <c r="J636" s="241">
        <v>0</v>
      </c>
      <c r="K636" s="241">
        <v>0</v>
      </c>
      <c r="L636" s="241">
        <v>0</v>
      </c>
      <c r="M636" s="241">
        <v>0</v>
      </c>
      <c r="N636" s="76"/>
      <c r="O636" s="76"/>
      <c r="P636" s="76"/>
      <c r="Q636" s="76"/>
      <c r="R636" s="76"/>
      <c r="S636" s="241">
        <v>0</v>
      </c>
      <c r="T636" s="241">
        <v>0</v>
      </c>
      <c r="U636" s="241">
        <v>0</v>
      </c>
      <c r="V636" s="241">
        <v>0</v>
      </c>
      <c r="W636" s="76"/>
      <c r="X636" s="76"/>
      <c r="Y636" s="76"/>
      <c r="Z636" s="76"/>
      <c r="AA636" s="76"/>
      <c r="AB636" s="241">
        <v>0</v>
      </c>
      <c r="AC636" s="241">
        <v>0</v>
      </c>
      <c r="AD636" s="241">
        <v>0</v>
      </c>
      <c r="AE636" s="241">
        <v>0</v>
      </c>
    </row>
    <row r="637" spans="5:31" x14ac:dyDescent="0.2">
      <c r="E637" s="76">
        <v>523</v>
      </c>
      <c r="F637" s="76" t="s">
        <v>436</v>
      </c>
      <c r="G637" s="76">
        <v>3.8910028833000001</v>
      </c>
      <c r="H637" s="76">
        <v>-0.83001816100000003</v>
      </c>
      <c r="I637" s="76">
        <v>3.0187615000000001E-2</v>
      </c>
      <c r="J637" s="241">
        <v>0</v>
      </c>
      <c r="K637" s="241">
        <v>0</v>
      </c>
      <c r="L637" s="241">
        <v>0</v>
      </c>
      <c r="M637" s="241">
        <v>0</v>
      </c>
      <c r="N637" s="76"/>
      <c r="O637" s="76" t="s">
        <v>436</v>
      </c>
      <c r="P637" s="76">
        <v>3.8910028833000001</v>
      </c>
      <c r="Q637" s="76">
        <v>-0.83001816100000003</v>
      </c>
      <c r="R637" s="76">
        <v>3.0187615000000001E-2</v>
      </c>
      <c r="S637" s="241">
        <v>0</v>
      </c>
      <c r="T637" s="241">
        <v>0</v>
      </c>
      <c r="U637" s="241">
        <v>0</v>
      </c>
      <c r="V637" s="241">
        <v>0</v>
      </c>
      <c r="W637" s="76"/>
      <c r="X637" s="76" t="s">
        <v>436</v>
      </c>
      <c r="Y637" s="76">
        <v>3.8910028833000001</v>
      </c>
      <c r="Z637" s="76">
        <v>-0.83001816100000003</v>
      </c>
      <c r="AA637" s="76">
        <v>3.0187615000000001E-2</v>
      </c>
      <c r="AB637" s="241">
        <v>0</v>
      </c>
      <c r="AC637" s="241">
        <v>0</v>
      </c>
      <c r="AD637" s="241">
        <v>0</v>
      </c>
      <c r="AE637" s="241">
        <v>0</v>
      </c>
    </row>
    <row r="638" spans="5:31" x14ac:dyDescent="0.2">
      <c r="E638" s="76">
        <v>524</v>
      </c>
      <c r="F638" s="76" t="s">
        <v>437</v>
      </c>
      <c r="G638" s="76">
        <v>3.0578475827</v>
      </c>
      <c r="H638" s="76">
        <v>-0.42698086600000001</v>
      </c>
      <c r="I638" s="76">
        <v>-1.249166E-2</v>
      </c>
      <c r="J638" s="241">
        <v>0</v>
      </c>
      <c r="K638" s="241">
        <v>0</v>
      </c>
      <c r="L638" s="241">
        <v>0</v>
      </c>
      <c r="M638" s="241">
        <v>0</v>
      </c>
      <c r="N638" s="76"/>
      <c r="O638" s="76" t="s">
        <v>437</v>
      </c>
      <c r="P638" s="76">
        <v>3.0578475827</v>
      </c>
      <c r="Q638" s="76">
        <v>-0.42698086600000001</v>
      </c>
      <c r="R638" s="76">
        <v>-1.249166E-2</v>
      </c>
      <c r="S638" s="241">
        <v>0</v>
      </c>
      <c r="T638" s="241">
        <v>0</v>
      </c>
      <c r="U638" s="241">
        <v>0</v>
      </c>
      <c r="V638" s="241">
        <v>0</v>
      </c>
      <c r="W638" s="76"/>
      <c r="X638" s="76" t="s">
        <v>437</v>
      </c>
      <c r="Y638" s="76">
        <v>3.0578475827</v>
      </c>
      <c r="Z638" s="76">
        <v>-0.42698086600000001</v>
      </c>
      <c r="AA638" s="76">
        <v>-1.249166E-2</v>
      </c>
      <c r="AB638" s="241">
        <v>0</v>
      </c>
      <c r="AC638" s="241">
        <v>0</v>
      </c>
      <c r="AD638" s="241">
        <v>0</v>
      </c>
      <c r="AE638" s="241">
        <v>0</v>
      </c>
    </row>
    <row r="639" spans="5:31" x14ac:dyDescent="0.2">
      <c r="E639" s="76">
        <v>525</v>
      </c>
      <c r="F639" s="76" t="s">
        <v>438</v>
      </c>
      <c r="G639" s="76">
        <v>3.0541682292000001</v>
      </c>
      <c r="H639" s="76">
        <v>-0.42698086600000001</v>
      </c>
      <c r="I639" s="76">
        <v>-1.249166E-2</v>
      </c>
      <c r="J639" s="241">
        <v>0</v>
      </c>
      <c r="K639" s="241">
        <v>0</v>
      </c>
      <c r="L639" s="241">
        <v>0</v>
      </c>
      <c r="M639" s="241">
        <v>0</v>
      </c>
      <c r="N639" s="76"/>
      <c r="O639" s="76" t="s">
        <v>438</v>
      </c>
      <c r="P639" s="76">
        <v>3.0541682292000001</v>
      </c>
      <c r="Q639" s="76">
        <v>-0.42698086600000001</v>
      </c>
      <c r="R639" s="76">
        <v>-1.249166E-2</v>
      </c>
      <c r="S639" s="241">
        <v>0</v>
      </c>
      <c r="T639" s="241">
        <v>0</v>
      </c>
      <c r="U639" s="241">
        <v>0</v>
      </c>
      <c r="V639" s="241">
        <v>0</v>
      </c>
      <c r="W639" s="76"/>
      <c r="X639" s="76" t="s">
        <v>438</v>
      </c>
      <c r="Y639" s="76">
        <v>3.0541682292000001</v>
      </c>
      <c r="Z639" s="76">
        <v>-0.42698086600000001</v>
      </c>
      <c r="AA639" s="76">
        <v>-1.249166E-2</v>
      </c>
      <c r="AB639" s="241">
        <v>0</v>
      </c>
      <c r="AC639" s="241">
        <v>0</v>
      </c>
      <c r="AD639" s="241">
        <v>0</v>
      </c>
      <c r="AE639" s="241">
        <v>0</v>
      </c>
    </row>
    <row r="640" spans="5:31" x14ac:dyDescent="0.2">
      <c r="E640" s="76">
        <v>526</v>
      </c>
      <c r="F640" s="76" t="s">
        <v>439</v>
      </c>
      <c r="G640" s="76">
        <v>3.0602166765000001</v>
      </c>
      <c r="H640" s="76">
        <v>-0.42698086600000001</v>
      </c>
      <c r="I640" s="76">
        <v>-1.249166E-2</v>
      </c>
      <c r="J640" s="241">
        <v>0</v>
      </c>
      <c r="K640" s="241">
        <v>0</v>
      </c>
      <c r="L640" s="241">
        <v>0</v>
      </c>
      <c r="M640" s="241">
        <v>0</v>
      </c>
      <c r="N640" s="76"/>
      <c r="O640" s="76" t="s">
        <v>439</v>
      </c>
      <c r="P640" s="76">
        <v>3.0602166765000001</v>
      </c>
      <c r="Q640" s="76">
        <v>-0.42698086600000001</v>
      </c>
      <c r="R640" s="76">
        <v>-1.249166E-2</v>
      </c>
      <c r="S640" s="241">
        <v>0</v>
      </c>
      <c r="T640" s="241">
        <v>0</v>
      </c>
      <c r="U640" s="241">
        <v>0</v>
      </c>
      <c r="V640" s="241">
        <v>0</v>
      </c>
      <c r="W640" s="76"/>
      <c r="X640" s="76" t="s">
        <v>439</v>
      </c>
      <c r="Y640" s="76">
        <v>3.0602166765000001</v>
      </c>
      <c r="Z640" s="76">
        <v>-0.42698086600000001</v>
      </c>
      <c r="AA640" s="76">
        <v>-1.249166E-2</v>
      </c>
      <c r="AB640" s="241">
        <v>0</v>
      </c>
      <c r="AC640" s="241">
        <v>0</v>
      </c>
      <c r="AD640" s="241">
        <v>0</v>
      </c>
      <c r="AE640" s="241">
        <v>0</v>
      </c>
    </row>
    <row r="641" spans="5:31" x14ac:dyDescent="0.2">
      <c r="E641" s="76">
        <v>527</v>
      </c>
      <c r="F641" s="76" t="s">
        <v>440</v>
      </c>
      <c r="G641" s="76">
        <v>3.0783758462000002</v>
      </c>
      <c r="H641" s="76">
        <v>-0.42698086600000001</v>
      </c>
      <c r="I641" s="76">
        <v>-1.249166E-2</v>
      </c>
      <c r="J641" s="241">
        <v>0</v>
      </c>
      <c r="K641" s="241">
        <v>0</v>
      </c>
      <c r="L641" s="241">
        <v>0</v>
      </c>
      <c r="M641" s="241">
        <v>0</v>
      </c>
      <c r="N641" s="76"/>
      <c r="O641" s="76" t="s">
        <v>440</v>
      </c>
      <c r="P641" s="76">
        <v>3.0783758462000002</v>
      </c>
      <c r="Q641" s="76">
        <v>-0.42698086600000001</v>
      </c>
      <c r="R641" s="76">
        <v>-1.249166E-2</v>
      </c>
      <c r="S641" s="241">
        <v>0</v>
      </c>
      <c r="T641" s="241">
        <v>0</v>
      </c>
      <c r="U641" s="241">
        <v>0</v>
      </c>
      <c r="V641" s="241">
        <v>0</v>
      </c>
      <c r="W641" s="76"/>
      <c r="X641" s="76" t="s">
        <v>440</v>
      </c>
      <c r="Y641" s="76">
        <v>3.0783758462000002</v>
      </c>
      <c r="Z641" s="76">
        <v>-0.42698086600000001</v>
      </c>
      <c r="AA641" s="76">
        <v>-1.249166E-2</v>
      </c>
      <c r="AB641" s="241">
        <v>0</v>
      </c>
      <c r="AC641" s="241">
        <v>0</v>
      </c>
      <c r="AD641" s="241">
        <v>0</v>
      </c>
      <c r="AE641" s="241">
        <v>0</v>
      </c>
    </row>
    <row r="642" spans="5:31" x14ac:dyDescent="0.2">
      <c r="E642" s="76">
        <v>528</v>
      </c>
      <c r="F642" s="76" t="s">
        <v>441</v>
      </c>
      <c r="G642" s="76">
        <v>3.8733765993999998</v>
      </c>
      <c r="H642" s="76">
        <v>-0.83001816100000003</v>
      </c>
      <c r="I642" s="76">
        <v>3.0187615000000001E-2</v>
      </c>
      <c r="J642" s="241">
        <v>0</v>
      </c>
      <c r="K642" s="241">
        <v>0</v>
      </c>
      <c r="L642" s="241">
        <v>0</v>
      </c>
      <c r="M642" s="241">
        <v>0</v>
      </c>
      <c r="N642" s="76"/>
      <c r="O642" s="76" t="s">
        <v>441</v>
      </c>
      <c r="P642" s="76">
        <v>3.8733765993999998</v>
      </c>
      <c r="Q642" s="76">
        <v>-0.83001816100000003</v>
      </c>
      <c r="R642" s="76">
        <v>3.0187615000000001E-2</v>
      </c>
      <c r="S642" s="241">
        <v>0</v>
      </c>
      <c r="T642" s="241">
        <v>0</v>
      </c>
      <c r="U642" s="241">
        <v>0</v>
      </c>
      <c r="V642" s="241">
        <v>0</v>
      </c>
      <c r="W642" s="76"/>
      <c r="X642" s="76" t="s">
        <v>441</v>
      </c>
      <c r="Y642" s="76">
        <v>3.8733765993999998</v>
      </c>
      <c r="Z642" s="76">
        <v>-0.83001816100000003</v>
      </c>
      <c r="AA642" s="76">
        <v>3.0187615000000001E-2</v>
      </c>
      <c r="AB642" s="241">
        <v>0</v>
      </c>
      <c r="AC642" s="241">
        <v>0</v>
      </c>
      <c r="AD642" s="241">
        <v>0</v>
      </c>
      <c r="AE642" s="241">
        <v>0</v>
      </c>
    </row>
    <row r="643" spans="5:31" x14ac:dyDescent="0.2">
      <c r="E643" s="76">
        <v>529</v>
      </c>
      <c r="F643" s="76" t="s">
        <v>442</v>
      </c>
      <c r="G643" s="76">
        <v>3.0679553063</v>
      </c>
      <c r="H643" s="76">
        <v>-0.42698086600000001</v>
      </c>
      <c r="I643" s="76">
        <v>-1.249166E-2</v>
      </c>
      <c r="J643" s="241">
        <v>0</v>
      </c>
      <c r="K643" s="241">
        <v>0</v>
      </c>
      <c r="L643" s="241">
        <v>0</v>
      </c>
      <c r="M643" s="241">
        <v>0</v>
      </c>
      <c r="N643" s="76"/>
      <c r="O643" s="76" t="s">
        <v>442</v>
      </c>
      <c r="P643" s="76">
        <v>3.0679553063</v>
      </c>
      <c r="Q643" s="76">
        <v>-0.42698086600000001</v>
      </c>
      <c r="R643" s="76">
        <v>-1.249166E-2</v>
      </c>
      <c r="S643" s="241">
        <v>0</v>
      </c>
      <c r="T643" s="241">
        <v>0</v>
      </c>
      <c r="U643" s="241">
        <v>0</v>
      </c>
      <c r="V643" s="241">
        <v>0</v>
      </c>
      <c r="W643" s="76"/>
      <c r="X643" s="76" t="s">
        <v>442</v>
      </c>
      <c r="Y643" s="76">
        <v>3.0679553063</v>
      </c>
      <c r="Z643" s="76">
        <v>-0.42698086600000001</v>
      </c>
      <c r="AA643" s="76">
        <v>-1.249166E-2</v>
      </c>
      <c r="AB643" s="241">
        <v>0</v>
      </c>
      <c r="AC643" s="241">
        <v>0</v>
      </c>
      <c r="AD643" s="241">
        <v>0</v>
      </c>
      <c r="AE643" s="241">
        <v>0</v>
      </c>
    </row>
    <row r="644" spans="5:31" x14ac:dyDescent="0.2">
      <c r="E644" s="76">
        <v>530</v>
      </c>
      <c r="F644" s="76" t="s">
        <v>443</v>
      </c>
      <c r="G644" s="76">
        <v>3.0802791094000002</v>
      </c>
      <c r="H644" s="76">
        <v>-0.42698086600000001</v>
      </c>
      <c r="I644" s="76">
        <v>-1.249166E-2</v>
      </c>
      <c r="J644" s="241">
        <v>0</v>
      </c>
      <c r="K644" s="241">
        <v>0</v>
      </c>
      <c r="L644" s="241">
        <v>0</v>
      </c>
      <c r="M644" s="241">
        <v>0</v>
      </c>
      <c r="N644" s="76"/>
      <c r="O644" s="76" t="s">
        <v>443</v>
      </c>
      <c r="P644" s="76">
        <v>3.0802791094000002</v>
      </c>
      <c r="Q644" s="76">
        <v>-0.42698086600000001</v>
      </c>
      <c r="R644" s="76">
        <v>-1.249166E-2</v>
      </c>
      <c r="S644" s="241">
        <v>0</v>
      </c>
      <c r="T644" s="241">
        <v>0</v>
      </c>
      <c r="U644" s="241">
        <v>0</v>
      </c>
      <c r="V644" s="241">
        <v>0</v>
      </c>
      <c r="W644" s="76"/>
      <c r="X644" s="76" t="s">
        <v>443</v>
      </c>
      <c r="Y644" s="76">
        <v>3.0802791094000002</v>
      </c>
      <c r="Z644" s="76">
        <v>-0.42698086600000001</v>
      </c>
      <c r="AA644" s="76">
        <v>-1.249166E-2</v>
      </c>
      <c r="AB644" s="241">
        <v>0</v>
      </c>
      <c r="AC644" s="241">
        <v>0</v>
      </c>
      <c r="AD644" s="241">
        <v>0</v>
      </c>
      <c r="AE644" s="241">
        <v>0</v>
      </c>
    </row>
    <row r="645" spans="5:31" x14ac:dyDescent="0.2">
      <c r="E645" s="76">
        <v>531</v>
      </c>
      <c r="F645" s="76" t="s">
        <v>444</v>
      </c>
      <c r="G645" s="76">
        <v>3.0404908053000002</v>
      </c>
      <c r="H645" s="76">
        <v>-0.42698086600000001</v>
      </c>
      <c r="I645" s="76">
        <v>-1.249166E-2</v>
      </c>
      <c r="J645" s="241">
        <v>0</v>
      </c>
      <c r="K645" s="241">
        <v>0</v>
      </c>
      <c r="L645" s="241">
        <v>0</v>
      </c>
      <c r="M645" s="241">
        <v>0</v>
      </c>
      <c r="N645" s="76"/>
      <c r="O645" s="76" t="s">
        <v>444</v>
      </c>
      <c r="P645" s="76">
        <v>3.0404908053000002</v>
      </c>
      <c r="Q645" s="76">
        <v>-0.42698086600000001</v>
      </c>
      <c r="R645" s="76">
        <v>-1.249166E-2</v>
      </c>
      <c r="S645" s="241">
        <v>0</v>
      </c>
      <c r="T645" s="241">
        <v>0</v>
      </c>
      <c r="U645" s="241">
        <v>0</v>
      </c>
      <c r="V645" s="241">
        <v>0</v>
      </c>
      <c r="W645" s="76"/>
      <c r="X645" s="76" t="s">
        <v>444</v>
      </c>
      <c r="Y645" s="76">
        <v>3.0404908053000002</v>
      </c>
      <c r="Z645" s="76">
        <v>-0.42698086600000001</v>
      </c>
      <c r="AA645" s="76">
        <v>-1.249166E-2</v>
      </c>
      <c r="AB645" s="241">
        <v>0</v>
      </c>
      <c r="AC645" s="241">
        <v>0</v>
      </c>
      <c r="AD645" s="241">
        <v>0</v>
      </c>
      <c r="AE645" s="241">
        <v>0</v>
      </c>
    </row>
    <row r="646" spans="5:31" x14ac:dyDescent="0.2">
      <c r="E646" s="76">
        <v>532</v>
      </c>
      <c r="F646" s="76"/>
      <c r="G646" s="76"/>
      <c r="H646" s="76"/>
      <c r="I646" s="76"/>
      <c r="J646" s="241">
        <v>0</v>
      </c>
      <c r="K646" s="241">
        <v>0</v>
      </c>
      <c r="L646" s="241">
        <v>0</v>
      </c>
      <c r="M646" s="241">
        <v>0</v>
      </c>
      <c r="N646" s="76"/>
      <c r="O646" s="76"/>
      <c r="P646" s="76"/>
      <c r="Q646" s="76"/>
      <c r="R646" s="76"/>
      <c r="S646" s="241">
        <v>0</v>
      </c>
      <c r="T646" s="241">
        <v>0</v>
      </c>
      <c r="U646" s="241">
        <v>0</v>
      </c>
      <c r="V646" s="241">
        <v>0</v>
      </c>
      <c r="W646" s="76"/>
      <c r="X646" s="76"/>
      <c r="Y646" s="76"/>
      <c r="Z646" s="76"/>
      <c r="AA646" s="76"/>
      <c r="AB646" s="241">
        <v>0</v>
      </c>
      <c r="AC646" s="241">
        <v>0</v>
      </c>
      <c r="AD646" s="241">
        <v>0</v>
      </c>
      <c r="AE646" s="241">
        <v>0</v>
      </c>
    </row>
    <row r="647" spans="5:31" x14ac:dyDescent="0.2">
      <c r="E647" s="76">
        <v>533</v>
      </c>
      <c r="F647" s="76" t="s">
        <v>446</v>
      </c>
      <c r="G647" s="76">
        <v>3.9163068383000001</v>
      </c>
      <c r="H647" s="76">
        <v>-0.80526391399999997</v>
      </c>
      <c r="I647" s="76">
        <v>2.6538079999999999E-2</v>
      </c>
      <c r="J647" s="241">
        <v>0</v>
      </c>
      <c r="K647" s="241">
        <v>0</v>
      </c>
      <c r="L647" s="241">
        <v>0</v>
      </c>
      <c r="M647" s="241">
        <v>0</v>
      </c>
      <c r="N647" s="76"/>
      <c r="O647" s="76" t="s">
        <v>446</v>
      </c>
      <c r="P647" s="76">
        <v>3.9163068383000001</v>
      </c>
      <c r="Q647" s="76">
        <v>-0.80526391399999997</v>
      </c>
      <c r="R647" s="76">
        <v>2.6538079999999999E-2</v>
      </c>
      <c r="S647" s="241">
        <v>0</v>
      </c>
      <c r="T647" s="241">
        <v>0</v>
      </c>
      <c r="U647" s="241">
        <v>0</v>
      </c>
      <c r="V647" s="241">
        <v>0</v>
      </c>
      <c r="W647" s="76"/>
      <c r="X647" s="76" t="s">
        <v>446</v>
      </c>
      <c r="Y647" s="76">
        <v>3.9163068383000001</v>
      </c>
      <c r="Z647" s="76">
        <v>-0.80526391399999997</v>
      </c>
      <c r="AA647" s="76">
        <v>2.6538079999999999E-2</v>
      </c>
      <c r="AB647" s="241">
        <v>0</v>
      </c>
      <c r="AC647" s="241">
        <v>0</v>
      </c>
      <c r="AD647" s="241">
        <v>0</v>
      </c>
      <c r="AE647" s="241">
        <v>0</v>
      </c>
    </row>
    <row r="648" spans="5:31" x14ac:dyDescent="0.2">
      <c r="E648" s="76">
        <v>534</v>
      </c>
      <c r="F648" s="76" t="s">
        <v>447</v>
      </c>
      <c r="G648" s="76">
        <v>3.0527885279000002</v>
      </c>
      <c r="H648" s="76">
        <v>-0.41329316399999999</v>
      </c>
      <c r="I648" s="76">
        <v>-1.2991366000000001E-2</v>
      </c>
      <c r="J648" s="241">
        <v>0</v>
      </c>
      <c r="K648" s="241">
        <v>0</v>
      </c>
      <c r="L648" s="241">
        <v>0</v>
      </c>
      <c r="M648" s="241">
        <v>0</v>
      </c>
      <c r="N648" s="76"/>
      <c r="O648" s="76" t="s">
        <v>447</v>
      </c>
      <c r="P648" s="76">
        <v>3.0527885279000002</v>
      </c>
      <c r="Q648" s="76">
        <v>-0.41329316399999999</v>
      </c>
      <c r="R648" s="76">
        <v>-1.2991366000000001E-2</v>
      </c>
      <c r="S648" s="241">
        <v>0</v>
      </c>
      <c r="T648" s="241">
        <v>0</v>
      </c>
      <c r="U648" s="241">
        <v>0</v>
      </c>
      <c r="V648" s="241">
        <v>0</v>
      </c>
      <c r="W648" s="76"/>
      <c r="X648" s="76" t="s">
        <v>447</v>
      </c>
      <c r="Y648" s="76">
        <v>3.0527885279000002</v>
      </c>
      <c r="Z648" s="76">
        <v>-0.41329316399999999</v>
      </c>
      <c r="AA648" s="76">
        <v>-1.2991366000000001E-2</v>
      </c>
      <c r="AB648" s="241">
        <v>0</v>
      </c>
      <c r="AC648" s="241">
        <v>0</v>
      </c>
      <c r="AD648" s="241">
        <v>0</v>
      </c>
      <c r="AE648" s="241">
        <v>0</v>
      </c>
    </row>
    <row r="649" spans="5:31" x14ac:dyDescent="0.2">
      <c r="E649" s="76">
        <v>535</v>
      </c>
      <c r="F649" s="76" t="s">
        <v>448</v>
      </c>
      <c r="G649" s="76">
        <v>3.1018820032000001</v>
      </c>
      <c r="H649" s="76">
        <v>-0.41329316399999999</v>
      </c>
      <c r="I649" s="76">
        <v>-1.2991366000000001E-2</v>
      </c>
      <c r="J649" s="241">
        <v>0</v>
      </c>
      <c r="K649" s="241">
        <v>0</v>
      </c>
      <c r="L649" s="241">
        <v>0</v>
      </c>
      <c r="M649" s="241">
        <v>0</v>
      </c>
      <c r="N649" s="76"/>
      <c r="O649" s="76" t="s">
        <v>448</v>
      </c>
      <c r="P649" s="76">
        <v>3.1018820032000001</v>
      </c>
      <c r="Q649" s="76">
        <v>-0.41329316399999999</v>
      </c>
      <c r="R649" s="76">
        <v>-1.2991366000000001E-2</v>
      </c>
      <c r="S649" s="241">
        <v>0</v>
      </c>
      <c r="T649" s="241">
        <v>0</v>
      </c>
      <c r="U649" s="241">
        <v>0</v>
      </c>
      <c r="V649" s="241">
        <v>0</v>
      </c>
      <c r="W649" s="76"/>
      <c r="X649" s="76" t="s">
        <v>448</v>
      </c>
      <c r="Y649" s="76">
        <v>3.1018820032000001</v>
      </c>
      <c r="Z649" s="76">
        <v>-0.41329316399999999</v>
      </c>
      <c r="AA649" s="76">
        <v>-1.2991366000000001E-2</v>
      </c>
      <c r="AB649" s="241">
        <v>0</v>
      </c>
      <c r="AC649" s="241">
        <v>0</v>
      </c>
      <c r="AD649" s="241">
        <v>0</v>
      </c>
      <c r="AE649" s="241">
        <v>0</v>
      </c>
    </row>
    <row r="650" spans="5:31" x14ac:dyDescent="0.2">
      <c r="E650" s="76">
        <v>536</v>
      </c>
      <c r="F650" s="76" t="s">
        <v>449</v>
      </c>
      <c r="G650" s="76">
        <v>3.0869635348000002</v>
      </c>
      <c r="H650" s="76">
        <v>-0.41329316399999999</v>
      </c>
      <c r="I650" s="76">
        <v>-1.2991366000000001E-2</v>
      </c>
      <c r="J650" s="241">
        <v>0</v>
      </c>
      <c r="K650" s="241">
        <v>0</v>
      </c>
      <c r="L650" s="241">
        <v>0</v>
      </c>
      <c r="M650" s="241">
        <v>0</v>
      </c>
      <c r="N650" s="76"/>
      <c r="O650" s="76" t="s">
        <v>449</v>
      </c>
      <c r="P650" s="76">
        <v>3.0869635348000002</v>
      </c>
      <c r="Q650" s="76">
        <v>-0.41329316399999999</v>
      </c>
      <c r="R650" s="76">
        <v>-1.2991366000000001E-2</v>
      </c>
      <c r="S650" s="241">
        <v>0</v>
      </c>
      <c r="T650" s="241">
        <v>0</v>
      </c>
      <c r="U650" s="241">
        <v>0</v>
      </c>
      <c r="V650" s="241">
        <v>0</v>
      </c>
      <c r="W650" s="76"/>
      <c r="X650" s="76" t="s">
        <v>449</v>
      </c>
      <c r="Y650" s="76">
        <v>3.0869635348000002</v>
      </c>
      <c r="Z650" s="76">
        <v>-0.41329316399999999</v>
      </c>
      <c r="AA650" s="76">
        <v>-1.2991366000000001E-2</v>
      </c>
      <c r="AB650" s="241">
        <v>0</v>
      </c>
      <c r="AC650" s="241">
        <v>0</v>
      </c>
      <c r="AD650" s="241">
        <v>0</v>
      </c>
      <c r="AE650" s="241">
        <v>0</v>
      </c>
    </row>
    <row r="651" spans="5:31" x14ac:dyDescent="0.2">
      <c r="E651" s="76">
        <v>537</v>
      </c>
      <c r="F651" s="76" t="s">
        <v>450</v>
      </c>
      <c r="G651" s="76">
        <v>3.0801868510000001</v>
      </c>
      <c r="H651" s="76">
        <v>-0.41329316399999999</v>
      </c>
      <c r="I651" s="76">
        <v>-1.2991366000000001E-2</v>
      </c>
      <c r="J651" s="241">
        <v>0</v>
      </c>
      <c r="K651" s="241">
        <v>0</v>
      </c>
      <c r="L651" s="241">
        <v>0</v>
      </c>
      <c r="M651" s="241">
        <v>0</v>
      </c>
      <c r="N651" s="76"/>
      <c r="O651" s="76" t="s">
        <v>450</v>
      </c>
      <c r="P651" s="76">
        <v>3.0801868510000001</v>
      </c>
      <c r="Q651" s="76">
        <v>-0.41329316399999999</v>
      </c>
      <c r="R651" s="76">
        <v>-1.2991366000000001E-2</v>
      </c>
      <c r="S651" s="241">
        <v>0</v>
      </c>
      <c r="T651" s="241">
        <v>0</v>
      </c>
      <c r="U651" s="241">
        <v>0</v>
      </c>
      <c r="V651" s="241">
        <v>0</v>
      </c>
      <c r="W651" s="76"/>
      <c r="X651" s="76" t="s">
        <v>450</v>
      </c>
      <c r="Y651" s="76">
        <v>3.0801868510000001</v>
      </c>
      <c r="Z651" s="76">
        <v>-0.41329316399999999</v>
      </c>
      <c r="AA651" s="76">
        <v>-1.2991366000000001E-2</v>
      </c>
      <c r="AB651" s="241">
        <v>0</v>
      </c>
      <c r="AC651" s="241">
        <v>0</v>
      </c>
      <c r="AD651" s="241">
        <v>0</v>
      </c>
      <c r="AE651" s="241">
        <v>0</v>
      </c>
    </row>
    <row r="652" spans="5:31" x14ac:dyDescent="0.2">
      <c r="E652" s="76">
        <v>538</v>
      </c>
      <c r="F652" s="76" t="s">
        <v>451</v>
      </c>
      <c r="G652" s="76">
        <v>3.0895091856999999</v>
      </c>
      <c r="H652" s="76">
        <v>-0.41329316399999999</v>
      </c>
      <c r="I652" s="76">
        <v>-1.2991366000000001E-2</v>
      </c>
      <c r="J652" s="241">
        <v>0</v>
      </c>
      <c r="K652" s="241">
        <v>0</v>
      </c>
      <c r="L652" s="241">
        <v>0</v>
      </c>
      <c r="M652" s="241">
        <v>0</v>
      </c>
      <c r="N652" s="76"/>
      <c r="O652" s="76" t="s">
        <v>451</v>
      </c>
      <c r="P652" s="76">
        <v>3.0895091856999999</v>
      </c>
      <c r="Q652" s="76">
        <v>-0.41329316399999999</v>
      </c>
      <c r="R652" s="76">
        <v>-1.2991366000000001E-2</v>
      </c>
      <c r="S652" s="241">
        <v>0</v>
      </c>
      <c r="T652" s="241">
        <v>0</v>
      </c>
      <c r="U652" s="241">
        <v>0</v>
      </c>
      <c r="V652" s="241">
        <v>0</v>
      </c>
      <c r="W652" s="76"/>
      <c r="X652" s="76" t="s">
        <v>451</v>
      </c>
      <c r="Y652" s="76">
        <v>3.0895091856999999</v>
      </c>
      <c r="Z652" s="76">
        <v>-0.41329316399999999</v>
      </c>
      <c r="AA652" s="76">
        <v>-1.2991366000000001E-2</v>
      </c>
      <c r="AB652" s="241">
        <v>0</v>
      </c>
      <c r="AC652" s="241">
        <v>0</v>
      </c>
      <c r="AD652" s="241">
        <v>0</v>
      </c>
      <c r="AE652" s="241">
        <v>0</v>
      </c>
    </row>
    <row r="653" spans="5:31" x14ac:dyDescent="0.2">
      <c r="E653" s="76">
        <v>539</v>
      </c>
      <c r="F653" s="76" t="s">
        <v>452</v>
      </c>
      <c r="G653" s="76">
        <v>3.0720690677000002</v>
      </c>
      <c r="H653" s="76">
        <v>-0.41329316399999999</v>
      </c>
      <c r="I653" s="76">
        <v>-1.2991366000000001E-2</v>
      </c>
      <c r="J653" s="241">
        <v>0</v>
      </c>
      <c r="K653" s="241">
        <v>0</v>
      </c>
      <c r="L653" s="241">
        <v>0</v>
      </c>
      <c r="M653" s="241">
        <v>0</v>
      </c>
      <c r="N653" s="76"/>
      <c r="O653" s="76" t="s">
        <v>452</v>
      </c>
      <c r="P653" s="76">
        <v>3.0720690677000002</v>
      </c>
      <c r="Q653" s="76">
        <v>-0.41329316399999999</v>
      </c>
      <c r="R653" s="76">
        <v>-1.2991366000000001E-2</v>
      </c>
      <c r="S653" s="241">
        <v>0</v>
      </c>
      <c r="T653" s="241">
        <v>0</v>
      </c>
      <c r="U653" s="241">
        <v>0</v>
      </c>
      <c r="V653" s="241">
        <v>0</v>
      </c>
      <c r="W653" s="76"/>
      <c r="X653" s="76" t="s">
        <v>452</v>
      </c>
      <c r="Y653" s="76">
        <v>3.0720690677000002</v>
      </c>
      <c r="Z653" s="76">
        <v>-0.41329316399999999</v>
      </c>
      <c r="AA653" s="76">
        <v>-1.2991366000000001E-2</v>
      </c>
      <c r="AB653" s="241">
        <v>0</v>
      </c>
      <c r="AC653" s="241">
        <v>0</v>
      </c>
      <c r="AD653" s="241">
        <v>0</v>
      </c>
      <c r="AE653" s="241">
        <v>0</v>
      </c>
    </row>
    <row r="654" spans="5:31" x14ac:dyDescent="0.2">
      <c r="E654" s="76">
        <v>540</v>
      </c>
      <c r="F654" s="76" t="s">
        <v>453</v>
      </c>
      <c r="G654" s="76">
        <v>3.9014928732</v>
      </c>
      <c r="H654" s="76">
        <v>-0.80526391399999997</v>
      </c>
      <c r="I654" s="76">
        <v>2.6538079999999999E-2</v>
      </c>
      <c r="J654" s="241">
        <v>0</v>
      </c>
      <c r="K654" s="241">
        <v>0</v>
      </c>
      <c r="L654" s="241">
        <v>0</v>
      </c>
      <c r="M654" s="241">
        <v>0</v>
      </c>
      <c r="N654" s="76"/>
      <c r="O654" s="76" t="s">
        <v>453</v>
      </c>
      <c r="P654" s="76">
        <v>3.9014928732</v>
      </c>
      <c r="Q654" s="76">
        <v>-0.80526391399999997</v>
      </c>
      <c r="R654" s="76">
        <v>2.6538079999999999E-2</v>
      </c>
      <c r="S654" s="241">
        <v>0</v>
      </c>
      <c r="T654" s="241">
        <v>0</v>
      </c>
      <c r="U654" s="241">
        <v>0</v>
      </c>
      <c r="V654" s="241">
        <v>0</v>
      </c>
      <c r="W654" s="76"/>
      <c r="X654" s="76" t="s">
        <v>453</v>
      </c>
      <c r="Y654" s="76">
        <v>3.9014928732</v>
      </c>
      <c r="Z654" s="76">
        <v>-0.80526391399999997</v>
      </c>
      <c r="AA654" s="76">
        <v>2.6538079999999999E-2</v>
      </c>
      <c r="AB654" s="241">
        <v>0</v>
      </c>
      <c r="AC654" s="241">
        <v>0</v>
      </c>
      <c r="AD654" s="241">
        <v>0</v>
      </c>
      <c r="AE654" s="241">
        <v>0</v>
      </c>
    </row>
    <row r="655" spans="5:31" x14ac:dyDescent="0.2">
      <c r="E655" s="76">
        <v>541</v>
      </c>
      <c r="F655" s="76" t="s">
        <v>454</v>
      </c>
      <c r="G655" s="76">
        <v>3.0527885279000002</v>
      </c>
      <c r="H655" s="76">
        <v>-0.41329316399999999</v>
      </c>
      <c r="I655" s="76">
        <v>-1.2991366000000001E-2</v>
      </c>
      <c r="J655" s="241">
        <v>0</v>
      </c>
      <c r="K655" s="241">
        <v>0</v>
      </c>
      <c r="L655" s="241">
        <v>0</v>
      </c>
      <c r="M655" s="241">
        <v>0</v>
      </c>
      <c r="N655" s="76"/>
      <c r="O655" s="76" t="s">
        <v>454</v>
      </c>
      <c r="P655" s="76">
        <v>3.0527885279000002</v>
      </c>
      <c r="Q655" s="76">
        <v>-0.41329316399999999</v>
      </c>
      <c r="R655" s="76">
        <v>-1.2991366000000001E-2</v>
      </c>
      <c r="S655" s="241">
        <v>0</v>
      </c>
      <c r="T655" s="241">
        <v>0</v>
      </c>
      <c r="U655" s="241">
        <v>0</v>
      </c>
      <c r="V655" s="241">
        <v>0</v>
      </c>
      <c r="W655" s="76"/>
      <c r="X655" s="76" t="s">
        <v>454</v>
      </c>
      <c r="Y655" s="76">
        <v>3.0527885279000002</v>
      </c>
      <c r="Z655" s="76">
        <v>-0.41329316399999999</v>
      </c>
      <c r="AA655" s="76">
        <v>-1.2991366000000001E-2</v>
      </c>
      <c r="AB655" s="241">
        <v>0</v>
      </c>
      <c r="AC655" s="241">
        <v>0</v>
      </c>
      <c r="AD655" s="241">
        <v>0</v>
      </c>
      <c r="AE655" s="241">
        <v>0</v>
      </c>
    </row>
    <row r="656" spans="5:31" x14ac:dyDescent="0.2">
      <c r="E656" s="76">
        <v>542</v>
      </c>
      <c r="F656" s="76" t="s">
        <v>455</v>
      </c>
      <c r="G656" s="76">
        <v>3.0863418250999999</v>
      </c>
      <c r="H656" s="76">
        <v>-0.41329316399999999</v>
      </c>
      <c r="I656" s="76">
        <v>-1.2991366000000001E-2</v>
      </c>
      <c r="J656" s="241">
        <v>0</v>
      </c>
      <c r="K656" s="241">
        <v>0</v>
      </c>
      <c r="L656" s="241">
        <v>0</v>
      </c>
      <c r="M656" s="241">
        <v>0</v>
      </c>
      <c r="N656" s="76"/>
      <c r="O656" s="76" t="s">
        <v>455</v>
      </c>
      <c r="P656" s="76">
        <v>3.0863418250999999</v>
      </c>
      <c r="Q656" s="76">
        <v>-0.41329316399999999</v>
      </c>
      <c r="R656" s="76">
        <v>-1.2991366000000001E-2</v>
      </c>
      <c r="S656" s="241">
        <v>0</v>
      </c>
      <c r="T656" s="241">
        <v>0</v>
      </c>
      <c r="U656" s="241">
        <v>0</v>
      </c>
      <c r="V656" s="241">
        <v>0</v>
      </c>
      <c r="W656" s="76"/>
      <c r="X656" s="76" t="s">
        <v>455</v>
      </c>
      <c r="Y656" s="76">
        <v>3.0863418250999999</v>
      </c>
      <c r="Z656" s="76">
        <v>-0.41329316399999999</v>
      </c>
      <c r="AA656" s="76">
        <v>-1.2991366000000001E-2</v>
      </c>
      <c r="AB656" s="241">
        <v>0</v>
      </c>
      <c r="AC656" s="241">
        <v>0</v>
      </c>
      <c r="AD656" s="241">
        <v>0</v>
      </c>
      <c r="AE656" s="241">
        <v>0</v>
      </c>
    </row>
    <row r="657" spans="5:31" x14ac:dyDescent="0.2">
      <c r="E657" s="76">
        <v>543</v>
      </c>
      <c r="F657" s="76" t="s">
        <v>456</v>
      </c>
      <c r="G657" s="76">
        <v>3.0650905997</v>
      </c>
      <c r="H657" s="76">
        <v>-0.41329316399999999</v>
      </c>
      <c r="I657" s="76">
        <v>-1.2991366000000001E-2</v>
      </c>
      <c r="J657" s="241">
        <v>0</v>
      </c>
      <c r="K657" s="241">
        <v>0</v>
      </c>
      <c r="L657" s="241">
        <v>0</v>
      </c>
      <c r="M657" s="241">
        <v>0</v>
      </c>
      <c r="N657" s="76"/>
      <c r="O657" s="76" t="s">
        <v>456</v>
      </c>
      <c r="P657" s="76">
        <v>3.0650905997</v>
      </c>
      <c r="Q657" s="76">
        <v>-0.41329316399999999</v>
      </c>
      <c r="R657" s="76">
        <v>-1.2991366000000001E-2</v>
      </c>
      <c r="S657" s="241">
        <v>0</v>
      </c>
      <c r="T657" s="241">
        <v>0</v>
      </c>
      <c r="U657" s="241">
        <v>0</v>
      </c>
      <c r="V657" s="241">
        <v>0</v>
      </c>
      <c r="W657" s="76"/>
      <c r="X657" s="76" t="s">
        <v>456</v>
      </c>
      <c r="Y657" s="76">
        <v>3.0650905997</v>
      </c>
      <c r="Z657" s="76">
        <v>-0.41329316399999999</v>
      </c>
      <c r="AA657" s="76">
        <v>-1.2991366000000001E-2</v>
      </c>
      <c r="AB657" s="241">
        <v>0</v>
      </c>
      <c r="AC657" s="241">
        <v>0</v>
      </c>
      <c r="AD657" s="241">
        <v>0</v>
      </c>
      <c r="AE657" s="241">
        <v>0</v>
      </c>
    </row>
    <row r="658" spans="5:31" x14ac:dyDescent="0.2">
      <c r="E658" s="76">
        <v>544</v>
      </c>
      <c r="F658" s="76"/>
      <c r="G658" s="76"/>
      <c r="H658" s="76"/>
      <c r="I658" s="76"/>
      <c r="J658" s="241">
        <v>0</v>
      </c>
      <c r="K658" s="241">
        <v>0</v>
      </c>
      <c r="L658" s="241">
        <v>0</v>
      </c>
      <c r="M658" s="241">
        <v>0</v>
      </c>
      <c r="N658" s="76"/>
      <c r="O658" s="76"/>
      <c r="P658" s="76"/>
      <c r="Q658" s="76"/>
      <c r="R658" s="76"/>
      <c r="S658" s="241">
        <v>0</v>
      </c>
      <c r="T658" s="241">
        <v>0</v>
      </c>
      <c r="U658" s="241">
        <v>0</v>
      </c>
      <c r="V658" s="241">
        <v>0</v>
      </c>
      <c r="W658" s="76"/>
      <c r="X658" s="76"/>
      <c r="Y658" s="76"/>
      <c r="Z658" s="76"/>
      <c r="AA658" s="76"/>
      <c r="AB658" s="241">
        <v>0</v>
      </c>
      <c r="AC658" s="241">
        <v>0</v>
      </c>
      <c r="AD658" s="241">
        <v>0</v>
      </c>
      <c r="AE658" s="241">
        <v>0</v>
      </c>
    </row>
    <row r="659" spans="5:31" x14ac:dyDescent="0.2">
      <c r="E659" s="76">
        <v>545</v>
      </c>
      <c r="F659" s="76" t="s">
        <v>458</v>
      </c>
      <c r="G659" s="76">
        <v>3.3348834547999999</v>
      </c>
      <c r="H659" s="76">
        <v>-0.69445870799999998</v>
      </c>
      <c r="I659" s="76">
        <v>1.9760895000000001E-2</v>
      </c>
      <c r="J659" s="241">
        <v>0</v>
      </c>
      <c r="K659" s="241">
        <v>0</v>
      </c>
      <c r="L659" s="241">
        <v>0</v>
      </c>
      <c r="M659" s="241">
        <v>0</v>
      </c>
      <c r="N659" s="76"/>
      <c r="O659" s="76" t="s">
        <v>458</v>
      </c>
      <c r="P659" s="76">
        <v>3.3348834547999999</v>
      </c>
      <c r="Q659" s="76">
        <v>-0.69445870799999998</v>
      </c>
      <c r="R659" s="76">
        <v>1.9760895000000001E-2</v>
      </c>
      <c r="S659" s="241">
        <v>0</v>
      </c>
      <c r="T659" s="241">
        <v>0</v>
      </c>
      <c r="U659" s="241">
        <v>0</v>
      </c>
      <c r="V659" s="241">
        <v>0</v>
      </c>
      <c r="W659" s="76"/>
      <c r="X659" s="76" t="s">
        <v>458</v>
      </c>
      <c r="Y659" s="76">
        <v>3.3348834547999999</v>
      </c>
      <c r="Z659" s="76">
        <v>-0.69445870799999998</v>
      </c>
      <c r="AA659" s="76">
        <v>1.9760895000000001E-2</v>
      </c>
      <c r="AB659" s="241">
        <v>0</v>
      </c>
      <c r="AC659" s="241">
        <v>0</v>
      </c>
      <c r="AD659" s="241">
        <v>0</v>
      </c>
      <c r="AE659" s="241">
        <v>0</v>
      </c>
    </row>
    <row r="660" spans="5:31" x14ac:dyDescent="0.2">
      <c r="E660" s="76">
        <v>546</v>
      </c>
      <c r="F660" s="76" t="s">
        <v>459</v>
      </c>
      <c r="G660" s="76">
        <v>3.8772441811</v>
      </c>
      <c r="H660" s="76">
        <v>-0.95251930399999996</v>
      </c>
      <c r="I660" s="76">
        <v>5.0470504999999999E-2</v>
      </c>
      <c r="J660" s="241">
        <v>0</v>
      </c>
      <c r="K660" s="241">
        <v>0</v>
      </c>
      <c r="L660" s="241">
        <v>0</v>
      </c>
      <c r="M660" s="241">
        <v>0</v>
      </c>
      <c r="N660" s="76"/>
      <c r="O660" s="76" t="s">
        <v>459</v>
      </c>
      <c r="P660" s="76">
        <v>3.8772441811</v>
      </c>
      <c r="Q660" s="76">
        <v>-0.95251930399999996</v>
      </c>
      <c r="R660" s="76">
        <v>5.0470504999999999E-2</v>
      </c>
      <c r="S660" s="241">
        <v>0</v>
      </c>
      <c r="T660" s="241">
        <v>0</v>
      </c>
      <c r="U660" s="241">
        <v>0</v>
      </c>
      <c r="V660" s="241">
        <v>0</v>
      </c>
      <c r="W660" s="76"/>
      <c r="X660" s="76" t="s">
        <v>459</v>
      </c>
      <c r="Y660" s="76">
        <v>3.8772441811</v>
      </c>
      <c r="Z660" s="76">
        <v>-0.95251930399999996</v>
      </c>
      <c r="AA660" s="76">
        <v>5.0470504999999999E-2</v>
      </c>
      <c r="AB660" s="241">
        <v>0</v>
      </c>
      <c r="AC660" s="241">
        <v>0</v>
      </c>
      <c r="AD660" s="241">
        <v>0</v>
      </c>
      <c r="AE660" s="241">
        <v>0</v>
      </c>
    </row>
    <row r="661" spans="5:31" x14ac:dyDescent="0.2">
      <c r="E661" s="76">
        <v>547</v>
      </c>
      <c r="F661" s="76" t="s">
        <v>460</v>
      </c>
      <c r="G661" s="76">
        <v>3.4083415647000002</v>
      </c>
      <c r="H661" s="76">
        <v>-0.69445870799999998</v>
      </c>
      <c r="I661" s="76">
        <v>1.9760895000000001E-2</v>
      </c>
      <c r="J661" s="241">
        <v>0</v>
      </c>
      <c r="K661" s="241">
        <v>0</v>
      </c>
      <c r="L661" s="241">
        <v>0</v>
      </c>
      <c r="M661" s="241">
        <v>0</v>
      </c>
      <c r="N661" s="76"/>
      <c r="O661" s="76" t="s">
        <v>460</v>
      </c>
      <c r="P661" s="76">
        <v>3.4083415647000002</v>
      </c>
      <c r="Q661" s="76">
        <v>-0.69445870799999998</v>
      </c>
      <c r="R661" s="76">
        <v>1.9760895000000001E-2</v>
      </c>
      <c r="S661" s="241">
        <v>0</v>
      </c>
      <c r="T661" s="241">
        <v>0</v>
      </c>
      <c r="U661" s="241">
        <v>0</v>
      </c>
      <c r="V661" s="241">
        <v>0</v>
      </c>
      <c r="W661" s="76"/>
      <c r="X661" s="76" t="s">
        <v>460</v>
      </c>
      <c r="Y661" s="76">
        <v>3.4083415647000002</v>
      </c>
      <c r="Z661" s="76">
        <v>-0.69445870799999998</v>
      </c>
      <c r="AA661" s="76">
        <v>1.9760895000000001E-2</v>
      </c>
      <c r="AB661" s="241">
        <v>0</v>
      </c>
      <c r="AC661" s="241">
        <v>0</v>
      </c>
      <c r="AD661" s="241">
        <v>0</v>
      </c>
      <c r="AE661" s="241">
        <v>0</v>
      </c>
    </row>
    <row r="662" spans="5:31" x14ac:dyDescent="0.2">
      <c r="E662" s="76">
        <v>548</v>
      </c>
      <c r="F662" s="76" t="s">
        <v>461</v>
      </c>
      <c r="G662" s="76">
        <v>3.4650909483999999</v>
      </c>
      <c r="H662" s="76">
        <v>-0.69445870799999998</v>
      </c>
      <c r="I662" s="76">
        <v>1.9760895000000001E-2</v>
      </c>
      <c r="J662" s="241">
        <v>0</v>
      </c>
      <c r="K662" s="241">
        <v>0</v>
      </c>
      <c r="L662" s="241">
        <v>0</v>
      </c>
      <c r="M662" s="241">
        <v>0</v>
      </c>
      <c r="N662" s="76"/>
      <c r="O662" s="76" t="s">
        <v>461</v>
      </c>
      <c r="P662" s="76">
        <v>3.4650909483999999</v>
      </c>
      <c r="Q662" s="76">
        <v>-0.69445870799999998</v>
      </c>
      <c r="R662" s="76">
        <v>1.9760895000000001E-2</v>
      </c>
      <c r="S662" s="241">
        <v>0</v>
      </c>
      <c r="T662" s="241">
        <v>0</v>
      </c>
      <c r="U662" s="241">
        <v>0</v>
      </c>
      <c r="V662" s="241">
        <v>0</v>
      </c>
      <c r="W662" s="76"/>
      <c r="X662" s="76" t="s">
        <v>461</v>
      </c>
      <c r="Y662" s="76">
        <v>3.4650909483999999</v>
      </c>
      <c r="Z662" s="76">
        <v>-0.69445870799999998</v>
      </c>
      <c r="AA662" s="76">
        <v>1.9760895000000001E-2</v>
      </c>
      <c r="AB662" s="241">
        <v>0</v>
      </c>
      <c r="AC662" s="241">
        <v>0</v>
      </c>
      <c r="AD662" s="241">
        <v>0</v>
      </c>
      <c r="AE662" s="241">
        <v>0</v>
      </c>
    </row>
    <row r="663" spans="5:31" x14ac:dyDescent="0.2">
      <c r="E663" s="76">
        <v>549</v>
      </c>
      <c r="F663" s="76" t="s">
        <v>462</v>
      </c>
      <c r="G663" s="76">
        <v>3.4170668072999999</v>
      </c>
      <c r="H663" s="76">
        <v>-0.69445870799999998</v>
      </c>
      <c r="I663" s="76">
        <v>1.9760895000000001E-2</v>
      </c>
      <c r="J663" s="241">
        <v>0</v>
      </c>
      <c r="K663" s="241">
        <v>0</v>
      </c>
      <c r="L663" s="241">
        <v>0</v>
      </c>
      <c r="M663" s="241">
        <v>0</v>
      </c>
      <c r="N663" s="76"/>
      <c r="O663" s="76" t="s">
        <v>462</v>
      </c>
      <c r="P663" s="76">
        <v>3.4170668072999999</v>
      </c>
      <c r="Q663" s="76">
        <v>-0.69445870799999998</v>
      </c>
      <c r="R663" s="76">
        <v>1.9760895000000001E-2</v>
      </c>
      <c r="S663" s="241">
        <v>0</v>
      </c>
      <c r="T663" s="241">
        <v>0</v>
      </c>
      <c r="U663" s="241">
        <v>0</v>
      </c>
      <c r="V663" s="241">
        <v>0</v>
      </c>
      <c r="W663" s="76"/>
      <c r="X663" s="76" t="s">
        <v>462</v>
      </c>
      <c r="Y663" s="76">
        <v>3.4170668072999999</v>
      </c>
      <c r="Z663" s="76">
        <v>-0.69445870799999998</v>
      </c>
      <c r="AA663" s="76">
        <v>1.9760895000000001E-2</v>
      </c>
      <c r="AB663" s="241">
        <v>0</v>
      </c>
      <c r="AC663" s="241">
        <v>0</v>
      </c>
      <c r="AD663" s="241">
        <v>0</v>
      </c>
      <c r="AE663" s="241">
        <v>0</v>
      </c>
    </row>
    <row r="664" spans="5:31" x14ac:dyDescent="0.2">
      <c r="E664" s="76">
        <v>550</v>
      </c>
      <c r="F664" s="76"/>
      <c r="G664" s="76"/>
      <c r="H664" s="76"/>
      <c r="I664" s="76"/>
      <c r="J664" s="241"/>
      <c r="K664" s="241"/>
      <c r="L664" s="241"/>
      <c r="M664" s="241"/>
      <c r="N664" s="76"/>
      <c r="O664" s="76"/>
      <c r="P664" s="76"/>
      <c r="Q664" s="76"/>
      <c r="R664" s="76"/>
      <c r="S664" s="241"/>
      <c r="T664" s="241"/>
      <c r="U664" s="241"/>
      <c r="V664" s="241"/>
      <c r="W664" s="76"/>
      <c r="X664" s="76"/>
      <c r="Y664" s="76"/>
      <c r="Z664" s="76"/>
      <c r="AA664" s="76"/>
      <c r="AB664" s="241"/>
      <c r="AC664" s="241"/>
      <c r="AD664" s="241"/>
      <c r="AE664" s="241"/>
    </row>
    <row r="665" spans="5:31" x14ac:dyDescent="0.2">
      <c r="E665" s="76">
        <v>551</v>
      </c>
      <c r="F665" s="76" t="s">
        <v>464</v>
      </c>
      <c r="G665" s="76">
        <v>3.4743070101</v>
      </c>
      <c r="H665" s="76">
        <v>-0.85</v>
      </c>
      <c r="I665" s="76">
        <v>5.2999999999999999E-2</v>
      </c>
      <c r="J665" s="241">
        <v>0</v>
      </c>
      <c r="K665" s="241">
        <v>0</v>
      </c>
      <c r="L665" s="241">
        <v>0</v>
      </c>
      <c r="M665" s="241">
        <v>0</v>
      </c>
      <c r="N665" s="76"/>
      <c r="O665" s="76" t="s">
        <v>464</v>
      </c>
      <c r="P665" s="76">
        <v>3.4743070101</v>
      </c>
      <c r="Q665" s="76">
        <v>-0.85</v>
      </c>
      <c r="R665" s="76">
        <v>5.2999999999999999E-2</v>
      </c>
      <c r="S665" s="241">
        <v>0</v>
      </c>
      <c r="T665" s="241">
        <v>0</v>
      </c>
      <c r="U665" s="241">
        <v>0</v>
      </c>
      <c r="V665" s="241">
        <v>0</v>
      </c>
      <c r="W665" s="76"/>
      <c r="X665" s="76" t="s">
        <v>464</v>
      </c>
      <c r="Y665" s="76">
        <v>3.4743070101</v>
      </c>
      <c r="Z665" s="76">
        <v>-0.85</v>
      </c>
      <c r="AA665" s="76">
        <v>5.2999999999999999E-2</v>
      </c>
      <c r="AB665" s="241">
        <v>0</v>
      </c>
      <c r="AC665" s="241">
        <v>0</v>
      </c>
      <c r="AD665" s="241">
        <v>0</v>
      </c>
      <c r="AE665" s="241">
        <v>0</v>
      </c>
    </row>
    <row r="666" spans="5:31" x14ac:dyDescent="0.2">
      <c r="E666" s="76">
        <v>552</v>
      </c>
      <c r="F666" s="76" t="s">
        <v>465</v>
      </c>
      <c r="G666" s="76">
        <v>3.4743070101</v>
      </c>
      <c r="H666" s="76">
        <v>-0.85</v>
      </c>
      <c r="I666" s="76">
        <v>5.2999999999999999E-2</v>
      </c>
      <c r="J666" s="241">
        <v>0</v>
      </c>
      <c r="K666" s="241">
        <v>0</v>
      </c>
      <c r="L666" s="241">
        <v>0</v>
      </c>
      <c r="M666" s="241">
        <v>0</v>
      </c>
      <c r="N666" s="76"/>
      <c r="O666" s="76" t="s">
        <v>465</v>
      </c>
      <c r="P666" s="76">
        <v>3.4743070101</v>
      </c>
      <c r="Q666" s="76">
        <v>-0.85</v>
      </c>
      <c r="R666" s="76">
        <v>5.2999999999999999E-2</v>
      </c>
      <c r="S666" s="241">
        <v>0</v>
      </c>
      <c r="T666" s="241">
        <v>0</v>
      </c>
      <c r="U666" s="241">
        <v>0</v>
      </c>
      <c r="V666" s="241">
        <v>0</v>
      </c>
      <c r="W666" s="76"/>
      <c r="X666" s="76" t="s">
        <v>465</v>
      </c>
      <c r="Y666" s="76">
        <v>3.4743070101</v>
      </c>
      <c r="Z666" s="76">
        <v>-0.85</v>
      </c>
      <c r="AA666" s="76">
        <v>5.2999999999999999E-2</v>
      </c>
      <c r="AB666" s="241">
        <v>0</v>
      </c>
      <c r="AC666" s="241">
        <v>0</v>
      </c>
      <c r="AD666" s="241">
        <v>0</v>
      </c>
      <c r="AE666" s="241">
        <v>0</v>
      </c>
    </row>
    <row r="667" spans="5:31" x14ac:dyDescent="0.2">
      <c r="E667" s="76">
        <v>553</v>
      </c>
      <c r="F667" s="76"/>
      <c r="G667" s="76"/>
      <c r="H667" s="76"/>
      <c r="I667" s="76"/>
      <c r="J667" s="241"/>
      <c r="K667" s="241"/>
      <c r="L667" s="241"/>
      <c r="M667" s="241"/>
      <c r="N667" s="76"/>
      <c r="O667" s="76"/>
      <c r="P667" s="76"/>
      <c r="Q667" s="76"/>
      <c r="R667" s="76"/>
      <c r="S667" s="241"/>
      <c r="T667" s="241"/>
      <c r="U667" s="241"/>
      <c r="V667" s="241"/>
      <c r="W667" s="76"/>
      <c r="X667" s="76"/>
      <c r="Y667" s="76"/>
      <c r="Z667" s="76"/>
      <c r="AA667" s="76"/>
      <c r="AB667" s="241"/>
      <c r="AC667" s="241"/>
      <c r="AD667" s="241"/>
      <c r="AE667" s="241"/>
    </row>
    <row r="668" spans="5:31" x14ac:dyDescent="0.2">
      <c r="E668" s="76">
        <v>554</v>
      </c>
      <c r="F668" s="76"/>
      <c r="G668" s="76"/>
      <c r="H668" s="76"/>
      <c r="I668" s="76"/>
      <c r="J668" s="241"/>
      <c r="K668" s="241"/>
      <c r="L668" s="241"/>
      <c r="M668" s="241"/>
      <c r="N668" s="76"/>
      <c r="O668" s="76"/>
      <c r="P668" s="76"/>
      <c r="Q668" s="76"/>
      <c r="R668" s="76"/>
      <c r="S668" s="241"/>
      <c r="T668" s="241"/>
      <c r="U668" s="241"/>
      <c r="V668" s="241"/>
      <c r="W668" s="76"/>
      <c r="X668" s="76"/>
      <c r="Y668" s="76"/>
      <c r="Z668" s="76"/>
      <c r="AA668" s="76"/>
      <c r="AB668" s="241"/>
      <c r="AC668" s="241"/>
      <c r="AD668" s="241"/>
      <c r="AE668" s="241"/>
    </row>
    <row r="669" spans="5:31" x14ac:dyDescent="0.2">
      <c r="E669" s="76">
        <v>555</v>
      </c>
      <c r="F669" s="76"/>
      <c r="G669" s="76"/>
      <c r="H669" s="76"/>
      <c r="I669" s="76"/>
      <c r="J669" s="241"/>
      <c r="K669" s="241"/>
      <c r="L669" s="241"/>
      <c r="M669" s="241"/>
      <c r="N669" s="76"/>
      <c r="O669" s="76"/>
      <c r="P669" s="76"/>
      <c r="Q669" s="76"/>
      <c r="R669" s="76"/>
      <c r="S669" s="241"/>
      <c r="T669" s="241"/>
      <c r="U669" s="241"/>
      <c r="V669" s="241"/>
      <c r="W669" s="76"/>
      <c r="X669" s="76"/>
      <c r="Y669" s="76"/>
      <c r="Z669" s="76"/>
      <c r="AA669" s="76"/>
      <c r="AB669" s="241"/>
      <c r="AC669" s="241"/>
      <c r="AD669" s="241"/>
      <c r="AE669" s="241"/>
    </row>
    <row r="670" spans="5:31" x14ac:dyDescent="0.2">
      <c r="E670" s="76">
        <v>556</v>
      </c>
      <c r="F670" s="76"/>
      <c r="G670" s="76"/>
      <c r="H670" s="76"/>
      <c r="I670" s="76"/>
      <c r="J670" s="241"/>
      <c r="K670" s="241"/>
      <c r="L670" s="241"/>
      <c r="M670" s="241"/>
      <c r="N670" s="76"/>
      <c r="O670" s="76"/>
      <c r="P670" s="76"/>
      <c r="Q670" s="76"/>
      <c r="R670" s="76"/>
      <c r="S670" s="241"/>
      <c r="T670" s="241"/>
      <c r="U670" s="241"/>
      <c r="V670" s="241"/>
      <c r="W670" s="76"/>
      <c r="X670" s="76"/>
      <c r="Y670" s="76"/>
      <c r="Z670" s="76"/>
      <c r="AA670" s="76"/>
      <c r="AB670" s="241"/>
      <c r="AC670" s="241"/>
      <c r="AD670" s="241"/>
      <c r="AE670" s="241"/>
    </row>
    <row r="671" spans="5:31" x14ac:dyDescent="0.2">
      <c r="E671" s="76">
        <v>557</v>
      </c>
      <c r="F671" s="76"/>
      <c r="G671" s="76"/>
      <c r="H671" s="76"/>
      <c r="I671" s="76"/>
      <c r="J671" s="241"/>
      <c r="K671" s="241"/>
      <c r="L671" s="241"/>
      <c r="M671" s="241"/>
      <c r="N671" s="76"/>
      <c r="O671" s="76"/>
      <c r="P671" s="76"/>
      <c r="Q671" s="76"/>
      <c r="R671" s="76"/>
      <c r="S671" s="241"/>
      <c r="T671" s="241"/>
      <c r="U671" s="241"/>
      <c r="V671" s="241"/>
      <c r="W671" s="76"/>
      <c r="X671" s="76"/>
      <c r="Y671" s="76"/>
      <c r="Z671" s="76"/>
      <c r="AA671" s="76"/>
      <c r="AB671" s="241"/>
      <c r="AC671" s="241"/>
      <c r="AD671" s="241"/>
      <c r="AE671" s="241"/>
    </row>
    <row r="672" spans="5:31" x14ac:dyDescent="0.2">
      <c r="E672" s="76">
        <v>558</v>
      </c>
      <c r="F672" s="76"/>
      <c r="G672" s="76"/>
      <c r="H672" s="76"/>
      <c r="I672" s="76"/>
      <c r="J672" s="241"/>
      <c r="K672" s="241"/>
      <c r="L672" s="241"/>
      <c r="M672" s="241"/>
      <c r="N672" s="76"/>
      <c r="O672" s="76"/>
      <c r="P672" s="76"/>
      <c r="Q672" s="76"/>
      <c r="R672" s="76"/>
      <c r="S672" s="241"/>
      <c r="T672" s="241"/>
      <c r="U672" s="241"/>
      <c r="V672" s="241"/>
      <c r="W672" s="76"/>
      <c r="X672" s="76"/>
      <c r="Y672" s="76"/>
      <c r="Z672" s="76"/>
      <c r="AA672" s="76"/>
      <c r="AB672" s="241"/>
      <c r="AC672" s="241"/>
      <c r="AD672" s="241"/>
      <c r="AE672" s="241"/>
    </row>
    <row r="673" spans="5:31" x14ac:dyDescent="0.2">
      <c r="E673" s="76">
        <v>559</v>
      </c>
      <c r="F673" s="76" t="s">
        <v>470</v>
      </c>
      <c r="G673" s="76"/>
      <c r="H673" s="76"/>
      <c r="I673" s="76"/>
      <c r="J673" s="241">
        <v>0</v>
      </c>
      <c r="K673" s="241">
        <v>0</v>
      </c>
      <c r="L673" s="241">
        <v>0</v>
      </c>
      <c r="M673" s="241">
        <v>0</v>
      </c>
      <c r="N673" s="76"/>
      <c r="O673" s="76"/>
      <c r="P673" s="76"/>
      <c r="Q673" s="76"/>
      <c r="R673" s="76"/>
      <c r="S673" s="241">
        <v>0</v>
      </c>
      <c r="T673" s="241">
        <v>0</v>
      </c>
      <c r="U673" s="241">
        <v>0</v>
      </c>
      <c r="V673" s="241">
        <v>0</v>
      </c>
      <c r="W673" s="76"/>
      <c r="X673" s="76"/>
      <c r="Y673" s="76"/>
      <c r="Z673" s="76"/>
      <c r="AA673" s="76"/>
      <c r="AB673" s="241">
        <v>0</v>
      </c>
      <c r="AC673" s="241">
        <v>0</v>
      </c>
      <c r="AD673" s="241">
        <v>0</v>
      </c>
      <c r="AE673" s="241">
        <v>0</v>
      </c>
    </row>
    <row r="674" spans="5:31" x14ac:dyDescent="0.2">
      <c r="E674" s="76">
        <v>560</v>
      </c>
      <c r="F674" s="76" t="s">
        <v>363</v>
      </c>
      <c r="G674" s="76">
        <v>3.9956670736</v>
      </c>
      <c r="H674" s="76">
        <v>-0.73414141300000002</v>
      </c>
      <c r="I674" s="76">
        <v>1.6643859E-2</v>
      </c>
      <c r="J674" s="241">
        <v>0</v>
      </c>
      <c r="K674" s="241">
        <v>0</v>
      </c>
      <c r="L674" s="241">
        <v>0</v>
      </c>
      <c r="M674" s="241">
        <v>0</v>
      </c>
      <c r="N674" s="76"/>
      <c r="O674" s="76" t="s">
        <v>363</v>
      </c>
      <c r="P674" s="76">
        <v>3.9956670736</v>
      </c>
      <c r="Q674" s="76">
        <v>-0.73414141300000002</v>
      </c>
      <c r="R674" s="76">
        <v>1.6643859E-2</v>
      </c>
      <c r="S674" s="241">
        <v>0</v>
      </c>
      <c r="T674" s="241">
        <v>0</v>
      </c>
      <c r="U674" s="241">
        <v>0</v>
      </c>
      <c r="V674" s="241">
        <v>0</v>
      </c>
      <c r="W674" s="76"/>
      <c r="X674" s="76" t="s">
        <v>363</v>
      </c>
      <c r="Y674" s="76">
        <v>3.9956670736</v>
      </c>
      <c r="Z674" s="76">
        <v>-0.73414141300000002</v>
      </c>
      <c r="AA674" s="76">
        <v>1.6643859E-2</v>
      </c>
      <c r="AB674" s="241">
        <v>0</v>
      </c>
      <c r="AC674" s="241">
        <v>0</v>
      </c>
      <c r="AD674" s="241">
        <v>0</v>
      </c>
      <c r="AE674" s="241">
        <v>0</v>
      </c>
    </row>
    <row r="675" spans="5:31" x14ac:dyDescent="0.2">
      <c r="E675" s="76">
        <v>561</v>
      </c>
      <c r="F675" s="76" t="s">
        <v>364</v>
      </c>
      <c r="G675" s="76">
        <v>2.6609217144000001</v>
      </c>
      <c r="H675" s="76">
        <v>-0.11928668100000001</v>
      </c>
      <c r="I675" s="76">
        <v>-4.8863157999999997E-2</v>
      </c>
      <c r="J675" s="241">
        <v>0</v>
      </c>
      <c r="K675" s="241">
        <v>0</v>
      </c>
      <c r="L675" s="241">
        <v>0</v>
      </c>
      <c r="M675" s="241">
        <v>0</v>
      </c>
      <c r="N675" s="76"/>
      <c r="O675" s="76" t="s">
        <v>364</v>
      </c>
      <c r="P675" s="76">
        <v>2.6609217144000001</v>
      </c>
      <c r="Q675" s="76">
        <v>-0.11928668100000001</v>
      </c>
      <c r="R675" s="76">
        <v>-4.8863157999999997E-2</v>
      </c>
      <c r="S675" s="241">
        <v>0</v>
      </c>
      <c r="T675" s="241">
        <v>0</v>
      </c>
      <c r="U675" s="241">
        <v>0</v>
      </c>
      <c r="V675" s="241">
        <v>0</v>
      </c>
      <c r="W675" s="76"/>
      <c r="X675" s="76" t="s">
        <v>364</v>
      </c>
      <c r="Y675" s="76">
        <v>2.6609217144000001</v>
      </c>
      <c r="Z675" s="76">
        <v>-0.11928668100000001</v>
      </c>
      <c r="AA675" s="76">
        <v>-4.8863157999999997E-2</v>
      </c>
      <c r="AB675" s="241">
        <v>0</v>
      </c>
      <c r="AC675" s="241">
        <v>0</v>
      </c>
      <c r="AD675" s="241">
        <v>0</v>
      </c>
      <c r="AE675" s="241">
        <v>0</v>
      </c>
    </row>
    <row r="676" spans="5:31" x14ac:dyDescent="0.2">
      <c r="E676" s="76">
        <v>562</v>
      </c>
      <c r="F676" s="76" t="s">
        <v>365</v>
      </c>
      <c r="G676" s="76">
        <v>2.6562647831000001</v>
      </c>
      <c r="H676" s="76">
        <v>-0.11928668100000001</v>
      </c>
      <c r="I676" s="76">
        <v>-4.8863157999999997E-2</v>
      </c>
      <c r="J676" s="241">
        <v>0</v>
      </c>
      <c r="K676" s="241">
        <v>0</v>
      </c>
      <c r="L676" s="241">
        <v>0</v>
      </c>
      <c r="M676" s="241">
        <v>0</v>
      </c>
      <c r="N676" s="76"/>
      <c r="O676" s="76" t="s">
        <v>365</v>
      </c>
      <c r="P676" s="76">
        <v>2.6562647831000001</v>
      </c>
      <c r="Q676" s="76">
        <v>-0.11928668100000001</v>
      </c>
      <c r="R676" s="76">
        <v>-4.8863157999999997E-2</v>
      </c>
      <c r="S676" s="241">
        <v>0</v>
      </c>
      <c r="T676" s="241">
        <v>0</v>
      </c>
      <c r="U676" s="241">
        <v>0</v>
      </c>
      <c r="V676" s="241">
        <v>0</v>
      </c>
      <c r="W676" s="76"/>
      <c r="X676" s="76" t="s">
        <v>365</v>
      </c>
      <c r="Y676" s="76">
        <v>2.6562647831000001</v>
      </c>
      <c r="Z676" s="76">
        <v>-0.11928668100000001</v>
      </c>
      <c r="AA676" s="76">
        <v>-4.8863157999999997E-2</v>
      </c>
      <c r="AB676" s="241">
        <v>0</v>
      </c>
      <c r="AC676" s="241">
        <v>0</v>
      </c>
      <c r="AD676" s="241">
        <v>0</v>
      </c>
      <c r="AE676" s="241">
        <v>0</v>
      </c>
    </row>
    <row r="677" spans="5:31" x14ac:dyDescent="0.2">
      <c r="E677" s="76">
        <v>563</v>
      </c>
      <c r="F677" s="76" t="s">
        <v>366</v>
      </c>
      <c r="G677" s="76">
        <v>2.6577570747000001</v>
      </c>
      <c r="H677" s="76">
        <v>-0.11928668100000001</v>
      </c>
      <c r="I677" s="76">
        <v>-4.8863157999999997E-2</v>
      </c>
      <c r="J677" s="241">
        <v>0</v>
      </c>
      <c r="K677" s="241">
        <v>0</v>
      </c>
      <c r="L677" s="241">
        <v>0</v>
      </c>
      <c r="M677" s="241">
        <v>0</v>
      </c>
      <c r="N677" s="76"/>
      <c r="O677" s="76" t="s">
        <v>366</v>
      </c>
      <c r="P677" s="76">
        <v>2.6577570747000001</v>
      </c>
      <c r="Q677" s="76">
        <v>-0.11928668100000001</v>
      </c>
      <c r="R677" s="76">
        <v>-4.8863157999999997E-2</v>
      </c>
      <c r="S677" s="241">
        <v>0</v>
      </c>
      <c r="T677" s="241">
        <v>0</v>
      </c>
      <c r="U677" s="241">
        <v>0</v>
      </c>
      <c r="V677" s="241">
        <v>0</v>
      </c>
      <c r="W677" s="76"/>
      <c r="X677" s="76" t="s">
        <v>366</v>
      </c>
      <c r="Y677" s="76">
        <v>2.6577570747000001</v>
      </c>
      <c r="Z677" s="76">
        <v>-0.11928668100000001</v>
      </c>
      <c r="AA677" s="76">
        <v>-4.8863157999999997E-2</v>
      </c>
      <c r="AB677" s="241">
        <v>0</v>
      </c>
      <c r="AC677" s="241">
        <v>0</v>
      </c>
      <c r="AD677" s="241">
        <v>0</v>
      </c>
      <c r="AE677" s="241">
        <v>0</v>
      </c>
    </row>
    <row r="678" spans="5:31" x14ac:dyDescent="0.2">
      <c r="E678" s="76">
        <v>564</v>
      </c>
      <c r="F678" s="76" t="s">
        <v>367</v>
      </c>
      <c r="G678" s="76">
        <v>2.6913735181999998</v>
      </c>
      <c r="H678" s="76">
        <v>-0.11928668100000001</v>
      </c>
      <c r="I678" s="76">
        <v>-4.8863157999999997E-2</v>
      </c>
      <c r="J678" s="241">
        <v>0</v>
      </c>
      <c r="K678" s="241">
        <v>0</v>
      </c>
      <c r="L678" s="241">
        <v>0</v>
      </c>
      <c r="M678" s="241">
        <v>0</v>
      </c>
      <c r="N678" s="76"/>
      <c r="O678" s="76" t="s">
        <v>367</v>
      </c>
      <c r="P678" s="76">
        <v>2.6913735181999998</v>
      </c>
      <c r="Q678" s="76">
        <v>-0.11928668100000001</v>
      </c>
      <c r="R678" s="76">
        <v>-4.8863157999999997E-2</v>
      </c>
      <c r="S678" s="241">
        <v>0</v>
      </c>
      <c r="T678" s="241">
        <v>0</v>
      </c>
      <c r="U678" s="241">
        <v>0</v>
      </c>
      <c r="V678" s="241">
        <v>0</v>
      </c>
      <c r="W678" s="76"/>
      <c r="X678" s="76" t="s">
        <v>367</v>
      </c>
      <c r="Y678" s="76">
        <v>2.6913735181999998</v>
      </c>
      <c r="Z678" s="76">
        <v>-0.11928668100000001</v>
      </c>
      <c r="AA678" s="76">
        <v>-4.8863157999999997E-2</v>
      </c>
      <c r="AB678" s="241">
        <v>0</v>
      </c>
      <c r="AC678" s="241">
        <v>0</v>
      </c>
      <c r="AD678" s="241">
        <v>0</v>
      </c>
      <c r="AE678" s="241">
        <v>0</v>
      </c>
    </row>
    <row r="679" spans="5:31" x14ac:dyDescent="0.2">
      <c r="E679" s="76">
        <v>565</v>
      </c>
      <c r="F679" s="76" t="s">
        <v>368</v>
      </c>
      <c r="G679" s="76">
        <v>2.7181004620000002</v>
      </c>
      <c r="H679" s="76">
        <v>-0.11928668100000001</v>
      </c>
      <c r="I679" s="76">
        <v>-4.8863157999999997E-2</v>
      </c>
      <c r="J679" s="241">
        <v>0</v>
      </c>
      <c r="K679" s="241">
        <v>0</v>
      </c>
      <c r="L679" s="241">
        <v>0</v>
      </c>
      <c r="M679" s="241">
        <v>0</v>
      </c>
      <c r="N679" s="76"/>
      <c r="O679" s="76" t="s">
        <v>368</v>
      </c>
      <c r="P679" s="76">
        <v>2.7181004620000002</v>
      </c>
      <c r="Q679" s="76">
        <v>-0.11928668100000001</v>
      </c>
      <c r="R679" s="76">
        <v>-4.8863157999999997E-2</v>
      </c>
      <c r="S679" s="241">
        <v>0</v>
      </c>
      <c r="T679" s="241">
        <v>0</v>
      </c>
      <c r="U679" s="241">
        <v>0</v>
      </c>
      <c r="V679" s="241">
        <v>0</v>
      </c>
      <c r="W679" s="76"/>
      <c r="X679" s="76" t="s">
        <v>368</v>
      </c>
      <c r="Y679" s="76">
        <v>2.7181004620000002</v>
      </c>
      <c r="Z679" s="76">
        <v>-0.11928668100000001</v>
      </c>
      <c r="AA679" s="76">
        <v>-4.8863157999999997E-2</v>
      </c>
      <c r="AB679" s="241">
        <v>0</v>
      </c>
      <c r="AC679" s="241">
        <v>0</v>
      </c>
      <c r="AD679" s="241">
        <v>0</v>
      </c>
      <c r="AE679" s="241">
        <v>0</v>
      </c>
    </row>
    <row r="680" spans="5:31" x14ac:dyDescent="0.2">
      <c r="E680" s="76">
        <v>566</v>
      </c>
      <c r="F680" s="76" t="s">
        <v>369</v>
      </c>
      <c r="G680" s="76">
        <v>2.6587978315999998</v>
      </c>
      <c r="H680" s="76">
        <v>-0.11928668100000001</v>
      </c>
      <c r="I680" s="76">
        <v>-4.8863157999999997E-2</v>
      </c>
      <c r="J680" s="241">
        <v>0</v>
      </c>
      <c r="K680" s="241">
        <v>0</v>
      </c>
      <c r="L680" s="241">
        <v>0</v>
      </c>
      <c r="M680" s="241">
        <v>0</v>
      </c>
      <c r="N680" s="76"/>
      <c r="O680" s="76" t="s">
        <v>369</v>
      </c>
      <c r="P680" s="76">
        <v>2.6587978315999998</v>
      </c>
      <c r="Q680" s="76">
        <v>-0.11928668100000001</v>
      </c>
      <c r="R680" s="76">
        <v>-4.8863157999999997E-2</v>
      </c>
      <c r="S680" s="241">
        <v>0</v>
      </c>
      <c r="T680" s="241">
        <v>0</v>
      </c>
      <c r="U680" s="241">
        <v>0</v>
      </c>
      <c r="V680" s="241">
        <v>0</v>
      </c>
      <c r="W680" s="76"/>
      <c r="X680" s="76" t="s">
        <v>369</v>
      </c>
      <c r="Y680" s="76">
        <v>2.6587978315999998</v>
      </c>
      <c r="Z680" s="76">
        <v>-0.11928668100000001</v>
      </c>
      <c r="AA680" s="76">
        <v>-4.8863157999999997E-2</v>
      </c>
      <c r="AB680" s="241">
        <v>0</v>
      </c>
      <c r="AC680" s="241">
        <v>0</v>
      </c>
      <c r="AD680" s="241">
        <v>0</v>
      </c>
      <c r="AE680" s="241">
        <v>0</v>
      </c>
    </row>
    <row r="681" spans="5:31" x14ac:dyDescent="0.2">
      <c r="E681" s="76">
        <v>567</v>
      </c>
      <c r="F681" s="76" t="s">
        <v>370</v>
      </c>
      <c r="G681" s="76">
        <v>2.6701319321999999</v>
      </c>
      <c r="H681" s="76">
        <v>-0.11928668100000001</v>
      </c>
      <c r="I681" s="76">
        <v>-4.8863157999999997E-2</v>
      </c>
      <c r="J681" s="241">
        <v>0</v>
      </c>
      <c r="K681" s="241">
        <v>0</v>
      </c>
      <c r="L681" s="241">
        <v>0</v>
      </c>
      <c r="M681" s="241">
        <v>0</v>
      </c>
      <c r="N681" s="76"/>
      <c r="O681" s="76" t="s">
        <v>370</v>
      </c>
      <c r="P681" s="76">
        <v>2.6701319321999999</v>
      </c>
      <c r="Q681" s="76">
        <v>-0.11928668100000001</v>
      </c>
      <c r="R681" s="76">
        <v>-4.8863157999999997E-2</v>
      </c>
      <c r="S681" s="241">
        <v>0</v>
      </c>
      <c r="T681" s="241">
        <v>0</v>
      </c>
      <c r="U681" s="241">
        <v>0</v>
      </c>
      <c r="V681" s="241">
        <v>0</v>
      </c>
      <c r="W681" s="76"/>
      <c r="X681" s="76" t="s">
        <v>370</v>
      </c>
      <c r="Y681" s="76">
        <v>2.6701319321999999</v>
      </c>
      <c r="Z681" s="76">
        <v>-0.11928668100000001</v>
      </c>
      <c r="AA681" s="76">
        <v>-4.8863157999999997E-2</v>
      </c>
      <c r="AB681" s="241">
        <v>0</v>
      </c>
      <c r="AC681" s="241">
        <v>0</v>
      </c>
      <c r="AD681" s="241">
        <v>0</v>
      </c>
      <c r="AE681" s="241">
        <v>0</v>
      </c>
    </row>
    <row r="682" spans="5:31" x14ac:dyDescent="0.2">
      <c r="E682" s="76">
        <v>568</v>
      </c>
      <c r="F682" s="76" t="s">
        <v>371</v>
      </c>
      <c r="G682" s="76">
        <v>2.6656057125000001</v>
      </c>
      <c r="H682" s="76">
        <v>-0.11928668100000001</v>
      </c>
      <c r="I682" s="76">
        <v>-4.8863157999999997E-2</v>
      </c>
      <c r="J682" s="241">
        <v>0</v>
      </c>
      <c r="K682" s="241">
        <v>0</v>
      </c>
      <c r="L682" s="241">
        <v>0</v>
      </c>
      <c r="M682" s="241">
        <v>0</v>
      </c>
      <c r="N682" s="76"/>
      <c r="O682" s="76" t="s">
        <v>371</v>
      </c>
      <c r="P682" s="76">
        <v>2.6656057125000001</v>
      </c>
      <c r="Q682" s="76">
        <v>-0.11928668100000001</v>
      </c>
      <c r="R682" s="76">
        <v>-4.8863157999999997E-2</v>
      </c>
      <c r="S682" s="241">
        <v>0</v>
      </c>
      <c r="T682" s="241">
        <v>0</v>
      </c>
      <c r="U682" s="241">
        <v>0</v>
      </c>
      <c r="V682" s="241">
        <v>0</v>
      </c>
      <c r="W682" s="76"/>
      <c r="X682" s="76" t="s">
        <v>371</v>
      </c>
      <c r="Y682" s="76">
        <v>2.6656057125000001</v>
      </c>
      <c r="Z682" s="76">
        <v>-0.11928668100000001</v>
      </c>
      <c r="AA682" s="76">
        <v>-4.8863157999999997E-2</v>
      </c>
      <c r="AB682" s="241">
        <v>0</v>
      </c>
      <c r="AC682" s="241">
        <v>0</v>
      </c>
      <c r="AD682" s="241">
        <v>0</v>
      </c>
      <c r="AE682" s="241">
        <v>0</v>
      </c>
    </row>
    <row r="683" spans="5:31" x14ac:dyDescent="0.2">
      <c r="E683" s="76">
        <v>569</v>
      </c>
      <c r="F683" s="76" t="s">
        <v>372</v>
      </c>
      <c r="G683" s="76">
        <v>2.6722067244000001</v>
      </c>
      <c r="H683" s="76">
        <v>-0.11928668100000001</v>
      </c>
      <c r="I683" s="76">
        <v>-4.8863157999999997E-2</v>
      </c>
      <c r="J683" s="241">
        <v>0</v>
      </c>
      <c r="K683" s="241">
        <v>0</v>
      </c>
      <c r="L683" s="241">
        <v>0</v>
      </c>
      <c r="M683" s="241">
        <v>0</v>
      </c>
      <c r="N683" s="76"/>
      <c r="O683" s="76" t="s">
        <v>372</v>
      </c>
      <c r="P683" s="76">
        <v>2.6722067244000001</v>
      </c>
      <c r="Q683" s="76">
        <v>-0.11928668100000001</v>
      </c>
      <c r="R683" s="76">
        <v>-4.8863157999999997E-2</v>
      </c>
      <c r="S683" s="241">
        <v>0</v>
      </c>
      <c r="T683" s="241">
        <v>0</v>
      </c>
      <c r="U683" s="241">
        <v>0</v>
      </c>
      <c r="V683" s="241">
        <v>0</v>
      </c>
      <c r="W683" s="76"/>
      <c r="X683" s="76" t="s">
        <v>372</v>
      </c>
      <c r="Y683" s="76">
        <v>2.6722067244000001</v>
      </c>
      <c r="Z683" s="76">
        <v>-0.11928668100000001</v>
      </c>
      <c r="AA683" s="76">
        <v>-4.8863157999999997E-2</v>
      </c>
      <c r="AB683" s="241">
        <v>0</v>
      </c>
      <c r="AC683" s="241">
        <v>0</v>
      </c>
      <c r="AD683" s="241">
        <v>0</v>
      </c>
      <c r="AE683" s="241">
        <v>0</v>
      </c>
    </row>
    <row r="684" spans="5:31" x14ac:dyDescent="0.2">
      <c r="E684" s="76">
        <v>570</v>
      </c>
      <c r="F684" s="76" t="s">
        <v>373</v>
      </c>
      <c r="G684" s="76">
        <v>2.6588523516000002</v>
      </c>
      <c r="H684" s="76">
        <v>-0.11928668100000001</v>
      </c>
      <c r="I684" s="76">
        <v>-4.8863157999999997E-2</v>
      </c>
      <c r="J684" s="241">
        <v>0</v>
      </c>
      <c r="K684" s="241">
        <v>0</v>
      </c>
      <c r="L684" s="241">
        <v>0</v>
      </c>
      <c r="M684" s="241">
        <v>0</v>
      </c>
      <c r="N684" s="76"/>
      <c r="O684" s="76" t="s">
        <v>373</v>
      </c>
      <c r="P684" s="76">
        <v>2.6588523516000002</v>
      </c>
      <c r="Q684" s="76">
        <v>-0.11928668100000001</v>
      </c>
      <c r="R684" s="76">
        <v>-4.8863157999999997E-2</v>
      </c>
      <c r="S684" s="241">
        <v>0</v>
      </c>
      <c r="T684" s="241">
        <v>0</v>
      </c>
      <c r="U684" s="241">
        <v>0</v>
      </c>
      <c r="V684" s="241">
        <v>0</v>
      </c>
      <c r="W684" s="76"/>
      <c r="X684" s="76" t="s">
        <v>373</v>
      </c>
      <c r="Y684" s="76">
        <v>2.6588523516000002</v>
      </c>
      <c r="Z684" s="76">
        <v>-0.11928668100000001</v>
      </c>
      <c r="AA684" s="76">
        <v>-4.8863157999999997E-2</v>
      </c>
      <c r="AB684" s="241">
        <v>0</v>
      </c>
      <c r="AC684" s="241">
        <v>0</v>
      </c>
      <c r="AD684" s="241">
        <v>0</v>
      </c>
      <c r="AE684" s="241">
        <v>0</v>
      </c>
    </row>
    <row r="685" spans="5:31" x14ac:dyDescent="0.2">
      <c r="E685" s="76">
        <v>571</v>
      </c>
      <c r="F685" s="76" t="s">
        <v>374</v>
      </c>
      <c r="G685" s="76">
        <v>2.6577043360000001</v>
      </c>
      <c r="H685" s="76">
        <v>-0.11928668100000001</v>
      </c>
      <c r="I685" s="76">
        <v>-4.8863157999999997E-2</v>
      </c>
      <c r="J685" s="241">
        <v>0</v>
      </c>
      <c r="K685" s="241">
        <v>0</v>
      </c>
      <c r="L685" s="241">
        <v>0</v>
      </c>
      <c r="M685" s="241">
        <v>0</v>
      </c>
      <c r="N685" s="76"/>
      <c r="O685" s="76" t="s">
        <v>374</v>
      </c>
      <c r="P685" s="76">
        <v>2.6577043360000001</v>
      </c>
      <c r="Q685" s="76">
        <v>-0.11928668100000001</v>
      </c>
      <c r="R685" s="76">
        <v>-4.8863157999999997E-2</v>
      </c>
      <c r="S685" s="241">
        <v>0</v>
      </c>
      <c r="T685" s="241">
        <v>0</v>
      </c>
      <c r="U685" s="241">
        <v>0</v>
      </c>
      <c r="V685" s="241">
        <v>0</v>
      </c>
      <c r="W685" s="76"/>
      <c r="X685" s="76" t="s">
        <v>374</v>
      </c>
      <c r="Y685" s="76">
        <v>2.6577043360000001</v>
      </c>
      <c r="Z685" s="76">
        <v>-0.11928668100000001</v>
      </c>
      <c r="AA685" s="76">
        <v>-4.8863157999999997E-2</v>
      </c>
      <c r="AB685" s="241">
        <v>0</v>
      </c>
      <c r="AC685" s="241">
        <v>0</v>
      </c>
      <c r="AD685" s="241">
        <v>0</v>
      </c>
      <c r="AE685" s="241">
        <v>0</v>
      </c>
    </row>
    <row r="686" spans="5:31" x14ac:dyDescent="0.2">
      <c r="E686" s="76">
        <v>572</v>
      </c>
      <c r="F686" s="76" t="s">
        <v>375</v>
      </c>
      <c r="G686" s="76">
        <v>2.6730798491000001</v>
      </c>
      <c r="H686" s="76">
        <v>-0.11928668100000001</v>
      </c>
      <c r="I686" s="76">
        <v>-4.8863157999999997E-2</v>
      </c>
      <c r="J686" s="241">
        <v>0</v>
      </c>
      <c r="K686" s="241">
        <v>0</v>
      </c>
      <c r="L686" s="241">
        <v>0</v>
      </c>
      <c r="M686" s="241">
        <v>0</v>
      </c>
      <c r="N686" s="76"/>
      <c r="O686" s="76" t="s">
        <v>375</v>
      </c>
      <c r="P686" s="76">
        <v>2.6730798491000001</v>
      </c>
      <c r="Q686" s="76">
        <v>-0.11928668100000001</v>
      </c>
      <c r="R686" s="76">
        <v>-4.8863157999999997E-2</v>
      </c>
      <c r="S686" s="241">
        <v>0</v>
      </c>
      <c r="T686" s="241">
        <v>0</v>
      </c>
      <c r="U686" s="241">
        <v>0</v>
      </c>
      <c r="V686" s="241">
        <v>0</v>
      </c>
      <c r="W686" s="76"/>
      <c r="X686" s="76" t="s">
        <v>375</v>
      </c>
      <c r="Y686" s="76">
        <v>2.6730798491000001</v>
      </c>
      <c r="Z686" s="76">
        <v>-0.11928668100000001</v>
      </c>
      <c r="AA686" s="76">
        <v>-4.8863157999999997E-2</v>
      </c>
      <c r="AB686" s="241">
        <v>0</v>
      </c>
      <c r="AC686" s="241">
        <v>0</v>
      </c>
      <c r="AD686" s="241">
        <v>0</v>
      </c>
      <c r="AE686" s="241">
        <v>0</v>
      </c>
    </row>
    <row r="687" spans="5:31" x14ac:dyDescent="0.2">
      <c r="E687" s="76">
        <v>573</v>
      </c>
      <c r="F687" s="76" t="s">
        <v>376</v>
      </c>
      <c r="G687" s="76">
        <v>2.6703374335999999</v>
      </c>
      <c r="H687" s="76">
        <v>-0.11928668100000001</v>
      </c>
      <c r="I687" s="76">
        <v>-4.8863157999999997E-2</v>
      </c>
      <c r="J687" s="241">
        <v>0</v>
      </c>
      <c r="K687" s="241">
        <v>0</v>
      </c>
      <c r="L687" s="241">
        <v>0</v>
      </c>
      <c r="M687" s="241">
        <v>0</v>
      </c>
      <c r="N687" s="76"/>
      <c r="O687" s="76" t="s">
        <v>376</v>
      </c>
      <c r="P687" s="76">
        <v>2.6703374335999999</v>
      </c>
      <c r="Q687" s="76">
        <v>-0.11928668100000001</v>
      </c>
      <c r="R687" s="76">
        <v>-4.8863157999999997E-2</v>
      </c>
      <c r="S687" s="241">
        <v>0</v>
      </c>
      <c r="T687" s="241">
        <v>0</v>
      </c>
      <c r="U687" s="241">
        <v>0</v>
      </c>
      <c r="V687" s="241">
        <v>0</v>
      </c>
      <c r="W687" s="76"/>
      <c r="X687" s="76" t="s">
        <v>376</v>
      </c>
      <c r="Y687" s="76">
        <v>2.6703374335999999</v>
      </c>
      <c r="Z687" s="76">
        <v>-0.11928668100000001</v>
      </c>
      <c r="AA687" s="76">
        <v>-4.8863157999999997E-2</v>
      </c>
      <c r="AB687" s="241">
        <v>0</v>
      </c>
      <c r="AC687" s="241">
        <v>0</v>
      </c>
      <c r="AD687" s="241">
        <v>0</v>
      </c>
      <c r="AE687" s="241">
        <v>0</v>
      </c>
    </row>
    <row r="688" spans="5:31" x14ac:dyDescent="0.2">
      <c r="E688" s="76">
        <v>574</v>
      </c>
      <c r="F688" s="76" t="s">
        <v>377</v>
      </c>
      <c r="G688" s="76">
        <v>2.6648936482000001</v>
      </c>
      <c r="H688" s="76">
        <v>-0.11928668100000001</v>
      </c>
      <c r="I688" s="76">
        <v>-4.8863157999999997E-2</v>
      </c>
      <c r="J688" s="241">
        <v>0</v>
      </c>
      <c r="K688" s="241">
        <v>0</v>
      </c>
      <c r="L688" s="241">
        <v>0</v>
      </c>
      <c r="M688" s="241">
        <v>0</v>
      </c>
      <c r="N688" s="76"/>
      <c r="O688" s="76" t="s">
        <v>377</v>
      </c>
      <c r="P688" s="76">
        <v>2.6648936482000001</v>
      </c>
      <c r="Q688" s="76">
        <v>-0.11928668100000001</v>
      </c>
      <c r="R688" s="76">
        <v>-4.8863157999999997E-2</v>
      </c>
      <c r="S688" s="241">
        <v>0</v>
      </c>
      <c r="T688" s="241">
        <v>0</v>
      </c>
      <c r="U688" s="241">
        <v>0</v>
      </c>
      <c r="V688" s="241">
        <v>0</v>
      </c>
      <c r="W688" s="76"/>
      <c r="X688" s="76" t="s">
        <v>377</v>
      </c>
      <c r="Y688" s="76">
        <v>2.6648936482000001</v>
      </c>
      <c r="Z688" s="76">
        <v>-0.11928668100000001</v>
      </c>
      <c r="AA688" s="76">
        <v>-4.8863157999999997E-2</v>
      </c>
      <c r="AB688" s="241">
        <v>0</v>
      </c>
      <c r="AC688" s="241">
        <v>0</v>
      </c>
      <c r="AD688" s="241">
        <v>0</v>
      </c>
      <c r="AE688" s="241">
        <v>0</v>
      </c>
    </row>
    <row r="689" spans="5:31" x14ac:dyDescent="0.2">
      <c r="E689" s="76">
        <v>575</v>
      </c>
      <c r="F689" s="76" t="s">
        <v>378</v>
      </c>
      <c r="G689" s="76">
        <v>2.6599744889000001</v>
      </c>
      <c r="H689" s="76">
        <v>-0.11928668100000001</v>
      </c>
      <c r="I689" s="76">
        <v>-4.8863157999999997E-2</v>
      </c>
      <c r="J689" s="241">
        <v>0</v>
      </c>
      <c r="K689" s="241">
        <v>0</v>
      </c>
      <c r="L689" s="241">
        <v>0</v>
      </c>
      <c r="M689" s="241">
        <v>0</v>
      </c>
      <c r="N689" s="76"/>
      <c r="O689" s="76" t="s">
        <v>378</v>
      </c>
      <c r="P689" s="76">
        <v>2.6599744889000001</v>
      </c>
      <c r="Q689" s="76">
        <v>-0.11928668100000001</v>
      </c>
      <c r="R689" s="76">
        <v>-4.8863157999999997E-2</v>
      </c>
      <c r="S689" s="241">
        <v>0</v>
      </c>
      <c r="T689" s="241">
        <v>0</v>
      </c>
      <c r="U689" s="241">
        <v>0</v>
      </c>
      <c r="V689" s="241">
        <v>0</v>
      </c>
      <c r="W689" s="76"/>
      <c r="X689" s="76" t="s">
        <v>378</v>
      </c>
      <c r="Y689" s="76">
        <v>2.6599744889000001</v>
      </c>
      <c r="Z689" s="76">
        <v>-0.11928668100000001</v>
      </c>
      <c r="AA689" s="76">
        <v>-4.8863157999999997E-2</v>
      </c>
      <c r="AB689" s="241">
        <v>0</v>
      </c>
      <c r="AC689" s="241">
        <v>0</v>
      </c>
      <c r="AD689" s="241">
        <v>0</v>
      </c>
      <c r="AE689" s="241">
        <v>0</v>
      </c>
    </row>
    <row r="690" spans="5:31" x14ac:dyDescent="0.2">
      <c r="E690" s="76">
        <v>576</v>
      </c>
      <c r="F690" s="76" t="s">
        <v>379</v>
      </c>
      <c r="G690" s="76">
        <v>3.9927406150000002</v>
      </c>
      <c r="H690" s="76">
        <v>-0.73414141300000002</v>
      </c>
      <c r="I690" s="76">
        <v>1.6643859E-2</v>
      </c>
      <c r="J690" s="241">
        <v>0</v>
      </c>
      <c r="K690" s="241">
        <v>0</v>
      </c>
      <c r="L690" s="241">
        <v>0</v>
      </c>
      <c r="M690" s="241">
        <v>0</v>
      </c>
      <c r="N690" s="76"/>
      <c r="O690" s="76" t="s">
        <v>379</v>
      </c>
      <c r="P690" s="76">
        <v>3.9927406150000002</v>
      </c>
      <c r="Q690" s="76">
        <v>-0.73414141300000002</v>
      </c>
      <c r="R690" s="76">
        <v>1.6643859E-2</v>
      </c>
      <c r="S690" s="241">
        <v>0</v>
      </c>
      <c r="T690" s="241">
        <v>0</v>
      </c>
      <c r="U690" s="241">
        <v>0</v>
      </c>
      <c r="V690" s="241">
        <v>0</v>
      </c>
      <c r="W690" s="76"/>
      <c r="X690" s="76" t="s">
        <v>379</v>
      </c>
      <c r="Y690" s="76">
        <v>3.9927406150000002</v>
      </c>
      <c r="Z690" s="76">
        <v>-0.73414141300000002</v>
      </c>
      <c r="AA690" s="76">
        <v>1.6643859E-2</v>
      </c>
      <c r="AB690" s="241">
        <v>0</v>
      </c>
      <c r="AC690" s="241">
        <v>0</v>
      </c>
      <c r="AD690" s="241">
        <v>0</v>
      </c>
      <c r="AE690" s="241">
        <v>0</v>
      </c>
    </row>
    <row r="691" spans="5:31" x14ac:dyDescent="0.2">
      <c r="E691" s="76">
        <v>577</v>
      </c>
      <c r="F691" s="76" t="s">
        <v>380</v>
      </c>
      <c r="G691" s="76">
        <v>2.6544785979999999</v>
      </c>
      <c r="H691" s="76">
        <v>-0.11928668100000001</v>
      </c>
      <c r="I691" s="76">
        <v>-4.8863157999999997E-2</v>
      </c>
      <c r="J691" s="241">
        <v>0</v>
      </c>
      <c r="K691" s="241">
        <v>0</v>
      </c>
      <c r="L691" s="241">
        <v>0</v>
      </c>
      <c r="M691" s="241">
        <v>0</v>
      </c>
      <c r="N691" s="76"/>
      <c r="O691" s="76" t="s">
        <v>380</v>
      </c>
      <c r="P691" s="76">
        <v>2.6544785979999999</v>
      </c>
      <c r="Q691" s="76">
        <v>-0.11928668100000001</v>
      </c>
      <c r="R691" s="76">
        <v>-4.8863157999999997E-2</v>
      </c>
      <c r="S691" s="241">
        <v>0</v>
      </c>
      <c r="T691" s="241">
        <v>0</v>
      </c>
      <c r="U691" s="241">
        <v>0</v>
      </c>
      <c r="V691" s="241">
        <v>0</v>
      </c>
      <c r="W691" s="76"/>
      <c r="X691" s="76" t="s">
        <v>380</v>
      </c>
      <c r="Y691" s="76">
        <v>2.6544785979999999</v>
      </c>
      <c r="Z691" s="76">
        <v>-0.11928668100000001</v>
      </c>
      <c r="AA691" s="76">
        <v>-4.8863157999999997E-2</v>
      </c>
      <c r="AB691" s="241">
        <v>0</v>
      </c>
      <c r="AC691" s="241">
        <v>0</v>
      </c>
      <c r="AD691" s="241">
        <v>0</v>
      </c>
      <c r="AE691" s="241">
        <v>0</v>
      </c>
    </row>
    <row r="692" spans="5:31" x14ac:dyDescent="0.2">
      <c r="E692" s="76">
        <v>578</v>
      </c>
      <c r="F692" s="76" t="s">
        <v>381</v>
      </c>
      <c r="G692" s="76">
        <v>2.6667814248999999</v>
      </c>
      <c r="H692" s="76">
        <v>-0.11928668100000001</v>
      </c>
      <c r="I692" s="76">
        <v>-4.8863157999999997E-2</v>
      </c>
      <c r="J692" s="241">
        <v>0</v>
      </c>
      <c r="K692" s="241">
        <v>0</v>
      </c>
      <c r="L692" s="241">
        <v>0</v>
      </c>
      <c r="M692" s="241">
        <v>0</v>
      </c>
      <c r="N692" s="76"/>
      <c r="O692" s="76" t="s">
        <v>381</v>
      </c>
      <c r="P692" s="76">
        <v>2.6667814248999999</v>
      </c>
      <c r="Q692" s="76">
        <v>-0.11928668100000001</v>
      </c>
      <c r="R692" s="76">
        <v>-4.8863157999999997E-2</v>
      </c>
      <c r="S692" s="241">
        <v>0</v>
      </c>
      <c r="T692" s="241">
        <v>0</v>
      </c>
      <c r="U692" s="241">
        <v>0</v>
      </c>
      <c r="V692" s="241">
        <v>0</v>
      </c>
      <c r="W692" s="76"/>
      <c r="X692" s="76" t="s">
        <v>381</v>
      </c>
      <c r="Y692" s="76">
        <v>2.6667814248999999</v>
      </c>
      <c r="Z692" s="76">
        <v>-0.11928668100000001</v>
      </c>
      <c r="AA692" s="76">
        <v>-4.8863157999999997E-2</v>
      </c>
      <c r="AB692" s="241">
        <v>0</v>
      </c>
      <c r="AC692" s="241">
        <v>0</v>
      </c>
      <c r="AD692" s="241">
        <v>0</v>
      </c>
      <c r="AE692" s="241">
        <v>0</v>
      </c>
    </row>
    <row r="693" spans="5:31" x14ac:dyDescent="0.2">
      <c r="E693" s="76">
        <v>579</v>
      </c>
      <c r="F693" s="76" t="s">
        <v>382</v>
      </c>
      <c r="G693" s="76">
        <v>2.6668864208</v>
      </c>
      <c r="H693" s="76">
        <v>-0.11928668100000001</v>
      </c>
      <c r="I693" s="76">
        <v>-4.8863157999999997E-2</v>
      </c>
      <c r="J693" s="241">
        <v>0</v>
      </c>
      <c r="K693" s="241">
        <v>0</v>
      </c>
      <c r="L693" s="241">
        <v>0</v>
      </c>
      <c r="M693" s="241">
        <v>0</v>
      </c>
      <c r="N693" s="76"/>
      <c r="O693" s="76" t="s">
        <v>382</v>
      </c>
      <c r="P693" s="76">
        <v>2.6668864208</v>
      </c>
      <c r="Q693" s="76">
        <v>-0.11928668100000001</v>
      </c>
      <c r="R693" s="76">
        <v>-4.8863157999999997E-2</v>
      </c>
      <c r="S693" s="241">
        <v>0</v>
      </c>
      <c r="T693" s="241">
        <v>0</v>
      </c>
      <c r="U693" s="241">
        <v>0</v>
      </c>
      <c r="V693" s="241">
        <v>0</v>
      </c>
      <c r="W693" s="76"/>
      <c r="X693" s="76" t="s">
        <v>382</v>
      </c>
      <c r="Y693" s="76">
        <v>2.6668864208</v>
      </c>
      <c r="Z693" s="76">
        <v>-0.11928668100000001</v>
      </c>
      <c r="AA693" s="76">
        <v>-4.8863157999999997E-2</v>
      </c>
      <c r="AB693" s="241">
        <v>0</v>
      </c>
      <c r="AC693" s="241">
        <v>0</v>
      </c>
      <c r="AD693" s="241">
        <v>0</v>
      </c>
      <c r="AE693" s="241">
        <v>0</v>
      </c>
    </row>
    <row r="694" spans="5:31" x14ac:dyDescent="0.2">
      <c r="E694" s="76">
        <v>580</v>
      </c>
      <c r="F694" s="76" t="s">
        <v>383</v>
      </c>
      <c r="G694" s="76">
        <v>2.6598751035000001</v>
      </c>
      <c r="H694" s="76">
        <v>-0.11928668100000001</v>
      </c>
      <c r="I694" s="76">
        <v>-4.8863157999999997E-2</v>
      </c>
      <c r="J694" s="241">
        <v>0</v>
      </c>
      <c r="K694" s="241">
        <v>0</v>
      </c>
      <c r="L694" s="241">
        <v>0</v>
      </c>
      <c r="M694" s="241">
        <v>0</v>
      </c>
      <c r="N694" s="76"/>
      <c r="O694" s="76" t="s">
        <v>383</v>
      </c>
      <c r="P694" s="76">
        <v>2.6598751035000001</v>
      </c>
      <c r="Q694" s="76">
        <v>-0.11928668100000001</v>
      </c>
      <c r="R694" s="76">
        <v>-4.8863157999999997E-2</v>
      </c>
      <c r="S694" s="241">
        <v>0</v>
      </c>
      <c r="T694" s="241">
        <v>0</v>
      </c>
      <c r="U694" s="241">
        <v>0</v>
      </c>
      <c r="V694" s="241">
        <v>0</v>
      </c>
      <c r="W694" s="76"/>
      <c r="X694" s="76" t="s">
        <v>383</v>
      </c>
      <c r="Y694" s="76">
        <v>2.6598751035000001</v>
      </c>
      <c r="Z694" s="76">
        <v>-0.11928668100000001</v>
      </c>
      <c r="AA694" s="76">
        <v>-4.8863157999999997E-2</v>
      </c>
      <c r="AB694" s="241">
        <v>0</v>
      </c>
      <c r="AC694" s="241">
        <v>0</v>
      </c>
      <c r="AD694" s="241">
        <v>0</v>
      </c>
      <c r="AE694" s="241">
        <v>0</v>
      </c>
    </row>
    <row r="695" spans="5:31" x14ac:dyDescent="0.2">
      <c r="E695" s="76">
        <v>581</v>
      </c>
      <c r="F695" s="76" t="s">
        <v>384</v>
      </c>
      <c r="G695" s="76">
        <v>2.6518343452000002</v>
      </c>
      <c r="H695" s="76">
        <v>-0.11928668100000001</v>
      </c>
      <c r="I695" s="76">
        <v>-4.8863157999999997E-2</v>
      </c>
      <c r="J695" s="241">
        <v>0</v>
      </c>
      <c r="K695" s="241">
        <v>0</v>
      </c>
      <c r="L695" s="241">
        <v>0</v>
      </c>
      <c r="M695" s="241">
        <v>0</v>
      </c>
      <c r="N695" s="76"/>
      <c r="O695" s="76" t="s">
        <v>384</v>
      </c>
      <c r="P695" s="76">
        <v>2.6518343452000002</v>
      </c>
      <c r="Q695" s="76">
        <v>-0.11928668100000001</v>
      </c>
      <c r="R695" s="76">
        <v>-4.8863157999999997E-2</v>
      </c>
      <c r="S695" s="241">
        <v>0</v>
      </c>
      <c r="T695" s="241">
        <v>0</v>
      </c>
      <c r="U695" s="241">
        <v>0</v>
      </c>
      <c r="V695" s="241">
        <v>0</v>
      </c>
      <c r="W695" s="76"/>
      <c r="X695" s="76" t="s">
        <v>384</v>
      </c>
      <c r="Y695" s="76">
        <v>2.6518343452000002</v>
      </c>
      <c r="Z695" s="76">
        <v>-0.11928668100000001</v>
      </c>
      <c r="AA695" s="76">
        <v>-4.8863157999999997E-2</v>
      </c>
      <c r="AB695" s="241">
        <v>0</v>
      </c>
      <c r="AC695" s="241">
        <v>0</v>
      </c>
      <c r="AD695" s="241">
        <v>0</v>
      </c>
      <c r="AE695" s="241">
        <v>0</v>
      </c>
    </row>
    <row r="696" spans="5:31" x14ac:dyDescent="0.2">
      <c r="E696" s="76">
        <v>582</v>
      </c>
      <c r="F696" s="76" t="s">
        <v>385</v>
      </c>
      <c r="G696" s="76">
        <v>2.6676183105</v>
      </c>
      <c r="H696" s="76">
        <v>-0.11928668100000001</v>
      </c>
      <c r="I696" s="76">
        <v>-4.8863157999999997E-2</v>
      </c>
      <c r="J696" s="241">
        <v>0</v>
      </c>
      <c r="K696" s="241">
        <v>0</v>
      </c>
      <c r="L696" s="241">
        <v>0</v>
      </c>
      <c r="M696" s="241">
        <v>0</v>
      </c>
      <c r="N696" s="76"/>
      <c r="O696" s="76" t="s">
        <v>385</v>
      </c>
      <c r="P696" s="76">
        <v>2.6676183105</v>
      </c>
      <c r="Q696" s="76">
        <v>-0.11928668100000001</v>
      </c>
      <c r="R696" s="76">
        <v>-4.8863157999999997E-2</v>
      </c>
      <c r="S696" s="241">
        <v>0</v>
      </c>
      <c r="T696" s="241">
        <v>0</v>
      </c>
      <c r="U696" s="241">
        <v>0</v>
      </c>
      <c r="V696" s="241">
        <v>0</v>
      </c>
      <c r="W696" s="76"/>
      <c r="X696" s="76" t="s">
        <v>385</v>
      </c>
      <c r="Y696" s="76">
        <v>2.6676183105</v>
      </c>
      <c r="Z696" s="76">
        <v>-0.11928668100000001</v>
      </c>
      <c r="AA696" s="76">
        <v>-4.8863157999999997E-2</v>
      </c>
      <c r="AB696" s="241">
        <v>0</v>
      </c>
      <c r="AC696" s="241">
        <v>0</v>
      </c>
      <c r="AD696" s="241">
        <v>0</v>
      </c>
      <c r="AE696" s="241">
        <v>0</v>
      </c>
    </row>
    <row r="697" spans="5:31" x14ac:dyDescent="0.2">
      <c r="E697" s="76">
        <v>583</v>
      </c>
      <c r="F697" s="76" t="s">
        <v>386</v>
      </c>
      <c r="G697" s="76">
        <v>2.6645144813999999</v>
      </c>
      <c r="H697" s="76">
        <v>-0.11928668100000001</v>
      </c>
      <c r="I697" s="76">
        <v>-4.8863157999999997E-2</v>
      </c>
      <c r="J697" s="241">
        <v>0</v>
      </c>
      <c r="K697" s="241">
        <v>0</v>
      </c>
      <c r="L697" s="241">
        <v>0</v>
      </c>
      <c r="M697" s="241">
        <v>0</v>
      </c>
      <c r="N697" s="76"/>
      <c r="O697" s="76" t="s">
        <v>386</v>
      </c>
      <c r="P697" s="76">
        <v>2.6645144813999999</v>
      </c>
      <c r="Q697" s="76">
        <v>-0.11928668100000001</v>
      </c>
      <c r="R697" s="76">
        <v>-4.8863157999999997E-2</v>
      </c>
      <c r="S697" s="241">
        <v>0</v>
      </c>
      <c r="T697" s="241">
        <v>0</v>
      </c>
      <c r="U697" s="241">
        <v>0</v>
      </c>
      <c r="V697" s="241">
        <v>0</v>
      </c>
      <c r="W697" s="76"/>
      <c r="X697" s="76" t="s">
        <v>386</v>
      </c>
      <c r="Y697" s="76">
        <v>2.6645144813999999</v>
      </c>
      <c r="Z697" s="76">
        <v>-0.11928668100000001</v>
      </c>
      <c r="AA697" s="76">
        <v>-4.8863157999999997E-2</v>
      </c>
      <c r="AB697" s="241">
        <v>0</v>
      </c>
      <c r="AC697" s="241">
        <v>0</v>
      </c>
      <c r="AD697" s="241">
        <v>0</v>
      </c>
      <c r="AE697" s="241">
        <v>0</v>
      </c>
    </row>
    <row r="698" spans="5:31" x14ac:dyDescent="0.2">
      <c r="E698" s="76">
        <v>584</v>
      </c>
      <c r="F698" s="76" t="s">
        <v>387</v>
      </c>
      <c r="G698" s="76">
        <v>2.6657084048000002</v>
      </c>
      <c r="H698" s="76">
        <v>-0.11928668100000001</v>
      </c>
      <c r="I698" s="76">
        <v>-4.8863157999999997E-2</v>
      </c>
      <c r="J698" s="241">
        <v>0</v>
      </c>
      <c r="K698" s="241">
        <v>0</v>
      </c>
      <c r="L698" s="241">
        <v>0</v>
      </c>
      <c r="M698" s="241">
        <v>0</v>
      </c>
      <c r="N698" s="76"/>
      <c r="O698" s="76" t="s">
        <v>387</v>
      </c>
      <c r="P698" s="76">
        <v>2.6657084048000002</v>
      </c>
      <c r="Q698" s="76">
        <v>-0.11928668100000001</v>
      </c>
      <c r="R698" s="76">
        <v>-4.8863157999999997E-2</v>
      </c>
      <c r="S698" s="241">
        <v>0</v>
      </c>
      <c r="T698" s="241">
        <v>0</v>
      </c>
      <c r="U698" s="241">
        <v>0</v>
      </c>
      <c r="V698" s="241">
        <v>0</v>
      </c>
      <c r="W698" s="76"/>
      <c r="X698" s="76" t="s">
        <v>387</v>
      </c>
      <c r="Y698" s="76">
        <v>2.6657084048000002</v>
      </c>
      <c r="Z698" s="76">
        <v>-0.11928668100000001</v>
      </c>
      <c r="AA698" s="76">
        <v>-4.8863157999999997E-2</v>
      </c>
      <c r="AB698" s="241">
        <v>0</v>
      </c>
      <c r="AC698" s="241">
        <v>0</v>
      </c>
      <c r="AD698" s="241">
        <v>0</v>
      </c>
      <c r="AE698" s="241">
        <v>0</v>
      </c>
    </row>
    <row r="699" spans="5:31" x14ac:dyDescent="0.2">
      <c r="E699" s="76">
        <v>585</v>
      </c>
      <c r="F699" s="76" t="s">
        <v>388</v>
      </c>
      <c r="G699" s="76">
        <v>2.6667870896000001</v>
      </c>
      <c r="H699" s="76">
        <v>-0.11928668100000001</v>
      </c>
      <c r="I699" s="76">
        <v>-4.8863157999999997E-2</v>
      </c>
      <c r="J699" s="241">
        <v>0</v>
      </c>
      <c r="K699" s="241">
        <v>0</v>
      </c>
      <c r="L699" s="241">
        <v>0</v>
      </c>
      <c r="M699" s="241">
        <v>0</v>
      </c>
      <c r="N699" s="76"/>
      <c r="O699" s="76" t="s">
        <v>388</v>
      </c>
      <c r="P699" s="76">
        <v>2.6667870896000001</v>
      </c>
      <c r="Q699" s="76">
        <v>-0.11928668100000001</v>
      </c>
      <c r="R699" s="76">
        <v>-4.8863157999999997E-2</v>
      </c>
      <c r="S699" s="241">
        <v>0</v>
      </c>
      <c r="T699" s="241">
        <v>0</v>
      </c>
      <c r="U699" s="241">
        <v>0</v>
      </c>
      <c r="V699" s="241">
        <v>0</v>
      </c>
      <c r="W699" s="76"/>
      <c r="X699" s="76" t="s">
        <v>388</v>
      </c>
      <c r="Y699" s="76">
        <v>2.6667870896000001</v>
      </c>
      <c r="Z699" s="76">
        <v>-0.11928668100000001</v>
      </c>
      <c r="AA699" s="76">
        <v>-4.8863157999999997E-2</v>
      </c>
      <c r="AB699" s="241">
        <v>0</v>
      </c>
      <c r="AC699" s="241">
        <v>0</v>
      </c>
      <c r="AD699" s="241">
        <v>0</v>
      </c>
      <c r="AE699" s="241">
        <v>0</v>
      </c>
    </row>
    <row r="700" spans="5:31" x14ac:dyDescent="0.2">
      <c r="E700" s="76">
        <v>586</v>
      </c>
      <c r="F700" s="76" t="s">
        <v>389</v>
      </c>
      <c r="G700" s="76">
        <v>2.651312157</v>
      </c>
      <c r="H700" s="76">
        <v>-0.11928668100000001</v>
      </c>
      <c r="I700" s="76">
        <v>-4.8863157999999997E-2</v>
      </c>
      <c r="J700" s="241">
        <v>0</v>
      </c>
      <c r="K700" s="241">
        <v>0</v>
      </c>
      <c r="L700" s="241">
        <v>0</v>
      </c>
      <c r="M700" s="241">
        <v>0</v>
      </c>
      <c r="N700" s="76"/>
      <c r="O700" s="76" t="s">
        <v>389</v>
      </c>
      <c r="P700" s="76">
        <v>2.651312157</v>
      </c>
      <c r="Q700" s="76">
        <v>-0.11928668100000001</v>
      </c>
      <c r="R700" s="76">
        <v>-4.8863157999999997E-2</v>
      </c>
      <c r="S700" s="241">
        <v>0</v>
      </c>
      <c r="T700" s="241">
        <v>0</v>
      </c>
      <c r="U700" s="241">
        <v>0</v>
      </c>
      <c r="V700" s="241">
        <v>0</v>
      </c>
      <c r="W700" s="76"/>
      <c r="X700" s="76" t="s">
        <v>389</v>
      </c>
      <c r="Y700" s="76">
        <v>2.651312157</v>
      </c>
      <c r="Z700" s="76">
        <v>-0.11928668100000001</v>
      </c>
      <c r="AA700" s="76">
        <v>-4.8863157999999997E-2</v>
      </c>
      <c r="AB700" s="241">
        <v>0</v>
      </c>
      <c r="AC700" s="241">
        <v>0</v>
      </c>
      <c r="AD700" s="241">
        <v>0</v>
      </c>
      <c r="AE700" s="241">
        <v>0</v>
      </c>
    </row>
    <row r="701" spans="5:31" x14ac:dyDescent="0.2">
      <c r="E701" s="76">
        <v>587</v>
      </c>
      <c r="F701" s="76" t="s">
        <v>390</v>
      </c>
      <c r="G701" s="76">
        <v>2.6668864208</v>
      </c>
      <c r="H701" s="76">
        <v>-0.11928668100000001</v>
      </c>
      <c r="I701" s="76">
        <v>-4.8863157999999997E-2</v>
      </c>
      <c r="J701" s="241">
        <v>0</v>
      </c>
      <c r="K701" s="241">
        <v>0</v>
      </c>
      <c r="L701" s="241">
        <v>0</v>
      </c>
      <c r="M701" s="241">
        <v>0</v>
      </c>
      <c r="N701" s="76"/>
      <c r="O701" s="76" t="s">
        <v>390</v>
      </c>
      <c r="P701" s="76">
        <v>2.6668864208</v>
      </c>
      <c r="Q701" s="76">
        <v>-0.11928668100000001</v>
      </c>
      <c r="R701" s="76">
        <v>-4.8863157999999997E-2</v>
      </c>
      <c r="S701" s="241">
        <v>0</v>
      </c>
      <c r="T701" s="241">
        <v>0</v>
      </c>
      <c r="U701" s="241">
        <v>0</v>
      </c>
      <c r="V701" s="241">
        <v>0</v>
      </c>
      <c r="W701" s="76"/>
      <c r="X701" s="76" t="s">
        <v>390</v>
      </c>
      <c r="Y701" s="76">
        <v>2.6668864208</v>
      </c>
      <c r="Z701" s="76">
        <v>-0.11928668100000001</v>
      </c>
      <c r="AA701" s="76">
        <v>-4.8863157999999997E-2</v>
      </c>
      <c r="AB701" s="241">
        <v>0</v>
      </c>
      <c r="AC701" s="241">
        <v>0</v>
      </c>
      <c r="AD701" s="241">
        <v>0</v>
      </c>
      <c r="AE701" s="241">
        <v>0</v>
      </c>
    </row>
    <row r="702" spans="5:31" x14ac:dyDescent="0.2">
      <c r="E702" s="76">
        <v>588</v>
      </c>
      <c r="F702" s="76" t="s">
        <v>391</v>
      </c>
      <c r="G702" s="76">
        <v>2.6657058907</v>
      </c>
      <c r="H702" s="76">
        <v>-0.11928668100000001</v>
      </c>
      <c r="I702" s="76">
        <v>-4.8863157999999997E-2</v>
      </c>
      <c r="J702" s="241">
        <v>0</v>
      </c>
      <c r="K702" s="241">
        <v>0</v>
      </c>
      <c r="L702" s="241">
        <v>0</v>
      </c>
      <c r="M702" s="241">
        <v>0</v>
      </c>
      <c r="N702" s="76"/>
      <c r="O702" s="76" t="s">
        <v>391</v>
      </c>
      <c r="P702" s="76">
        <v>2.6657058907</v>
      </c>
      <c r="Q702" s="76">
        <v>-0.11928668100000001</v>
      </c>
      <c r="R702" s="76">
        <v>-4.8863157999999997E-2</v>
      </c>
      <c r="S702" s="241">
        <v>0</v>
      </c>
      <c r="T702" s="241">
        <v>0</v>
      </c>
      <c r="U702" s="241">
        <v>0</v>
      </c>
      <c r="V702" s="241">
        <v>0</v>
      </c>
      <c r="W702" s="76"/>
      <c r="X702" s="76" t="s">
        <v>391</v>
      </c>
      <c r="Y702" s="76">
        <v>2.6657058907</v>
      </c>
      <c r="Z702" s="76">
        <v>-0.11928668100000001</v>
      </c>
      <c r="AA702" s="76">
        <v>-4.8863157999999997E-2</v>
      </c>
      <c r="AB702" s="241">
        <v>0</v>
      </c>
      <c r="AC702" s="241">
        <v>0</v>
      </c>
      <c r="AD702" s="241">
        <v>0</v>
      </c>
      <c r="AE702" s="241">
        <v>0</v>
      </c>
    </row>
    <row r="703" spans="5:31" x14ac:dyDescent="0.2">
      <c r="E703" s="76">
        <v>589</v>
      </c>
      <c r="F703" s="76" t="s">
        <v>392</v>
      </c>
      <c r="G703" s="76">
        <v>2.7033745244</v>
      </c>
      <c r="H703" s="76">
        <v>-0.11928668100000001</v>
      </c>
      <c r="I703" s="76">
        <v>-4.8863157999999997E-2</v>
      </c>
      <c r="J703" s="241">
        <v>0</v>
      </c>
      <c r="K703" s="241">
        <v>0</v>
      </c>
      <c r="L703" s="241">
        <v>0</v>
      </c>
      <c r="M703" s="241">
        <v>0</v>
      </c>
      <c r="N703" s="76"/>
      <c r="O703" s="76" t="s">
        <v>392</v>
      </c>
      <c r="P703" s="76">
        <v>2.7033745244</v>
      </c>
      <c r="Q703" s="76">
        <v>-0.11928668100000001</v>
      </c>
      <c r="R703" s="76">
        <v>-4.8863157999999997E-2</v>
      </c>
      <c r="S703" s="241">
        <v>0</v>
      </c>
      <c r="T703" s="241">
        <v>0</v>
      </c>
      <c r="U703" s="241">
        <v>0</v>
      </c>
      <c r="V703" s="241">
        <v>0</v>
      </c>
      <c r="W703" s="76"/>
      <c r="X703" s="76" t="s">
        <v>392</v>
      </c>
      <c r="Y703" s="76">
        <v>2.7033745244</v>
      </c>
      <c r="Z703" s="76">
        <v>-0.11928668100000001</v>
      </c>
      <c r="AA703" s="76">
        <v>-4.8863157999999997E-2</v>
      </c>
      <c r="AB703" s="241">
        <v>0</v>
      </c>
      <c r="AC703" s="241">
        <v>0</v>
      </c>
      <c r="AD703" s="241">
        <v>0</v>
      </c>
      <c r="AE703" s="241">
        <v>0</v>
      </c>
    </row>
    <row r="704" spans="5:31" x14ac:dyDescent="0.2">
      <c r="E704" s="76">
        <v>590</v>
      </c>
      <c r="F704" s="76"/>
      <c r="G704" s="76"/>
      <c r="H704" s="76"/>
      <c r="I704" s="76"/>
      <c r="J704" s="241">
        <v>0</v>
      </c>
      <c r="K704" s="241">
        <v>0</v>
      </c>
      <c r="L704" s="241">
        <v>0</v>
      </c>
      <c r="M704" s="241">
        <v>0</v>
      </c>
      <c r="N704" s="76"/>
      <c r="O704" s="76"/>
      <c r="P704" s="76"/>
      <c r="Q704" s="76"/>
      <c r="R704" s="76"/>
      <c r="S704" s="241">
        <v>0</v>
      </c>
      <c r="T704" s="241">
        <v>0</v>
      </c>
      <c r="U704" s="241">
        <v>0</v>
      </c>
      <c r="V704" s="241">
        <v>0</v>
      </c>
      <c r="W704" s="76"/>
      <c r="X704" s="76"/>
      <c r="Y704" s="76"/>
      <c r="Z704" s="76"/>
      <c r="AA704" s="76"/>
      <c r="AB704" s="241">
        <v>0</v>
      </c>
      <c r="AC704" s="241">
        <v>0</v>
      </c>
      <c r="AD704" s="241">
        <v>0</v>
      </c>
      <c r="AE704" s="241">
        <v>0</v>
      </c>
    </row>
    <row r="705" spans="5:31" x14ac:dyDescent="0.2">
      <c r="E705" s="76">
        <v>591</v>
      </c>
      <c r="F705" s="76" t="s">
        <v>394</v>
      </c>
      <c r="G705" s="76">
        <v>3.9872596592999998</v>
      </c>
      <c r="H705" s="76">
        <v>-0.81519311900000002</v>
      </c>
      <c r="I705" s="76">
        <v>2.6573890999999999E-2</v>
      </c>
      <c r="J705" s="241">
        <v>0</v>
      </c>
      <c r="K705" s="241">
        <v>0</v>
      </c>
      <c r="L705" s="241">
        <v>0</v>
      </c>
      <c r="M705" s="241">
        <v>0</v>
      </c>
      <c r="N705" s="76"/>
      <c r="O705" s="76" t="s">
        <v>394</v>
      </c>
      <c r="P705" s="76">
        <v>3.9872596592999998</v>
      </c>
      <c r="Q705" s="76">
        <v>-0.81519311900000002</v>
      </c>
      <c r="R705" s="76">
        <v>2.6573890999999999E-2</v>
      </c>
      <c r="S705" s="241">
        <v>0</v>
      </c>
      <c r="T705" s="241">
        <v>0</v>
      </c>
      <c r="U705" s="241">
        <v>0</v>
      </c>
      <c r="V705" s="241">
        <v>0</v>
      </c>
      <c r="W705" s="76"/>
      <c r="X705" s="76" t="s">
        <v>394</v>
      </c>
      <c r="Y705" s="76">
        <v>3.9872596592999998</v>
      </c>
      <c r="Z705" s="76">
        <v>-0.81519311900000002</v>
      </c>
      <c r="AA705" s="76">
        <v>2.6573890999999999E-2</v>
      </c>
      <c r="AB705" s="241">
        <v>0</v>
      </c>
      <c r="AC705" s="241">
        <v>0</v>
      </c>
      <c r="AD705" s="241">
        <v>0</v>
      </c>
      <c r="AE705" s="241">
        <v>0</v>
      </c>
    </row>
    <row r="706" spans="5:31" x14ac:dyDescent="0.2">
      <c r="E706" s="76">
        <v>592</v>
      </c>
      <c r="F706" s="76" t="s">
        <v>395</v>
      </c>
      <c r="G706" s="76">
        <v>2.6927656672000002</v>
      </c>
      <c r="H706" s="76">
        <v>-0.20489960600000001</v>
      </c>
      <c r="I706" s="76">
        <v>-3.8631113000000002E-2</v>
      </c>
      <c r="J706" s="241">
        <v>0</v>
      </c>
      <c r="K706" s="241">
        <v>0</v>
      </c>
      <c r="L706" s="241">
        <v>0</v>
      </c>
      <c r="M706" s="241">
        <v>0</v>
      </c>
      <c r="N706" s="76"/>
      <c r="O706" s="76" t="s">
        <v>395</v>
      </c>
      <c r="P706" s="76">
        <v>2.6927656672000002</v>
      </c>
      <c r="Q706" s="76">
        <v>-0.20489960600000001</v>
      </c>
      <c r="R706" s="76">
        <v>-3.8631113000000002E-2</v>
      </c>
      <c r="S706" s="241">
        <v>0</v>
      </c>
      <c r="T706" s="241">
        <v>0</v>
      </c>
      <c r="U706" s="241">
        <v>0</v>
      </c>
      <c r="V706" s="241">
        <v>0</v>
      </c>
      <c r="W706" s="76"/>
      <c r="X706" s="76" t="s">
        <v>395</v>
      </c>
      <c r="Y706" s="76">
        <v>2.6927656672000002</v>
      </c>
      <c r="Z706" s="76">
        <v>-0.20489960600000001</v>
      </c>
      <c r="AA706" s="76">
        <v>-3.8631113000000002E-2</v>
      </c>
      <c r="AB706" s="241">
        <v>0</v>
      </c>
      <c r="AC706" s="241">
        <v>0</v>
      </c>
      <c r="AD706" s="241">
        <v>0</v>
      </c>
      <c r="AE706" s="241">
        <v>0</v>
      </c>
    </row>
    <row r="707" spans="5:31" x14ac:dyDescent="0.2">
      <c r="E707" s="76">
        <v>593</v>
      </c>
      <c r="F707" s="76" t="s">
        <v>396</v>
      </c>
      <c r="G707" s="76">
        <v>2.6627117049</v>
      </c>
      <c r="H707" s="76">
        <v>-0.20489960600000001</v>
      </c>
      <c r="I707" s="76">
        <v>-3.8631113000000002E-2</v>
      </c>
      <c r="J707" s="241">
        <v>0</v>
      </c>
      <c r="K707" s="241">
        <v>0</v>
      </c>
      <c r="L707" s="241">
        <v>0</v>
      </c>
      <c r="M707" s="241">
        <v>0</v>
      </c>
      <c r="N707" s="76"/>
      <c r="O707" s="76" t="s">
        <v>396</v>
      </c>
      <c r="P707" s="76">
        <v>2.6627117049</v>
      </c>
      <c r="Q707" s="76">
        <v>-0.20489960600000001</v>
      </c>
      <c r="R707" s="76">
        <v>-3.8631113000000002E-2</v>
      </c>
      <c r="S707" s="241">
        <v>0</v>
      </c>
      <c r="T707" s="241">
        <v>0</v>
      </c>
      <c r="U707" s="241">
        <v>0</v>
      </c>
      <c r="V707" s="241">
        <v>0</v>
      </c>
      <c r="W707" s="76"/>
      <c r="X707" s="76" t="s">
        <v>396</v>
      </c>
      <c r="Y707" s="76">
        <v>2.6627117049</v>
      </c>
      <c r="Z707" s="76">
        <v>-0.20489960600000001</v>
      </c>
      <c r="AA707" s="76">
        <v>-3.8631113000000002E-2</v>
      </c>
      <c r="AB707" s="241">
        <v>0</v>
      </c>
      <c r="AC707" s="241">
        <v>0</v>
      </c>
      <c r="AD707" s="241">
        <v>0</v>
      </c>
      <c r="AE707" s="241">
        <v>0</v>
      </c>
    </row>
    <row r="708" spans="5:31" x14ac:dyDescent="0.2">
      <c r="E708" s="76">
        <v>594</v>
      </c>
      <c r="F708" s="76" t="s">
        <v>397</v>
      </c>
      <c r="G708" s="76">
        <v>2.6696025088000002</v>
      </c>
      <c r="H708" s="76">
        <v>-0.20489960600000001</v>
      </c>
      <c r="I708" s="76">
        <v>-3.8631113000000002E-2</v>
      </c>
      <c r="J708" s="241">
        <v>0</v>
      </c>
      <c r="K708" s="241">
        <v>0</v>
      </c>
      <c r="L708" s="241">
        <v>0</v>
      </c>
      <c r="M708" s="241">
        <v>0</v>
      </c>
      <c r="N708" s="76"/>
      <c r="O708" s="76" t="s">
        <v>397</v>
      </c>
      <c r="P708" s="76">
        <v>2.6696025088000002</v>
      </c>
      <c r="Q708" s="76">
        <v>-0.20489960600000001</v>
      </c>
      <c r="R708" s="76">
        <v>-3.8631113000000002E-2</v>
      </c>
      <c r="S708" s="241">
        <v>0</v>
      </c>
      <c r="T708" s="241">
        <v>0</v>
      </c>
      <c r="U708" s="241">
        <v>0</v>
      </c>
      <c r="V708" s="241">
        <v>0</v>
      </c>
      <c r="W708" s="76"/>
      <c r="X708" s="76" t="s">
        <v>397</v>
      </c>
      <c r="Y708" s="76">
        <v>2.6696025088000002</v>
      </c>
      <c r="Z708" s="76">
        <v>-0.20489960600000001</v>
      </c>
      <c r="AA708" s="76">
        <v>-3.8631113000000002E-2</v>
      </c>
      <c r="AB708" s="241">
        <v>0</v>
      </c>
      <c r="AC708" s="241">
        <v>0</v>
      </c>
      <c r="AD708" s="241">
        <v>0</v>
      </c>
      <c r="AE708" s="241">
        <v>0</v>
      </c>
    </row>
    <row r="709" spans="5:31" x14ac:dyDescent="0.2">
      <c r="E709" s="76">
        <v>595</v>
      </c>
      <c r="F709" s="76" t="s">
        <v>398</v>
      </c>
      <c r="G709" s="76">
        <v>2.6742786930000002</v>
      </c>
      <c r="H709" s="76">
        <v>-0.20489960600000001</v>
      </c>
      <c r="I709" s="76">
        <v>-3.8631113000000002E-2</v>
      </c>
      <c r="J709" s="241">
        <v>0</v>
      </c>
      <c r="K709" s="241">
        <v>0</v>
      </c>
      <c r="L709" s="241">
        <v>0</v>
      </c>
      <c r="M709" s="241">
        <v>0</v>
      </c>
      <c r="N709" s="76"/>
      <c r="O709" s="76" t="s">
        <v>398</v>
      </c>
      <c r="P709" s="76">
        <v>2.6742786930000002</v>
      </c>
      <c r="Q709" s="76">
        <v>-0.20489960600000001</v>
      </c>
      <c r="R709" s="76">
        <v>-3.8631113000000002E-2</v>
      </c>
      <c r="S709" s="241">
        <v>0</v>
      </c>
      <c r="T709" s="241">
        <v>0</v>
      </c>
      <c r="U709" s="241">
        <v>0</v>
      </c>
      <c r="V709" s="241">
        <v>0</v>
      </c>
      <c r="W709" s="76"/>
      <c r="X709" s="76" t="s">
        <v>398</v>
      </c>
      <c r="Y709" s="76">
        <v>2.6742786930000002</v>
      </c>
      <c r="Z709" s="76">
        <v>-0.20489960600000001</v>
      </c>
      <c r="AA709" s="76">
        <v>-3.8631113000000002E-2</v>
      </c>
      <c r="AB709" s="241">
        <v>0</v>
      </c>
      <c r="AC709" s="241">
        <v>0</v>
      </c>
      <c r="AD709" s="241">
        <v>0</v>
      </c>
      <c r="AE709" s="241">
        <v>0</v>
      </c>
    </row>
    <row r="710" spans="5:31" x14ac:dyDescent="0.2">
      <c r="E710" s="76">
        <v>596</v>
      </c>
      <c r="F710" s="76" t="s">
        <v>399</v>
      </c>
      <c r="G710" s="76">
        <v>2.6730006305999998</v>
      </c>
      <c r="H710" s="76">
        <v>-0.20489960600000001</v>
      </c>
      <c r="I710" s="76">
        <v>-3.8631113000000002E-2</v>
      </c>
      <c r="J710" s="241">
        <v>0</v>
      </c>
      <c r="K710" s="241">
        <v>0</v>
      </c>
      <c r="L710" s="241">
        <v>0</v>
      </c>
      <c r="M710" s="241">
        <v>0</v>
      </c>
      <c r="N710" s="76"/>
      <c r="O710" s="76" t="s">
        <v>399</v>
      </c>
      <c r="P710" s="76">
        <v>2.6730006305999998</v>
      </c>
      <c r="Q710" s="76">
        <v>-0.20489960600000001</v>
      </c>
      <c r="R710" s="76">
        <v>-3.8631113000000002E-2</v>
      </c>
      <c r="S710" s="241">
        <v>0</v>
      </c>
      <c r="T710" s="241">
        <v>0</v>
      </c>
      <c r="U710" s="241">
        <v>0</v>
      </c>
      <c r="V710" s="241">
        <v>0</v>
      </c>
      <c r="W710" s="76"/>
      <c r="X710" s="76" t="s">
        <v>399</v>
      </c>
      <c r="Y710" s="76">
        <v>2.6730006305999998</v>
      </c>
      <c r="Z710" s="76">
        <v>-0.20489960600000001</v>
      </c>
      <c r="AA710" s="76">
        <v>-3.8631113000000002E-2</v>
      </c>
      <c r="AB710" s="241">
        <v>0</v>
      </c>
      <c r="AC710" s="241">
        <v>0</v>
      </c>
      <c r="AD710" s="241">
        <v>0</v>
      </c>
      <c r="AE710" s="241">
        <v>0</v>
      </c>
    </row>
    <row r="711" spans="5:31" x14ac:dyDescent="0.2">
      <c r="E711" s="76">
        <v>597</v>
      </c>
      <c r="F711" s="76" t="s">
        <v>400</v>
      </c>
      <c r="G711" s="76">
        <v>2.6750193501999999</v>
      </c>
      <c r="H711" s="76">
        <v>-0.20489960600000001</v>
      </c>
      <c r="I711" s="76">
        <v>-3.8631113000000002E-2</v>
      </c>
      <c r="J711" s="241">
        <v>0</v>
      </c>
      <c r="K711" s="241">
        <v>0</v>
      </c>
      <c r="L711" s="241">
        <v>0</v>
      </c>
      <c r="M711" s="241">
        <v>0</v>
      </c>
      <c r="N711" s="76"/>
      <c r="O711" s="76" t="s">
        <v>400</v>
      </c>
      <c r="P711" s="76">
        <v>2.6750193501999999</v>
      </c>
      <c r="Q711" s="76">
        <v>-0.20489960600000001</v>
      </c>
      <c r="R711" s="76">
        <v>-3.8631113000000002E-2</v>
      </c>
      <c r="S711" s="241">
        <v>0</v>
      </c>
      <c r="T711" s="241">
        <v>0</v>
      </c>
      <c r="U711" s="241">
        <v>0</v>
      </c>
      <c r="V711" s="241">
        <v>0</v>
      </c>
      <c r="W711" s="76"/>
      <c r="X711" s="76" t="s">
        <v>400</v>
      </c>
      <c r="Y711" s="76">
        <v>2.6750193501999999</v>
      </c>
      <c r="Z711" s="76">
        <v>-0.20489960600000001</v>
      </c>
      <c r="AA711" s="76">
        <v>-3.8631113000000002E-2</v>
      </c>
      <c r="AB711" s="241">
        <v>0</v>
      </c>
      <c r="AC711" s="241">
        <v>0</v>
      </c>
      <c r="AD711" s="241">
        <v>0</v>
      </c>
      <c r="AE711" s="241">
        <v>0</v>
      </c>
    </row>
    <row r="712" spans="5:31" x14ac:dyDescent="0.2">
      <c r="E712" s="76">
        <v>598</v>
      </c>
      <c r="F712" s="76" t="s">
        <v>401</v>
      </c>
      <c r="G712" s="76">
        <v>2.6647967037</v>
      </c>
      <c r="H712" s="76">
        <v>-0.20489960600000001</v>
      </c>
      <c r="I712" s="76">
        <v>-3.8631113000000002E-2</v>
      </c>
      <c r="J712" s="241">
        <v>0</v>
      </c>
      <c r="K712" s="241">
        <v>0</v>
      </c>
      <c r="L712" s="241">
        <v>0</v>
      </c>
      <c r="M712" s="241">
        <v>0</v>
      </c>
      <c r="N712" s="76"/>
      <c r="O712" s="76" t="s">
        <v>401</v>
      </c>
      <c r="P712" s="76">
        <v>2.6647967037</v>
      </c>
      <c r="Q712" s="76">
        <v>-0.20489960600000001</v>
      </c>
      <c r="R712" s="76">
        <v>-3.8631113000000002E-2</v>
      </c>
      <c r="S712" s="241">
        <v>0</v>
      </c>
      <c r="T712" s="241">
        <v>0</v>
      </c>
      <c r="U712" s="241">
        <v>0</v>
      </c>
      <c r="V712" s="241">
        <v>0</v>
      </c>
      <c r="W712" s="76"/>
      <c r="X712" s="76" t="s">
        <v>401</v>
      </c>
      <c r="Y712" s="76">
        <v>2.6647967037</v>
      </c>
      <c r="Z712" s="76">
        <v>-0.20489960600000001</v>
      </c>
      <c r="AA712" s="76">
        <v>-3.8631113000000002E-2</v>
      </c>
      <c r="AB712" s="241">
        <v>0</v>
      </c>
      <c r="AC712" s="241">
        <v>0</v>
      </c>
      <c r="AD712" s="241">
        <v>0</v>
      </c>
      <c r="AE712" s="241">
        <v>0</v>
      </c>
    </row>
    <row r="713" spans="5:31" x14ac:dyDescent="0.2">
      <c r="E713" s="76">
        <v>599</v>
      </c>
      <c r="F713" s="76" t="s">
        <v>402</v>
      </c>
      <c r="G713" s="76">
        <v>2.6591415709000001</v>
      </c>
      <c r="H713" s="76">
        <v>-0.20489960600000001</v>
      </c>
      <c r="I713" s="76">
        <v>-3.8631113000000002E-2</v>
      </c>
      <c r="J713" s="241">
        <v>0</v>
      </c>
      <c r="K713" s="241">
        <v>0</v>
      </c>
      <c r="L713" s="241">
        <v>0</v>
      </c>
      <c r="M713" s="241">
        <v>0</v>
      </c>
      <c r="N713" s="76"/>
      <c r="O713" s="76" t="s">
        <v>402</v>
      </c>
      <c r="P713" s="76">
        <v>2.6591415709000001</v>
      </c>
      <c r="Q713" s="76">
        <v>-0.20489960600000001</v>
      </c>
      <c r="R713" s="76">
        <v>-3.8631113000000002E-2</v>
      </c>
      <c r="S713" s="241">
        <v>0</v>
      </c>
      <c r="T713" s="241">
        <v>0</v>
      </c>
      <c r="U713" s="241">
        <v>0</v>
      </c>
      <c r="V713" s="241">
        <v>0</v>
      </c>
      <c r="W713" s="76"/>
      <c r="X713" s="76" t="s">
        <v>402</v>
      </c>
      <c r="Y713" s="76">
        <v>2.6591415709000001</v>
      </c>
      <c r="Z713" s="76">
        <v>-0.20489960600000001</v>
      </c>
      <c r="AA713" s="76">
        <v>-3.8631113000000002E-2</v>
      </c>
      <c r="AB713" s="241">
        <v>0</v>
      </c>
      <c r="AC713" s="241">
        <v>0</v>
      </c>
      <c r="AD713" s="241">
        <v>0</v>
      </c>
      <c r="AE713" s="241">
        <v>0</v>
      </c>
    </row>
    <row r="714" spans="5:31" x14ac:dyDescent="0.2">
      <c r="E714" s="76">
        <v>600</v>
      </c>
      <c r="F714" s="76" t="s">
        <v>403</v>
      </c>
      <c r="G714" s="76">
        <v>2.6670109950000001</v>
      </c>
      <c r="H714" s="76">
        <v>-0.20489960600000001</v>
      </c>
      <c r="I714" s="76">
        <v>-3.8631113000000002E-2</v>
      </c>
      <c r="J714" s="241">
        <v>0</v>
      </c>
      <c r="K714" s="241">
        <v>0</v>
      </c>
      <c r="L714" s="241">
        <v>0</v>
      </c>
      <c r="M714" s="241">
        <v>0</v>
      </c>
      <c r="N714" s="76"/>
      <c r="O714" s="76" t="s">
        <v>403</v>
      </c>
      <c r="P714" s="76">
        <v>2.6670109950000001</v>
      </c>
      <c r="Q714" s="76">
        <v>-0.20489960600000001</v>
      </c>
      <c r="R714" s="76">
        <v>-3.8631113000000002E-2</v>
      </c>
      <c r="S714" s="241">
        <v>0</v>
      </c>
      <c r="T714" s="241">
        <v>0</v>
      </c>
      <c r="U714" s="241">
        <v>0</v>
      </c>
      <c r="V714" s="241">
        <v>0</v>
      </c>
      <c r="W714" s="76"/>
      <c r="X714" s="76" t="s">
        <v>403</v>
      </c>
      <c r="Y714" s="76">
        <v>2.6670109950000001</v>
      </c>
      <c r="Z714" s="76">
        <v>-0.20489960600000001</v>
      </c>
      <c r="AA714" s="76">
        <v>-3.8631113000000002E-2</v>
      </c>
      <c r="AB714" s="241">
        <v>0</v>
      </c>
      <c r="AC714" s="241">
        <v>0</v>
      </c>
      <c r="AD714" s="241">
        <v>0</v>
      </c>
      <c r="AE714" s="241">
        <v>0</v>
      </c>
    </row>
    <row r="715" spans="5:31" x14ac:dyDescent="0.2">
      <c r="E715" s="76">
        <v>601</v>
      </c>
      <c r="F715" s="76" t="s">
        <v>404</v>
      </c>
      <c r="G715" s="76">
        <v>3.9815017998000002</v>
      </c>
      <c r="H715" s="76">
        <v>-0.81519311900000002</v>
      </c>
      <c r="I715" s="76">
        <v>2.6573890999999999E-2</v>
      </c>
      <c r="J715" s="241">
        <v>0</v>
      </c>
      <c r="K715" s="241">
        <v>0</v>
      </c>
      <c r="L715" s="241">
        <v>0</v>
      </c>
      <c r="M715" s="241">
        <v>0</v>
      </c>
      <c r="N715" s="76"/>
      <c r="O715" s="76" t="s">
        <v>404</v>
      </c>
      <c r="P715" s="76">
        <v>3.9815017998000002</v>
      </c>
      <c r="Q715" s="76">
        <v>-0.81519311900000002</v>
      </c>
      <c r="R715" s="76">
        <v>2.6573890999999999E-2</v>
      </c>
      <c r="S715" s="241">
        <v>0</v>
      </c>
      <c r="T715" s="241">
        <v>0</v>
      </c>
      <c r="U715" s="241">
        <v>0</v>
      </c>
      <c r="V715" s="241">
        <v>0</v>
      </c>
      <c r="W715" s="76"/>
      <c r="X715" s="76" t="s">
        <v>404</v>
      </c>
      <c r="Y715" s="76">
        <v>3.9815017998000002</v>
      </c>
      <c r="Z715" s="76">
        <v>-0.81519311900000002</v>
      </c>
      <c r="AA715" s="76">
        <v>2.6573890999999999E-2</v>
      </c>
      <c r="AB715" s="241">
        <v>0</v>
      </c>
      <c r="AC715" s="241">
        <v>0</v>
      </c>
      <c r="AD715" s="241">
        <v>0</v>
      </c>
      <c r="AE715" s="241">
        <v>0</v>
      </c>
    </row>
    <row r="716" spans="5:31" x14ac:dyDescent="0.2">
      <c r="E716" s="76">
        <v>602</v>
      </c>
      <c r="F716" s="76" t="s">
        <v>405</v>
      </c>
      <c r="G716" s="76">
        <v>2.6855383819999998</v>
      </c>
      <c r="H716" s="76">
        <v>-0.20489960600000001</v>
      </c>
      <c r="I716" s="76">
        <v>-3.8631113000000002E-2</v>
      </c>
      <c r="J716" s="241">
        <v>0</v>
      </c>
      <c r="K716" s="241">
        <v>0</v>
      </c>
      <c r="L716" s="241">
        <v>0</v>
      </c>
      <c r="M716" s="241">
        <v>0</v>
      </c>
      <c r="N716" s="76"/>
      <c r="O716" s="76" t="s">
        <v>405</v>
      </c>
      <c r="P716" s="76">
        <v>2.6855383819999998</v>
      </c>
      <c r="Q716" s="76">
        <v>-0.20489960600000001</v>
      </c>
      <c r="R716" s="76">
        <v>-3.8631113000000002E-2</v>
      </c>
      <c r="S716" s="241">
        <v>0</v>
      </c>
      <c r="T716" s="241">
        <v>0</v>
      </c>
      <c r="U716" s="241">
        <v>0</v>
      </c>
      <c r="V716" s="241">
        <v>0</v>
      </c>
      <c r="W716" s="76"/>
      <c r="X716" s="76" t="s">
        <v>405</v>
      </c>
      <c r="Y716" s="76">
        <v>2.6855383819999998</v>
      </c>
      <c r="Z716" s="76">
        <v>-0.20489960600000001</v>
      </c>
      <c r="AA716" s="76">
        <v>-3.8631113000000002E-2</v>
      </c>
      <c r="AB716" s="241">
        <v>0</v>
      </c>
      <c r="AC716" s="241">
        <v>0</v>
      </c>
      <c r="AD716" s="241">
        <v>0</v>
      </c>
      <c r="AE716" s="241">
        <v>0</v>
      </c>
    </row>
    <row r="717" spans="5:31" x14ac:dyDescent="0.2">
      <c r="E717" s="76">
        <v>603</v>
      </c>
      <c r="F717" s="76" t="s">
        <v>406</v>
      </c>
      <c r="G717" s="76">
        <v>2.6785189390999999</v>
      </c>
      <c r="H717" s="76">
        <v>-0.20489960600000001</v>
      </c>
      <c r="I717" s="76">
        <v>-3.8631113000000002E-2</v>
      </c>
      <c r="J717" s="241">
        <v>0</v>
      </c>
      <c r="K717" s="241">
        <v>0</v>
      </c>
      <c r="L717" s="241">
        <v>0</v>
      </c>
      <c r="M717" s="241">
        <v>0</v>
      </c>
      <c r="N717" s="76"/>
      <c r="O717" s="76" t="s">
        <v>406</v>
      </c>
      <c r="P717" s="76">
        <v>2.6785189390999999</v>
      </c>
      <c r="Q717" s="76">
        <v>-0.20489960600000001</v>
      </c>
      <c r="R717" s="76">
        <v>-3.8631113000000002E-2</v>
      </c>
      <c r="S717" s="241">
        <v>0</v>
      </c>
      <c r="T717" s="241">
        <v>0</v>
      </c>
      <c r="U717" s="241">
        <v>0</v>
      </c>
      <c r="V717" s="241">
        <v>0</v>
      </c>
      <c r="W717" s="76"/>
      <c r="X717" s="76" t="s">
        <v>406</v>
      </c>
      <c r="Y717" s="76">
        <v>2.6785189390999999</v>
      </c>
      <c r="Z717" s="76">
        <v>-0.20489960600000001</v>
      </c>
      <c r="AA717" s="76">
        <v>-3.8631113000000002E-2</v>
      </c>
      <c r="AB717" s="241">
        <v>0</v>
      </c>
      <c r="AC717" s="241">
        <v>0</v>
      </c>
      <c r="AD717" s="241">
        <v>0</v>
      </c>
      <c r="AE717" s="241">
        <v>0</v>
      </c>
    </row>
    <row r="718" spans="5:31" x14ac:dyDescent="0.2">
      <c r="E718" s="76">
        <v>604</v>
      </c>
      <c r="F718" s="76" t="s">
        <v>407</v>
      </c>
      <c r="G718" s="76">
        <v>2.6704284422</v>
      </c>
      <c r="H718" s="76">
        <v>-0.20489960600000001</v>
      </c>
      <c r="I718" s="76">
        <v>-3.8631113000000002E-2</v>
      </c>
      <c r="J718" s="241">
        <v>0</v>
      </c>
      <c r="K718" s="241">
        <v>0</v>
      </c>
      <c r="L718" s="241">
        <v>0</v>
      </c>
      <c r="M718" s="241">
        <v>0</v>
      </c>
      <c r="N718" s="76"/>
      <c r="O718" s="76" t="s">
        <v>407</v>
      </c>
      <c r="P718" s="76">
        <v>2.6704284422</v>
      </c>
      <c r="Q718" s="76">
        <v>-0.20489960600000001</v>
      </c>
      <c r="R718" s="76">
        <v>-3.8631113000000002E-2</v>
      </c>
      <c r="S718" s="241">
        <v>0</v>
      </c>
      <c r="T718" s="241">
        <v>0</v>
      </c>
      <c r="U718" s="241">
        <v>0</v>
      </c>
      <c r="V718" s="241">
        <v>0</v>
      </c>
      <c r="W718" s="76"/>
      <c r="X718" s="76" t="s">
        <v>407</v>
      </c>
      <c r="Y718" s="76">
        <v>2.6704284422</v>
      </c>
      <c r="Z718" s="76">
        <v>-0.20489960600000001</v>
      </c>
      <c r="AA718" s="76">
        <v>-3.8631113000000002E-2</v>
      </c>
      <c r="AB718" s="241">
        <v>0</v>
      </c>
      <c r="AC718" s="241">
        <v>0</v>
      </c>
      <c r="AD718" s="241">
        <v>0</v>
      </c>
      <c r="AE718" s="241">
        <v>0</v>
      </c>
    </row>
    <row r="719" spans="5:31" x14ac:dyDescent="0.2">
      <c r="E719" s="76">
        <v>605</v>
      </c>
      <c r="F719" s="76" t="s">
        <v>408</v>
      </c>
      <c r="G719" s="76">
        <v>2.7002303146000002</v>
      </c>
      <c r="H719" s="76">
        <v>-0.20489960600000001</v>
      </c>
      <c r="I719" s="76">
        <v>-3.8631113000000002E-2</v>
      </c>
      <c r="J719" s="241">
        <v>0</v>
      </c>
      <c r="K719" s="241">
        <v>0</v>
      </c>
      <c r="L719" s="241">
        <v>0</v>
      </c>
      <c r="M719" s="241">
        <v>0</v>
      </c>
      <c r="N719" s="76"/>
      <c r="O719" s="76" t="s">
        <v>408</v>
      </c>
      <c r="P719" s="76">
        <v>2.7002303146000002</v>
      </c>
      <c r="Q719" s="76">
        <v>-0.20489960600000001</v>
      </c>
      <c r="R719" s="76">
        <v>-3.8631113000000002E-2</v>
      </c>
      <c r="S719" s="241">
        <v>0</v>
      </c>
      <c r="T719" s="241">
        <v>0</v>
      </c>
      <c r="U719" s="241">
        <v>0</v>
      </c>
      <c r="V719" s="241">
        <v>0</v>
      </c>
      <c r="W719" s="76"/>
      <c r="X719" s="76" t="s">
        <v>408</v>
      </c>
      <c r="Y719" s="76">
        <v>2.7002303146000002</v>
      </c>
      <c r="Z719" s="76">
        <v>-0.20489960600000001</v>
      </c>
      <c r="AA719" s="76">
        <v>-3.8631113000000002E-2</v>
      </c>
      <c r="AB719" s="241">
        <v>0</v>
      </c>
      <c r="AC719" s="241">
        <v>0</v>
      </c>
      <c r="AD719" s="241">
        <v>0</v>
      </c>
      <c r="AE719" s="241">
        <v>0</v>
      </c>
    </row>
    <row r="720" spans="5:31" x14ac:dyDescent="0.2">
      <c r="E720" s="76">
        <v>606</v>
      </c>
      <c r="F720" s="76" t="s">
        <v>409</v>
      </c>
      <c r="G720" s="76">
        <v>2.6928387509</v>
      </c>
      <c r="H720" s="76">
        <v>-0.20489960600000001</v>
      </c>
      <c r="I720" s="76">
        <v>-3.8631113000000002E-2</v>
      </c>
      <c r="J720" s="241">
        <v>0</v>
      </c>
      <c r="K720" s="241">
        <v>0</v>
      </c>
      <c r="L720" s="241">
        <v>0</v>
      </c>
      <c r="M720" s="241">
        <v>0</v>
      </c>
      <c r="N720" s="76"/>
      <c r="O720" s="76" t="s">
        <v>409</v>
      </c>
      <c r="P720" s="76">
        <v>2.6928387509</v>
      </c>
      <c r="Q720" s="76">
        <v>-0.20489960600000001</v>
      </c>
      <c r="R720" s="76">
        <v>-3.8631113000000002E-2</v>
      </c>
      <c r="S720" s="241">
        <v>0</v>
      </c>
      <c r="T720" s="241">
        <v>0</v>
      </c>
      <c r="U720" s="241">
        <v>0</v>
      </c>
      <c r="V720" s="241">
        <v>0</v>
      </c>
      <c r="W720" s="76"/>
      <c r="X720" s="76" t="s">
        <v>409</v>
      </c>
      <c r="Y720" s="76">
        <v>2.6928387509</v>
      </c>
      <c r="Z720" s="76">
        <v>-0.20489960600000001</v>
      </c>
      <c r="AA720" s="76">
        <v>-3.8631113000000002E-2</v>
      </c>
      <c r="AB720" s="241">
        <v>0</v>
      </c>
      <c r="AC720" s="241">
        <v>0</v>
      </c>
      <c r="AD720" s="241">
        <v>0</v>
      </c>
      <c r="AE720" s="241">
        <v>0</v>
      </c>
    </row>
    <row r="721" spans="5:31" x14ac:dyDescent="0.2">
      <c r="E721" s="76">
        <v>607</v>
      </c>
      <c r="F721" s="76" t="s">
        <v>410</v>
      </c>
      <c r="G721" s="76">
        <v>2.6820064926999998</v>
      </c>
      <c r="H721" s="76">
        <v>-0.20489960600000001</v>
      </c>
      <c r="I721" s="76">
        <v>-3.8631113000000002E-2</v>
      </c>
      <c r="J721" s="241">
        <v>0</v>
      </c>
      <c r="K721" s="241">
        <v>0</v>
      </c>
      <c r="L721" s="241">
        <v>0</v>
      </c>
      <c r="M721" s="241">
        <v>0</v>
      </c>
      <c r="N721" s="76"/>
      <c r="O721" s="76" t="s">
        <v>410</v>
      </c>
      <c r="P721" s="76">
        <v>2.6820064926999998</v>
      </c>
      <c r="Q721" s="76">
        <v>-0.20489960600000001</v>
      </c>
      <c r="R721" s="76">
        <v>-3.8631113000000002E-2</v>
      </c>
      <c r="S721" s="241">
        <v>0</v>
      </c>
      <c r="T721" s="241">
        <v>0</v>
      </c>
      <c r="U721" s="241">
        <v>0</v>
      </c>
      <c r="V721" s="241">
        <v>0</v>
      </c>
      <c r="W721" s="76"/>
      <c r="X721" s="76" t="s">
        <v>410</v>
      </c>
      <c r="Y721" s="76">
        <v>2.6820064926999998</v>
      </c>
      <c r="Z721" s="76">
        <v>-0.20489960600000001</v>
      </c>
      <c r="AA721" s="76">
        <v>-3.8631113000000002E-2</v>
      </c>
      <c r="AB721" s="241">
        <v>0</v>
      </c>
      <c r="AC721" s="241">
        <v>0</v>
      </c>
      <c r="AD721" s="241">
        <v>0</v>
      </c>
      <c r="AE721" s="241">
        <v>0</v>
      </c>
    </row>
    <row r="722" spans="5:31" x14ac:dyDescent="0.2">
      <c r="E722" s="76">
        <v>608</v>
      </c>
      <c r="F722" s="76" t="s">
        <v>411</v>
      </c>
      <c r="G722" s="76">
        <v>2.7002404530000002</v>
      </c>
      <c r="H722" s="76">
        <v>-0.20489960600000001</v>
      </c>
      <c r="I722" s="76">
        <v>-3.8631113000000002E-2</v>
      </c>
      <c r="J722" s="241">
        <v>0</v>
      </c>
      <c r="K722" s="241">
        <v>0</v>
      </c>
      <c r="L722" s="241">
        <v>0</v>
      </c>
      <c r="M722" s="241">
        <v>0</v>
      </c>
      <c r="N722" s="76"/>
      <c r="O722" s="76" t="s">
        <v>411</v>
      </c>
      <c r="P722" s="76">
        <v>2.7002404530000002</v>
      </c>
      <c r="Q722" s="76">
        <v>-0.20489960600000001</v>
      </c>
      <c r="R722" s="76">
        <v>-3.8631113000000002E-2</v>
      </c>
      <c r="S722" s="241">
        <v>0</v>
      </c>
      <c r="T722" s="241">
        <v>0</v>
      </c>
      <c r="U722" s="241">
        <v>0</v>
      </c>
      <c r="V722" s="241">
        <v>0</v>
      </c>
      <c r="W722" s="76"/>
      <c r="X722" s="76" t="s">
        <v>411</v>
      </c>
      <c r="Y722" s="76">
        <v>2.7002404530000002</v>
      </c>
      <c r="Z722" s="76">
        <v>-0.20489960600000001</v>
      </c>
      <c r="AA722" s="76">
        <v>-3.8631113000000002E-2</v>
      </c>
      <c r="AB722" s="241">
        <v>0</v>
      </c>
      <c r="AC722" s="241">
        <v>0</v>
      </c>
      <c r="AD722" s="241">
        <v>0</v>
      </c>
      <c r="AE722" s="241">
        <v>0</v>
      </c>
    </row>
    <row r="723" spans="5:31" x14ac:dyDescent="0.2">
      <c r="E723" s="76">
        <v>609</v>
      </c>
      <c r="F723" s="76" t="s">
        <v>412</v>
      </c>
      <c r="G723" s="76">
        <v>2.6704284422</v>
      </c>
      <c r="H723" s="76">
        <v>-0.20489960600000001</v>
      </c>
      <c r="I723" s="76">
        <v>-3.8631113000000002E-2</v>
      </c>
      <c r="J723" s="241">
        <v>0</v>
      </c>
      <c r="K723" s="241">
        <v>0</v>
      </c>
      <c r="L723" s="241">
        <v>0</v>
      </c>
      <c r="M723" s="241">
        <v>0</v>
      </c>
      <c r="N723" s="76"/>
      <c r="O723" s="76" t="s">
        <v>412</v>
      </c>
      <c r="P723" s="76">
        <v>2.6704284422</v>
      </c>
      <c r="Q723" s="76">
        <v>-0.20489960600000001</v>
      </c>
      <c r="R723" s="76">
        <v>-3.8631113000000002E-2</v>
      </c>
      <c r="S723" s="241">
        <v>0</v>
      </c>
      <c r="T723" s="241">
        <v>0</v>
      </c>
      <c r="U723" s="241">
        <v>0</v>
      </c>
      <c r="V723" s="241">
        <v>0</v>
      </c>
      <c r="W723" s="76"/>
      <c r="X723" s="76" t="s">
        <v>412</v>
      </c>
      <c r="Y723" s="76">
        <v>2.6704284422</v>
      </c>
      <c r="Z723" s="76">
        <v>-0.20489960600000001</v>
      </c>
      <c r="AA723" s="76">
        <v>-3.8631113000000002E-2</v>
      </c>
      <c r="AB723" s="241">
        <v>0</v>
      </c>
      <c r="AC723" s="241">
        <v>0</v>
      </c>
      <c r="AD723" s="241">
        <v>0</v>
      </c>
      <c r="AE723" s="241">
        <v>0</v>
      </c>
    </row>
    <row r="724" spans="5:31" x14ac:dyDescent="0.2">
      <c r="E724" s="76">
        <v>610</v>
      </c>
      <c r="F724" s="76"/>
      <c r="G724" s="76"/>
      <c r="H724" s="76"/>
      <c r="I724" s="76"/>
      <c r="J724" s="241">
        <v>0</v>
      </c>
      <c r="K724" s="241">
        <v>0</v>
      </c>
      <c r="L724" s="241">
        <v>0</v>
      </c>
      <c r="M724" s="241">
        <v>0</v>
      </c>
      <c r="N724" s="76"/>
      <c r="O724" s="76"/>
      <c r="P724" s="76"/>
      <c r="Q724" s="76"/>
      <c r="R724" s="76"/>
      <c r="S724" s="241">
        <v>0</v>
      </c>
      <c r="T724" s="241">
        <v>0</v>
      </c>
      <c r="U724" s="241">
        <v>0</v>
      </c>
      <c r="V724" s="241">
        <v>0</v>
      </c>
      <c r="W724" s="76"/>
      <c r="X724" s="76"/>
      <c r="Y724" s="76"/>
      <c r="Z724" s="76"/>
      <c r="AA724" s="76"/>
      <c r="AB724" s="241">
        <v>0</v>
      </c>
      <c r="AC724" s="241">
        <v>0</v>
      </c>
      <c r="AD724" s="241">
        <v>0</v>
      </c>
      <c r="AE724" s="241">
        <v>0</v>
      </c>
    </row>
    <row r="725" spans="5:31" x14ac:dyDescent="0.2">
      <c r="E725" s="76">
        <v>611</v>
      </c>
      <c r="F725" s="76" t="s">
        <v>414</v>
      </c>
      <c r="G725" s="76">
        <v>3.9710958262</v>
      </c>
      <c r="H725" s="76">
        <v>-0.753503056</v>
      </c>
      <c r="I725" s="76">
        <v>1.8773142999999999E-2</v>
      </c>
      <c r="J725" s="241">
        <v>0</v>
      </c>
      <c r="K725" s="241">
        <v>0</v>
      </c>
      <c r="L725" s="241">
        <v>0</v>
      </c>
      <c r="M725" s="241">
        <v>0</v>
      </c>
      <c r="N725" s="76"/>
      <c r="O725" s="76" t="s">
        <v>414</v>
      </c>
      <c r="P725" s="76">
        <v>3.9710958262</v>
      </c>
      <c r="Q725" s="76">
        <v>-0.753503056</v>
      </c>
      <c r="R725" s="76">
        <v>1.8773142999999999E-2</v>
      </c>
      <c r="S725" s="241">
        <v>0</v>
      </c>
      <c r="T725" s="241">
        <v>0</v>
      </c>
      <c r="U725" s="241">
        <v>0</v>
      </c>
      <c r="V725" s="241">
        <v>0</v>
      </c>
      <c r="W725" s="76"/>
      <c r="X725" s="76" t="s">
        <v>414</v>
      </c>
      <c r="Y725" s="76">
        <v>3.9710958262</v>
      </c>
      <c r="Z725" s="76">
        <v>-0.753503056</v>
      </c>
      <c r="AA725" s="76">
        <v>1.8773142999999999E-2</v>
      </c>
      <c r="AB725" s="241">
        <v>0</v>
      </c>
      <c r="AC725" s="241">
        <v>0</v>
      </c>
      <c r="AD725" s="241">
        <v>0</v>
      </c>
      <c r="AE725" s="241">
        <v>0</v>
      </c>
    </row>
    <row r="726" spans="5:31" x14ac:dyDescent="0.2">
      <c r="E726" s="76">
        <v>612</v>
      </c>
      <c r="F726" s="76" t="s">
        <v>415</v>
      </c>
      <c r="G726" s="76">
        <v>3.0310681568</v>
      </c>
      <c r="H726" s="76">
        <v>-0.32690498099999998</v>
      </c>
      <c r="I726" s="76">
        <v>-2.3307385E-2</v>
      </c>
      <c r="J726" s="241">
        <v>0</v>
      </c>
      <c r="K726" s="241">
        <v>0</v>
      </c>
      <c r="L726" s="241">
        <v>0</v>
      </c>
      <c r="M726" s="241">
        <v>0</v>
      </c>
      <c r="N726" s="76"/>
      <c r="O726" s="76" t="s">
        <v>415</v>
      </c>
      <c r="P726" s="76">
        <v>3.0310681568</v>
      </c>
      <c r="Q726" s="76">
        <v>-0.32690498099999998</v>
      </c>
      <c r="R726" s="76">
        <v>-2.3307385E-2</v>
      </c>
      <c r="S726" s="241">
        <v>0</v>
      </c>
      <c r="T726" s="241">
        <v>0</v>
      </c>
      <c r="U726" s="241">
        <v>0</v>
      </c>
      <c r="V726" s="241">
        <v>0</v>
      </c>
      <c r="W726" s="76"/>
      <c r="X726" s="76" t="s">
        <v>415</v>
      </c>
      <c r="Y726" s="76">
        <v>3.0310681568</v>
      </c>
      <c r="Z726" s="76">
        <v>-0.32690498099999998</v>
      </c>
      <c r="AA726" s="76">
        <v>-2.3307385E-2</v>
      </c>
      <c r="AB726" s="241">
        <v>0</v>
      </c>
      <c r="AC726" s="241">
        <v>0</v>
      </c>
      <c r="AD726" s="241">
        <v>0</v>
      </c>
      <c r="AE726" s="241">
        <v>0</v>
      </c>
    </row>
    <row r="727" spans="5:31" x14ac:dyDescent="0.2">
      <c r="E727" s="76">
        <v>613</v>
      </c>
      <c r="F727" s="76" t="s">
        <v>416</v>
      </c>
      <c r="G727" s="76">
        <v>3.0327200615000001</v>
      </c>
      <c r="H727" s="76">
        <v>-0.32690498099999998</v>
      </c>
      <c r="I727" s="76">
        <v>-2.3307385E-2</v>
      </c>
      <c r="J727" s="241">
        <v>0</v>
      </c>
      <c r="K727" s="241">
        <v>0</v>
      </c>
      <c r="L727" s="241">
        <v>0</v>
      </c>
      <c r="M727" s="241">
        <v>0</v>
      </c>
      <c r="N727" s="76"/>
      <c r="O727" s="76" t="s">
        <v>416</v>
      </c>
      <c r="P727" s="76">
        <v>3.0327200615000001</v>
      </c>
      <c r="Q727" s="76">
        <v>-0.32690498099999998</v>
      </c>
      <c r="R727" s="76">
        <v>-2.3307385E-2</v>
      </c>
      <c r="S727" s="241">
        <v>0</v>
      </c>
      <c r="T727" s="241">
        <v>0</v>
      </c>
      <c r="U727" s="241">
        <v>0</v>
      </c>
      <c r="V727" s="241">
        <v>0</v>
      </c>
      <c r="W727" s="76"/>
      <c r="X727" s="76" t="s">
        <v>416</v>
      </c>
      <c r="Y727" s="76">
        <v>3.0327200615000001</v>
      </c>
      <c r="Z727" s="76">
        <v>-0.32690498099999998</v>
      </c>
      <c r="AA727" s="76">
        <v>-2.3307385E-2</v>
      </c>
      <c r="AB727" s="241">
        <v>0</v>
      </c>
      <c r="AC727" s="241">
        <v>0</v>
      </c>
      <c r="AD727" s="241">
        <v>0</v>
      </c>
      <c r="AE727" s="241">
        <v>0</v>
      </c>
    </row>
    <row r="728" spans="5:31" x14ac:dyDescent="0.2">
      <c r="E728" s="76">
        <v>614</v>
      </c>
      <c r="F728" s="76" t="s">
        <v>417</v>
      </c>
      <c r="G728" s="76">
        <v>3.0346726082000002</v>
      </c>
      <c r="H728" s="76">
        <v>-0.32690498099999998</v>
      </c>
      <c r="I728" s="76">
        <v>-2.3307385E-2</v>
      </c>
      <c r="J728" s="241">
        <v>0</v>
      </c>
      <c r="K728" s="241">
        <v>0</v>
      </c>
      <c r="L728" s="241">
        <v>0</v>
      </c>
      <c r="M728" s="241">
        <v>0</v>
      </c>
      <c r="N728" s="76"/>
      <c r="O728" s="76" t="s">
        <v>417</v>
      </c>
      <c r="P728" s="76">
        <v>3.0346726082000002</v>
      </c>
      <c r="Q728" s="76">
        <v>-0.32690498099999998</v>
      </c>
      <c r="R728" s="76">
        <v>-2.3307385E-2</v>
      </c>
      <c r="S728" s="241">
        <v>0</v>
      </c>
      <c r="T728" s="241">
        <v>0</v>
      </c>
      <c r="U728" s="241">
        <v>0</v>
      </c>
      <c r="V728" s="241">
        <v>0</v>
      </c>
      <c r="W728" s="76"/>
      <c r="X728" s="76" t="s">
        <v>417</v>
      </c>
      <c r="Y728" s="76">
        <v>3.0346726082000002</v>
      </c>
      <c r="Z728" s="76">
        <v>-0.32690498099999998</v>
      </c>
      <c r="AA728" s="76">
        <v>-2.3307385E-2</v>
      </c>
      <c r="AB728" s="241">
        <v>0</v>
      </c>
      <c r="AC728" s="241">
        <v>0</v>
      </c>
      <c r="AD728" s="241">
        <v>0</v>
      </c>
      <c r="AE728" s="241">
        <v>0</v>
      </c>
    </row>
    <row r="729" spans="5:31" x14ac:dyDescent="0.2">
      <c r="E729" s="76">
        <v>615</v>
      </c>
      <c r="F729" s="76" t="s">
        <v>418</v>
      </c>
      <c r="G729" s="76">
        <v>3.0338580443000001</v>
      </c>
      <c r="H729" s="76">
        <v>-0.32690498099999998</v>
      </c>
      <c r="I729" s="76">
        <v>-2.3307385E-2</v>
      </c>
      <c r="J729" s="241">
        <v>0</v>
      </c>
      <c r="K729" s="241">
        <v>0</v>
      </c>
      <c r="L729" s="241">
        <v>0</v>
      </c>
      <c r="M729" s="241">
        <v>0</v>
      </c>
      <c r="N729" s="76"/>
      <c r="O729" s="76" t="s">
        <v>418</v>
      </c>
      <c r="P729" s="76">
        <v>3.0338580443000001</v>
      </c>
      <c r="Q729" s="76">
        <v>-0.32690498099999998</v>
      </c>
      <c r="R729" s="76">
        <v>-2.3307385E-2</v>
      </c>
      <c r="S729" s="241">
        <v>0</v>
      </c>
      <c r="T729" s="241">
        <v>0</v>
      </c>
      <c r="U729" s="241">
        <v>0</v>
      </c>
      <c r="V729" s="241">
        <v>0</v>
      </c>
      <c r="W729" s="76"/>
      <c r="X729" s="76" t="s">
        <v>418</v>
      </c>
      <c r="Y729" s="76">
        <v>3.0338580443000001</v>
      </c>
      <c r="Z729" s="76">
        <v>-0.32690498099999998</v>
      </c>
      <c r="AA729" s="76">
        <v>-2.3307385E-2</v>
      </c>
      <c r="AB729" s="241">
        <v>0</v>
      </c>
      <c r="AC729" s="241">
        <v>0</v>
      </c>
      <c r="AD729" s="241">
        <v>0</v>
      </c>
      <c r="AE729" s="241">
        <v>0</v>
      </c>
    </row>
    <row r="730" spans="5:31" x14ac:dyDescent="0.2">
      <c r="E730" s="76">
        <v>616</v>
      </c>
      <c r="F730" s="76" t="s">
        <v>419</v>
      </c>
      <c r="G730" s="76">
        <v>3.0393528864000001</v>
      </c>
      <c r="H730" s="76">
        <v>-0.32690498099999998</v>
      </c>
      <c r="I730" s="76">
        <v>-2.3307385E-2</v>
      </c>
      <c r="J730" s="241">
        <v>0</v>
      </c>
      <c r="K730" s="241">
        <v>0</v>
      </c>
      <c r="L730" s="241">
        <v>0</v>
      </c>
      <c r="M730" s="241">
        <v>0</v>
      </c>
      <c r="N730" s="76"/>
      <c r="O730" s="76" t="s">
        <v>419</v>
      </c>
      <c r="P730" s="76">
        <v>3.0393528864000001</v>
      </c>
      <c r="Q730" s="76">
        <v>-0.32690498099999998</v>
      </c>
      <c r="R730" s="76">
        <v>-2.3307385E-2</v>
      </c>
      <c r="S730" s="241">
        <v>0</v>
      </c>
      <c r="T730" s="241">
        <v>0</v>
      </c>
      <c r="U730" s="241">
        <v>0</v>
      </c>
      <c r="V730" s="241">
        <v>0</v>
      </c>
      <c r="W730" s="76"/>
      <c r="X730" s="76" t="s">
        <v>419</v>
      </c>
      <c r="Y730" s="76">
        <v>3.0393528864000001</v>
      </c>
      <c r="Z730" s="76">
        <v>-0.32690498099999998</v>
      </c>
      <c r="AA730" s="76">
        <v>-2.3307385E-2</v>
      </c>
      <c r="AB730" s="241">
        <v>0</v>
      </c>
      <c r="AC730" s="241">
        <v>0</v>
      </c>
      <c r="AD730" s="241">
        <v>0</v>
      </c>
      <c r="AE730" s="241">
        <v>0</v>
      </c>
    </row>
    <row r="731" spans="5:31" x14ac:dyDescent="0.2">
      <c r="E731" s="76">
        <v>617</v>
      </c>
      <c r="F731" s="76" t="s">
        <v>420</v>
      </c>
      <c r="G731" s="76">
        <v>3.0269849284000001</v>
      </c>
      <c r="H731" s="76">
        <v>-0.32690498099999998</v>
      </c>
      <c r="I731" s="76">
        <v>-2.3307385E-2</v>
      </c>
      <c r="J731" s="241">
        <v>0</v>
      </c>
      <c r="K731" s="241">
        <v>0</v>
      </c>
      <c r="L731" s="241">
        <v>0</v>
      </c>
      <c r="M731" s="241">
        <v>0</v>
      </c>
      <c r="N731" s="76"/>
      <c r="O731" s="76" t="s">
        <v>420</v>
      </c>
      <c r="P731" s="76">
        <v>3.0269849284000001</v>
      </c>
      <c r="Q731" s="76">
        <v>-0.32690498099999998</v>
      </c>
      <c r="R731" s="76">
        <v>-2.3307385E-2</v>
      </c>
      <c r="S731" s="241">
        <v>0</v>
      </c>
      <c r="T731" s="241">
        <v>0</v>
      </c>
      <c r="U731" s="241">
        <v>0</v>
      </c>
      <c r="V731" s="241">
        <v>0</v>
      </c>
      <c r="W731" s="76"/>
      <c r="X731" s="76" t="s">
        <v>420</v>
      </c>
      <c r="Y731" s="76">
        <v>3.0269849284000001</v>
      </c>
      <c r="Z731" s="76">
        <v>-0.32690498099999998</v>
      </c>
      <c r="AA731" s="76">
        <v>-2.3307385E-2</v>
      </c>
      <c r="AB731" s="241">
        <v>0</v>
      </c>
      <c r="AC731" s="241">
        <v>0</v>
      </c>
      <c r="AD731" s="241">
        <v>0</v>
      </c>
      <c r="AE731" s="241">
        <v>0</v>
      </c>
    </row>
    <row r="732" spans="5:31" x14ac:dyDescent="0.2">
      <c r="E732" s="76">
        <v>618</v>
      </c>
      <c r="F732" s="76" t="s">
        <v>421</v>
      </c>
      <c r="G732" s="76">
        <v>3.0409810214999999</v>
      </c>
      <c r="H732" s="76">
        <v>-0.32690498099999998</v>
      </c>
      <c r="I732" s="76">
        <v>-2.3307385E-2</v>
      </c>
      <c r="J732" s="241">
        <v>0</v>
      </c>
      <c r="K732" s="241">
        <v>0</v>
      </c>
      <c r="L732" s="241">
        <v>0</v>
      </c>
      <c r="M732" s="241">
        <v>0</v>
      </c>
      <c r="N732" s="76"/>
      <c r="O732" s="76" t="s">
        <v>421</v>
      </c>
      <c r="P732" s="76">
        <v>3.0409810214999999</v>
      </c>
      <c r="Q732" s="76">
        <v>-0.32690498099999998</v>
      </c>
      <c r="R732" s="76">
        <v>-2.3307385E-2</v>
      </c>
      <c r="S732" s="241">
        <v>0</v>
      </c>
      <c r="T732" s="241">
        <v>0</v>
      </c>
      <c r="U732" s="241">
        <v>0</v>
      </c>
      <c r="V732" s="241">
        <v>0</v>
      </c>
      <c r="W732" s="76"/>
      <c r="X732" s="76" t="s">
        <v>421</v>
      </c>
      <c r="Y732" s="76">
        <v>3.0409810214999999</v>
      </c>
      <c r="Z732" s="76">
        <v>-0.32690498099999998</v>
      </c>
      <c r="AA732" s="76">
        <v>-2.3307385E-2</v>
      </c>
      <c r="AB732" s="241">
        <v>0</v>
      </c>
      <c r="AC732" s="241">
        <v>0</v>
      </c>
      <c r="AD732" s="241">
        <v>0</v>
      </c>
      <c r="AE732" s="241">
        <v>0</v>
      </c>
    </row>
    <row r="733" spans="5:31" x14ac:dyDescent="0.2">
      <c r="E733" s="76">
        <v>619</v>
      </c>
      <c r="F733" s="76" t="s">
        <v>422</v>
      </c>
      <c r="G733" s="76">
        <v>3.0209477978999999</v>
      </c>
      <c r="H733" s="76">
        <v>-0.32690498099999998</v>
      </c>
      <c r="I733" s="76">
        <v>-2.3307385E-2</v>
      </c>
      <c r="J733" s="241">
        <v>0</v>
      </c>
      <c r="K733" s="241">
        <v>0</v>
      </c>
      <c r="L733" s="241">
        <v>0</v>
      </c>
      <c r="M733" s="241">
        <v>0</v>
      </c>
      <c r="N733" s="76"/>
      <c r="O733" s="76" t="s">
        <v>422</v>
      </c>
      <c r="P733" s="76">
        <v>3.0209477978999999</v>
      </c>
      <c r="Q733" s="76">
        <v>-0.32690498099999998</v>
      </c>
      <c r="R733" s="76">
        <v>-2.3307385E-2</v>
      </c>
      <c r="S733" s="241">
        <v>0</v>
      </c>
      <c r="T733" s="241">
        <v>0</v>
      </c>
      <c r="U733" s="241">
        <v>0</v>
      </c>
      <c r="V733" s="241">
        <v>0</v>
      </c>
      <c r="W733" s="76"/>
      <c r="X733" s="76" t="s">
        <v>422</v>
      </c>
      <c r="Y733" s="76">
        <v>3.0209477978999999</v>
      </c>
      <c r="Z733" s="76">
        <v>-0.32690498099999998</v>
      </c>
      <c r="AA733" s="76">
        <v>-2.3307385E-2</v>
      </c>
      <c r="AB733" s="241">
        <v>0</v>
      </c>
      <c r="AC733" s="241">
        <v>0</v>
      </c>
      <c r="AD733" s="241">
        <v>0</v>
      </c>
      <c r="AE733" s="241">
        <v>0</v>
      </c>
    </row>
    <row r="734" spans="5:31" x14ac:dyDescent="0.2">
      <c r="E734" s="76">
        <v>620</v>
      </c>
      <c r="F734" s="76" t="s">
        <v>423</v>
      </c>
      <c r="G734" s="76">
        <v>3.0204558428000001</v>
      </c>
      <c r="H734" s="76">
        <v>-0.32690498099999998</v>
      </c>
      <c r="I734" s="76">
        <v>-2.3307385E-2</v>
      </c>
      <c r="J734" s="241">
        <v>0</v>
      </c>
      <c r="K734" s="241">
        <v>0</v>
      </c>
      <c r="L734" s="241">
        <v>0</v>
      </c>
      <c r="M734" s="241">
        <v>0</v>
      </c>
      <c r="N734" s="76"/>
      <c r="O734" s="76" t="s">
        <v>423</v>
      </c>
      <c r="P734" s="76">
        <v>3.0204558428000001</v>
      </c>
      <c r="Q734" s="76">
        <v>-0.32690498099999998</v>
      </c>
      <c r="R734" s="76">
        <v>-2.3307385E-2</v>
      </c>
      <c r="S734" s="241">
        <v>0</v>
      </c>
      <c r="T734" s="241">
        <v>0</v>
      </c>
      <c r="U734" s="241">
        <v>0</v>
      </c>
      <c r="V734" s="241">
        <v>0</v>
      </c>
      <c r="W734" s="76"/>
      <c r="X734" s="76" t="s">
        <v>423</v>
      </c>
      <c r="Y734" s="76">
        <v>3.0204558428000001</v>
      </c>
      <c r="Z734" s="76">
        <v>-0.32690498099999998</v>
      </c>
      <c r="AA734" s="76">
        <v>-2.3307385E-2</v>
      </c>
      <c r="AB734" s="241">
        <v>0</v>
      </c>
      <c r="AC734" s="241">
        <v>0</v>
      </c>
      <c r="AD734" s="241">
        <v>0</v>
      </c>
      <c r="AE734" s="241">
        <v>0</v>
      </c>
    </row>
    <row r="735" spans="5:31" x14ac:dyDescent="0.2">
      <c r="E735" s="76">
        <v>621</v>
      </c>
      <c r="F735" s="76" t="s">
        <v>424</v>
      </c>
      <c r="G735" s="76">
        <v>3.9911614299</v>
      </c>
      <c r="H735" s="76">
        <v>-0.753503056</v>
      </c>
      <c r="I735" s="76">
        <v>1.8773142999999999E-2</v>
      </c>
      <c r="J735" s="241">
        <v>0</v>
      </c>
      <c r="K735" s="241">
        <v>0</v>
      </c>
      <c r="L735" s="241">
        <v>0</v>
      </c>
      <c r="M735" s="241">
        <v>0</v>
      </c>
      <c r="N735" s="76"/>
      <c r="O735" s="76" t="s">
        <v>424</v>
      </c>
      <c r="P735" s="76">
        <v>3.9911614299</v>
      </c>
      <c r="Q735" s="76">
        <v>-0.753503056</v>
      </c>
      <c r="R735" s="76">
        <v>1.8773142999999999E-2</v>
      </c>
      <c r="S735" s="241">
        <v>0</v>
      </c>
      <c r="T735" s="241">
        <v>0</v>
      </c>
      <c r="U735" s="241">
        <v>0</v>
      </c>
      <c r="V735" s="241">
        <v>0</v>
      </c>
      <c r="W735" s="76"/>
      <c r="X735" s="76" t="s">
        <v>424</v>
      </c>
      <c r="Y735" s="76">
        <v>3.9911614299</v>
      </c>
      <c r="Z735" s="76">
        <v>-0.753503056</v>
      </c>
      <c r="AA735" s="76">
        <v>1.8773142999999999E-2</v>
      </c>
      <c r="AB735" s="241">
        <v>0</v>
      </c>
      <c r="AC735" s="241">
        <v>0</v>
      </c>
      <c r="AD735" s="241">
        <v>0</v>
      </c>
      <c r="AE735" s="241">
        <v>0</v>
      </c>
    </row>
    <row r="736" spans="5:31" x14ac:dyDescent="0.2">
      <c r="E736" s="76">
        <v>622</v>
      </c>
      <c r="F736" s="76" t="s">
        <v>425</v>
      </c>
      <c r="G736" s="76">
        <v>3.0722713595000002</v>
      </c>
      <c r="H736" s="76">
        <v>-0.32690498099999998</v>
      </c>
      <c r="I736" s="76">
        <v>-2.3307385E-2</v>
      </c>
      <c r="J736" s="241">
        <v>0</v>
      </c>
      <c r="K736" s="241">
        <v>0</v>
      </c>
      <c r="L736" s="241">
        <v>0</v>
      </c>
      <c r="M736" s="241">
        <v>0</v>
      </c>
      <c r="N736" s="76"/>
      <c r="O736" s="76" t="s">
        <v>425</v>
      </c>
      <c r="P736" s="76">
        <v>3.0722713595000002</v>
      </c>
      <c r="Q736" s="76">
        <v>-0.32690498099999998</v>
      </c>
      <c r="R736" s="76">
        <v>-2.3307385E-2</v>
      </c>
      <c r="S736" s="241">
        <v>0</v>
      </c>
      <c r="T736" s="241">
        <v>0</v>
      </c>
      <c r="U736" s="241">
        <v>0</v>
      </c>
      <c r="V736" s="241">
        <v>0</v>
      </c>
      <c r="W736" s="76"/>
      <c r="X736" s="76" t="s">
        <v>425</v>
      </c>
      <c r="Y736" s="76">
        <v>3.0722713595000002</v>
      </c>
      <c r="Z736" s="76">
        <v>-0.32690498099999998</v>
      </c>
      <c r="AA736" s="76">
        <v>-2.3307385E-2</v>
      </c>
      <c r="AB736" s="241">
        <v>0</v>
      </c>
      <c r="AC736" s="241">
        <v>0</v>
      </c>
      <c r="AD736" s="241">
        <v>0</v>
      </c>
      <c r="AE736" s="241">
        <v>0</v>
      </c>
    </row>
    <row r="737" spans="5:31" x14ac:dyDescent="0.2">
      <c r="E737" s="76">
        <v>623</v>
      </c>
      <c r="F737" s="76" t="s">
        <v>426</v>
      </c>
      <c r="G737" s="76">
        <v>3.0573293572</v>
      </c>
      <c r="H737" s="76">
        <v>-0.32690498099999998</v>
      </c>
      <c r="I737" s="76">
        <v>-2.3307385E-2</v>
      </c>
      <c r="J737" s="241">
        <v>0</v>
      </c>
      <c r="K737" s="241">
        <v>0</v>
      </c>
      <c r="L737" s="241">
        <v>0</v>
      </c>
      <c r="M737" s="241">
        <v>0</v>
      </c>
      <c r="N737" s="76"/>
      <c r="O737" s="76" t="s">
        <v>426</v>
      </c>
      <c r="P737" s="76">
        <v>3.0573293572</v>
      </c>
      <c r="Q737" s="76">
        <v>-0.32690498099999998</v>
      </c>
      <c r="R737" s="76">
        <v>-2.3307385E-2</v>
      </c>
      <c r="S737" s="241">
        <v>0</v>
      </c>
      <c r="T737" s="241">
        <v>0</v>
      </c>
      <c r="U737" s="241">
        <v>0</v>
      </c>
      <c r="V737" s="241">
        <v>0</v>
      </c>
      <c r="W737" s="76"/>
      <c r="X737" s="76" t="s">
        <v>426</v>
      </c>
      <c r="Y737" s="76">
        <v>3.0573293572</v>
      </c>
      <c r="Z737" s="76">
        <v>-0.32690498099999998</v>
      </c>
      <c r="AA737" s="76">
        <v>-2.3307385E-2</v>
      </c>
      <c r="AB737" s="241">
        <v>0</v>
      </c>
      <c r="AC737" s="241">
        <v>0</v>
      </c>
      <c r="AD737" s="241">
        <v>0</v>
      </c>
      <c r="AE737" s="241">
        <v>0</v>
      </c>
    </row>
    <row r="738" spans="5:31" x14ac:dyDescent="0.2">
      <c r="E738" s="76">
        <v>624</v>
      </c>
      <c r="F738" s="76" t="s">
        <v>427</v>
      </c>
      <c r="G738" s="76">
        <v>3.0381146430000001</v>
      </c>
      <c r="H738" s="76">
        <v>-0.32690498099999998</v>
      </c>
      <c r="I738" s="76">
        <v>-2.3307385E-2</v>
      </c>
      <c r="J738" s="241">
        <v>0</v>
      </c>
      <c r="K738" s="241">
        <v>0</v>
      </c>
      <c r="L738" s="241">
        <v>0</v>
      </c>
      <c r="M738" s="241">
        <v>0</v>
      </c>
      <c r="N738" s="76"/>
      <c r="O738" s="76" t="s">
        <v>427</v>
      </c>
      <c r="P738" s="76">
        <v>3.0381146430000001</v>
      </c>
      <c r="Q738" s="76">
        <v>-0.32690498099999998</v>
      </c>
      <c r="R738" s="76">
        <v>-2.3307385E-2</v>
      </c>
      <c r="S738" s="241">
        <v>0</v>
      </c>
      <c r="T738" s="241">
        <v>0</v>
      </c>
      <c r="U738" s="241">
        <v>0</v>
      </c>
      <c r="V738" s="241">
        <v>0</v>
      </c>
      <c r="W738" s="76"/>
      <c r="X738" s="76" t="s">
        <v>427</v>
      </c>
      <c r="Y738" s="76">
        <v>3.0381146430000001</v>
      </c>
      <c r="Z738" s="76">
        <v>-0.32690498099999998</v>
      </c>
      <c r="AA738" s="76">
        <v>-2.3307385E-2</v>
      </c>
      <c r="AB738" s="241">
        <v>0</v>
      </c>
      <c r="AC738" s="241">
        <v>0</v>
      </c>
      <c r="AD738" s="241">
        <v>0</v>
      </c>
      <c r="AE738" s="241">
        <v>0</v>
      </c>
    </row>
    <row r="739" spans="5:31" x14ac:dyDescent="0.2">
      <c r="E739" s="76">
        <v>625</v>
      </c>
      <c r="F739" s="76" t="s">
        <v>428</v>
      </c>
      <c r="G739" s="76">
        <v>3.0441932815000001</v>
      </c>
      <c r="H739" s="76">
        <v>-0.32690498099999998</v>
      </c>
      <c r="I739" s="76">
        <v>-2.3307385E-2</v>
      </c>
      <c r="J739" s="241">
        <v>0</v>
      </c>
      <c r="K739" s="241">
        <v>0</v>
      </c>
      <c r="L739" s="241">
        <v>0</v>
      </c>
      <c r="M739" s="241">
        <v>0</v>
      </c>
      <c r="N739" s="76"/>
      <c r="O739" s="76" t="s">
        <v>428</v>
      </c>
      <c r="P739" s="76">
        <v>3.0441932815000001</v>
      </c>
      <c r="Q739" s="76">
        <v>-0.32690498099999998</v>
      </c>
      <c r="R739" s="76">
        <v>-2.3307385E-2</v>
      </c>
      <c r="S739" s="241">
        <v>0</v>
      </c>
      <c r="T739" s="241">
        <v>0</v>
      </c>
      <c r="U739" s="241">
        <v>0</v>
      </c>
      <c r="V739" s="241">
        <v>0</v>
      </c>
      <c r="W739" s="76"/>
      <c r="X739" s="76" t="s">
        <v>428</v>
      </c>
      <c r="Y739" s="76">
        <v>3.0441932815000001</v>
      </c>
      <c r="Z739" s="76">
        <v>-0.32690498099999998</v>
      </c>
      <c r="AA739" s="76">
        <v>-2.3307385E-2</v>
      </c>
      <c r="AB739" s="241">
        <v>0</v>
      </c>
      <c r="AC739" s="241">
        <v>0</v>
      </c>
      <c r="AD739" s="241">
        <v>0</v>
      </c>
      <c r="AE739" s="241">
        <v>0</v>
      </c>
    </row>
    <row r="740" spans="5:31" x14ac:dyDescent="0.2">
      <c r="E740" s="76">
        <v>626</v>
      </c>
      <c r="F740" s="76" t="s">
        <v>429</v>
      </c>
      <c r="G740" s="76">
        <v>3.0374432262000002</v>
      </c>
      <c r="H740" s="76">
        <v>-0.32690498099999998</v>
      </c>
      <c r="I740" s="76">
        <v>-2.3307385E-2</v>
      </c>
      <c r="J740" s="241">
        <v>0</v>
      </c>
      <c r="K740" s="241">
        <v>0</v>
      </c>
      <c r="L740" s="241">
        <v>0</v>
      </c>
      <c r="M740" s="241">
        <v>0</v>
      </c>
      <c r="N740" s="76"/>
      <c r="O740" s="76" t="s">
        <v>429</v>
      </c>
      <c r="P740" s="76">
        <v>3.0374432262000002</v>
      </c>
      <c r="Q740" s="76">
        <v>-0.32690498099999998</v>
      </c>
      <c r="R740" s="76">
        <v>-2.3307385E-2</v>
      </c>
      <c r="S740" s="241">
        <v>0</v>
      </c>
      <c r="T740" s="241">
        <v>0</v>
      </c>
      <c r="U740" s="241">
        <v>0</v>
      </c>
      <c r="V740" s="241">
        <v>0</v>
      </c>
      <c r="W740" s="76"/>
      <c r="X740" s="76" t="s">
        <v>429</v>
      </c>
      <c r="Y740" s="76">
        <v>3.0374432262000002</v>
      </c>
      <c r="Z740" s="76">
        <v>-0.32690498099999998</v>
      </c>
      <c r="AA740" s="76">
        <v>-2.3307385E-2</v>
      </c>
      <c r="AB740" s="241">
        <v>0</v>
      </c>
      <c r="AC740" s="241">
        <v>0</v>
      </c>
      <c r="AD740" s="241">
        <v>0</v>
      </c>
      <c r="AE740" s="241">
        <v>0</v>
      </c>
    </row>
    <row r="741" spans="5:31" x14ac:dyDescent="0.2">
      <c r="E741" s="76">
        <v>627</v>
      </c>
      <c r="F741" s="76" t="s">
        <v>430</v>
      </c>
      <c r="G741" s="76">
        <v>3.0606647012999999</v>
      </c>
      <c r="H741" s="76">
        <v>-0.32690498099999998</v>
      </c>
      <c r="I741" s="76">
        <v>-2.3307385E-2</v>
      </c>
      <c r="J741" s="241">
        <v>0</v>
      </c>
      <c r="K741" s="241">
        <v>0</v>
      </c>
      <c r="L741" s="241">
        <v>0</v>
      </c>
      <c r="M741" s="241">
        <v>0</v>
      </c>
      <c r="N741" s="76"/>
      <c r="O741" s="76" t="s">
        <v>430</v>
      </c>
      <c r="P741" s="76">
        <v>3.0606647012999999</v>
      </c>
      <c r="Q741" s="76">
        <v>-0.32690498099999998</v>
      </c>
      <c r="R741" s="76">
        <v>-2.3307385E-2</v>
      </c>
      <c r="S741" s="241">
        <v>0</v>
      </c>
      <c r="T741" s="241">
        <v>0</v>
      </c>
      <c r="U741" s="241">
        <v>0</v>
      </c>
      <c r="V741" s="241">
        <v>0</v>
      </c>
      <c r="W741" s="76"/>
      <c r="X741" s="76" t="s">
        <v>430</v>
      </c>
      <c r="Y741" s="76">
        <v>3.0606647012999999</v>
      </c>
      <c r="Z741" s="76">
        <v>-0.32690498099999998</v>
      </c>
      <c r="AA741" s="76">
        <v>-2.3307385E-2</v>
      </c>
      <c r="AB741" s="241">
        <v>0</v>
      </c>
      <c r="AC741" s="241">
        <v>0</v>
      </c>
      <c r="AD741" s="241">
        <v>0</v>
      </c>
      <c r="AE741" s="241">
        <v>0</v>
      </c>
    </row>
    <row r="742" spans="5:31" x14ac:dyDescent="0.2">
      <c r="E742" s="76">
        <v>628</v>
      </c>
      <c r="F742" s="76" t="s">
        <v>431</v>
      </c>
      <c r="G742" s="76">
        <v>3.0427010540000001</v>
      </c>
      <c r="H742" s="76">
        <v>-0.32690498099999998</v>
      </c>
      <c r="I742" s="76">
        <v>-2.3307385E-2</v>
      </c>
      <c r="J742" s="241">
        <v>0</v>
      </c>
      <c r="K742" s="241">
        <v>0</v>
      </c>
      <c r="L742" s="241">
        <v>0</v>
      </c>
      <c r="M742" s="241">
        <v>0</v>
      </c>
      <c r="N742" s="76"/>
      <c r="O742" s="76" t="s">
        <v>431</v>
      </c>
      <c r="P742" s="76">
        <v>3.0427010540000001</v>
      </c>
      <c r="Q742" s="76">
        <v>-0.32690498099999998</v>
      </c>
      <c r="R742" s="76">
        <v>-2.3307385E-2</v>
      </c>
      <c r="S742" s="241">
        <v>0</v>
      </c>
      <c r="T742" s="241">
        <v>0</v>
      </c>
      <c r="U742" s="241">
        <v>0</v>
      </c>
      <c r="V742" s="241">
        <v>0</v>
      </c>
      <c r="W742" s="76"/>
      <c r="X742" s="76" t="s">
        <v>431</v>
      </c>
      <c r="Y742" s="76">
        <v>3.0427010540000001</v>
      </c>
      <c r="Z742" s="76">
        <v>-0.32690498099999998</v>
      </c>
      <c r="AA742" s="76">
        <v>-2.3307385E-2</v>
      </c>
      <c r="AB742" s="241">
        <v>0</v>
      </c>
      <c r="AC742" s="241">
        <v>0</v>
      </c>
      <c r="AD742" s="241">
        <v>0</v>
      </c>
      <c r="AE742" s="241">
        <v>0</v>
      </c>
    </row>
    <row r="743" spans="5:31" x14ac:dyDescent="0.2">
      <c r="E743" s="76">
        <v>629</v>
      </c>
      <c r="F743" s="76" t="s">
        <v>432</v>
      </c>
      <c r="G743" s="76">
        <v>3.0555872723999999</v>
      </c>
      <c r="H743" s="76">
        <v>-0.32690498099999998</v>
      </c>
      <c r="I743" s="76">
        <v>-2.3307385E-2</v>
      </c>
      <c r="J743" s="241">
        <v>0</v>
      </c>
      <c r="K743" s="241">
        <v>0</v>
      </c>
      <c r="L743" s="241">
        <v>0</v>
      </c>
      <c r="M743" s="241">
        <v>0</v>
      </c>
      <c r="N743" s="76"/>
      <c r="O743" s="76" t="s">
        <v>432</v>
      </c>
      <c r="P743" s="76">
        <v>3.0555872723999999</v>
      </c>
      <c r="Q743" s="76">
        <v>-0.32690498099999998</v>
      </c>
      <c r="R743" s="76">
        <v>-2.3307385E-2</v>
      </c>
      <c r="S743" s="241">
        <v>0</v>
      </c>
      <c r="T743" s="241">
        <v>0</v>
      </c>
      <c r="U743" s="241">
        <v>0</v>
      </c>
      <c r="V743" s="241">
        <v>0</v>
      </c>
      <c r="W743" s="76"/>
      <c r="X743" s="76" t="s">
        <v>432</v>
      </c>
      <c r="Y743" s="76">
        <v>3.0555872723999999</v>
      </c>
      <c r="Z743" s="76">
        <v>-0.32690498099999998</v>
      </c>
      <c r="AA743" s="76">
        <v>-2.3307385E-2</v>
      </c>
      <c r="AB743" s="241">
        <v>0</v>
      </c>
      <c r="AC743" s="241">
        <v>0</v>
      </c>
      <c r="AD743" s="241">
        <v>0</v>
      </c>
      <c r="AE743" s="241">
        <v>0</v>
      </c>
    </row>
    <row r="744" spans="5:31" x14ac:dyDescent="0.2">
      <c r="E744" s="76">
        <v>630</v>
      </c>
      <c r="F744" s="76" t="s">
        <v>433</v>
      </c>
      <c r="G744" s="76">
        <v>3.0609502762999998</v>
      </c>
      <c r="H744" s="76">
        <v>-0.32690498099999998</v>
      </c>
      <c r="I744" s="76">
        <v>-2.3307385E-2</v>
      </c>
      <c r="J744" s="241">
        <v>0</v>
      </c>
      <c r="K744" s="241">
        <v>0</v>
      </c>
      <c r="L744" s="241">
        <v>0</v>
      </c>
      <c r="M744" s="241">
        <v>0</v>
      </c>
      <c r="N744" s="76"/>
      <c r="O744" s="76" t="s">
        <v>433</v>
      </c>
      <c r="P744" s="76">
        <v>3.0609502762999998</v>
      </c>
      <c r="Q744" s="76">
        <v>-0.32690498099999998</v>
      </c>
      <c r="R744" s="76">
        <v>-2.3307385E-2</v>
      </c>
      <c r="S744" s="241">
        <v>0</v>
      </c>
      <c r="T744" s="241">
        <v>0</v>
      </c>
      <c r="U744" s="241">
        <v>0</v>
      </c>
      <c r="V744" s="241">
        <v>0</v>
      </c>
      <c r="W744" s="76"/>
      <c r="X744" s="76" t="s">
        <v>433</v>
      </c>
      <c r="Y744" s="76">
        <v>3.0609502762999998</v>
      </c>
      <c r="Z744" s="76">
        <v>-0.32690498099999998</v>
      </c>
      <c r="AA744" s="76">
        <v>-2.3307385E-2</v>
      </c>
      <c r="AB744" s="241">
        <v>0</v>
      </c>
      <c r="AC744" s="241">
        <v>0</v>
      </c>
      <c r="AD744" s="241">
        <v>0</v>
      </c>
      <c r="AE744" s="241">
        <v>0</v>
      </c>
    </row>
    <row r="745" spans="5:31" x14ac:dyDescent="0.2">
      <c r="E745" s="76">
        <v>631</v>
      </c>
      <c r="F745" s="76" t="s">
        <v>434</v>
      </c>
      <c r="G745" s="76">
        <v>3.0557173311999999</v>
      </c>
      <c r="H745" s="76">
        <v>-0.32690498099999998</v>
      </c>
      <c r="I745" s="76">
        <v>-2.3307385E-2</v>
      </c>
      <c r="J745" s="241">
        <v>0</v>
      </c>
      <c r="K745" s="241">
        <v>0</v>
      </c>
      <c r="L745" s="241">
        <v>0</v>
      </c>
      <c r="M745" s="241">
        <v>0</v>
      </c>
      <c r="N745" s="76"/>
      <c r="O745" s="76" t="s">
        <v>434</v>
      </c>
      <c r="P745" s="76">
        <v>3.0557173311999999</v>
      </c>
      <c r="Q745" s="76">
        <v>-0.32690498099999998</v>
      </c>
      <c r="R745" s="76">
        <v>-2.3307385E-2</v>
      </c>
      <c r="S745" s="241">
        <v>0</v>
      </c>
      <c r="T745" s="241">
        <v>0</v>
      </c>
      <c r="U745" s="241">
        <v>0</v>
      </c>
      <c r="V745" s="241">
        <v>0</v>
      </c>
      <c r="W745" s="76"/>
      <c r="X745" s="76" t="s">
        <v>434</v>
      </c>
      <c r="Y745" s="76">
        <v>3.0557173311999999</v>
      </c>
      <c r="Z745" s="76">
        <v>-0.32690498099999998</v>
      </c>
      <c r="AA745" s="76">
        <v>-2.3307385E-2</v>
      </c>
      <c r="AB745" s="241">
        <v>0</v>
      </c>
      <c r="AC745" s="241">
        <v>0</v>
      </c>
      <c r="AD745" s="241">
        <v>0</v>
      </c>
      <c r="AE745" s="241">
        <v>0</v>
      </c>
    </row>
    <row r="746" spans="5:31" x14ac:dyDescent="0.2">
      <c r="E746" s="76">
        <v>632</v>
      </c>
      <c r="F746" s="76"/>
      <c r="G746" s="76"/>
      <c r="H746" s="76"/>
      <c r="I746" s="76"/>
      <c r="J746" s="241">
        <v>0</v>
      </c>
      <c r="K746" s="241">
        <v>0</v>
      </c>
      <c r="L746" s="241">
        <v>0</v>
      </c>
      <c r="M746" s="241">
        <v>0</v>
      </c>
      <c r="N746" s="76"/>
      <c r="O746" s="76"/>
      <c r="P746" s="76"/>
      <c r="Q746" s="76"/>
      <c r="R746" s="76"/>
      <c r="S746" s="241">
        <v>0</v>
      </c>
      <c r="T746" s="241">
        <v>0</v>
      </c>
      <c r="U746" s="241">
        <v>0</v>
      </c>
      <c r="V746" s="241">
        <v>0</v>
      </c>
      <c r="W746" s="76"/>
      <c r="X746" s="76"/>
      <c r="Y746" s="76"/>
      <c r="Z746" s="76"/>
      <c r="AA746" s="76"/>
      <c r="AB746" s="241">
        <v>0</v>
      </c>
      <c r="AC746" s="241">
        <v>0</v>
      </c>
      <c r="AD746" s="241">
        <v>0</v>
      </c>
      <c r="AE746" s="241">
        <v>0</v>
      </c>
    </row>
    <row r="747" spans="5:31" x14ac:dyDescent="0.2">
      <c r="E747" s="76">
        <v>633</v>
      </c>
      <c r="F747" s="76" t="s">
        <v>436</v>
      </c>
      <c r="G747" s="76">
        <v>3.9160518736999999</v>
      </c>
      <c r="H747" s="76">
        <v>-0.83001816100000003</v>
      </c>
      <c r="I747" s="76">
        <v>3.0187615000000001E-2</v>
      </c>
      <c r="J747" s="241">
        <v>0</v>
      </c>
      <c r="K747" s="241">
        <v>0</v>
      </c>
      <c r="L747" s="241">
        <v>0</v>
      </c>
      <c r="M747" s="241">
        <v>0</v>
      </c>
      <c r="N747" s="76"/>
      <c r="O747" s="76" t="s">
        <v>436</v>
      </c>
      <c r="P747" s="76">
        <v>3.9160518736999999</v>
      </c>
      <c r="Q747" s="76">
        <v>-0.83001816100000003</v>
      </c>
      <c r="R747" s="76">
        <v>3.0187615000000001E-2</v>
      </c>
      <c r="S747" s="241">
        <v>0</v>
      </c>
      <c r="T747" s="241">
        <v>0</v>
      </c>
      <c r="U747" s="241">
        <v>0</v>
      </c>
      <c r="V747" s="241">
        <v>0</v>
      </c>
      <c r="W747" s="76"/>
      <c r="X747" s="76" t="s">
        <v>436</v>
      </c>
      <c r="Y747" s="76">
        <v>3.9160518736999999</v>
      </c>
      <c r="Z747" s="76">
        <v>-0.83001816100000003</v>
      </c>
      <c r="AA747" s="76">
        <v>3.0187615000000001E-2</v>
      </c>
      <c r="AB747" s="241">
        <v>0</v>
      </c>
      <c r="AC747" s="241">
        <v>0</v>
      </c>
      <c r="AD747" s="241">
        <v>0</v>
      </c>
      <c r="AE747" s="241">
        <v>0</v>
      </c>
    </row>
    <row r="748" spans="5:31" x14ac:dyDescent="0.2">
      <c r="E748" s="76">
        <v>634</v>
      </c>
      <c r="F748" s="76" t="s">
        <v>437</v>
      </c>
      <c r="G748" s="76">
        <v>3.0828965732000002</v>
      </c>
      <c r="H748" s="76">
        <v>-0.42698086600000001</v>
      </c>
      <c r="I748" s="76">
        <v>-1.249166E-2</v>
      </c>
      <c r="J748" s="241">
        <v>0</v>
      </c>
      <c r="K748" s="241">
        <v>0</v>
      </c>
      <c r="L748" s="241">
        <v>0</v>
      </c>
      <c r="M748" s="241">
        <v>0</v>
      </c>
      <c r="N748" s="76"/>
      <c r="O748" s="76" t="s">
        <v>437</v>
      </c>
      <c r="P748" s="76">
        <v>3.0828965732000002</v>
      </c>
      <c r="Q748" s="76">
        <v>-0.42698086600000001</v>
      </c>
      <c r="R748" s="76">
        <v>-1.249166E-2</v>
      </c>
      <c r="S748" s="241">
        <v>0</v>
      </c>
      <c r="T748" s="241">
        <v>0</v>
      </c>
      <c r="U748" s="241">
        <v>0</v>
      </c>
      <c r="V748" s="241">
        <v>0</v>
      </c>
      <c r="W748" s="76"/>
      <c r="X748" s="76" t="s">
        <v>437</v>
      </c>
      <c r="Y748" s="76">
        <v>3.0828965732000002</v>
      </c>
      <c r="Z748" s="76">
        <v>-0.42698086600000001</v>
      </c>
      <c r="AA748" s="76">
        <v>-1.249166E-2</v>
      </c>
      <c r="AB748" s="241">
        <v>0</v>
      </c>
      <c r="AC748" s="241">
        <v>0</v>
      </c>
      <c r="AD748" s="241">
        <v>0</v>
      </c>
      <c r="AE748" s="241">
        <v>0</v>
      </c>
    </row>
    <row r="749" spans="5:31" x14ac:dyDescent="0.2">
      <c r="E749" s="76">
        <v>635</v>
      </c>
      <c r="F749" s="76" t="s">
        <v>438</v>
      </c>
      <c r="G749" s="76">
        <v>3.0792172196999998</v>
      </c>
      <c r="H749" s="76">
        <v>-0.42698086600000001</v>
      </c>
      <c r="I749" s="76">
        <v>-1.249166E-2</v>
      </c>
      <c r="J749" s="241">
        <v>0</v>
      </c>
      <c r="K749" s="241">
        <v>0</v>
      </c>
      <c r="L749" s="241">
        <v>0</v>
      </c>
      <c r="M749" s="241">
        <v>0</v>
      </c>
      <c r="N749" s="76"/>
      <c r="O749" s="76" t="s">
        <v>438</v>
      </c>
      <c r="P749" s="76">
        <v>3.0792172196999998</v>
      </c>
      <c r="Q749" s="76">
        <v>-0.42698086600000001</v>
      </c>
      <c r="R749" s="76">
        <v>-1.249166E-2</v>
      </c>
      <c r="S749" s="241">
        <v>0</v>
      </c>
      <c r="T749" s="241">
        <v>0</v>
      </c>
      <c r="U749" s="241">
        <v>0</v>
      </c>
      <c r="V749" s="241">
        <v>0</v>
      </c>
      <c r="W749" s="76"/>
      <c r="X749" s="76" t="s">
        <v>438</v>
      </c>
      <c r="Y749" s="76">
        <v>3.0792172196999998</v>
      </c>
      <c r="Z749" s="76">
        <v>-0.42698086600000001</v>
      </c>
      <c r="AA749" s="76">
        <v>-1.249166E-2</v>
      </c>
      <c r="AB749" s="241">
        <v>0</v>
      </c>
      <c r="AC749" s="241">
        <v>0</v>
      </c>
      <c r="AD749" s="241">
        <v>0</v>
      </c>
      <c r="AE749" s="241">
        <v>0</v>
      </c>
    </row>
    <row r="750" spans="5:31" x14ac:dyDescent="0.2">
      <c r="E750" s="76">
        <v>636</v>
      </c>
      <c r="F750" s="76" t="s">
        <v>439</v>
      </c>
      <c r="G750" s="76">
        <v>3.0852656669999998</v>
      </c>
      <c r="H750" s="76">
        <v>-0.42698086600000001</v>
      </c>
      <c r="I750" s="76">
        <v>-1.249166E-2</v>
      </c>
      <c r="J750" s="241">
        <v>0</v>
      </c>
      <c r="K750" s="241">
        <v>0</v>
      </c>
      <c r="L750" s="241">
        <v>0</v>
      </c>
      <c r="M750" s="241">
        <v>0</v>
      </c>
      <c r="N750" s="76"/>
      <c r="O750" s="76" t="s">
        <v>439</v>
      </c>
      <c r="P750" s="76">
        <v>3.0852656669999998</v>
      </c>
      <c r="Q750" s="76">
        <v>-0.42698086600000001</v>
      </c>
      <c r="R750" s="76">
        <v>-1.249166E-2</v>
      </c>
      <c r="S750" s="241">
        <v>0</v>
      </c>
      <c r="T750" s="241">
        <v>0</v>
      </c>
      <c r="U750" s="241">
        <v>0</v>
      </c>
      <c r="V750" s="241">
        <v>0</v>
      </c>
      <c r="W750" s="76"/>
      <c r="X750" s="76" t="s">
        <v>439</v>
      </c>
      <c r="Y750" s="76">
        <v>3.0852656669999998</v>
      </c>
      <c r="Z750" s="76">
        <v>-0.42698086600000001</v>
      </c>
      <c r="AA750" s="76">
        <v>-1.249166E-2</v>
      </c>
      <c r="AB750" s="241">
        <v>0</v>
      </c>
      <c r="AC750" s="241">
        <v>0</v>
      </c>
      <c r="AD750" s="241">
        <v>0</v>
      </c>
      <c r="AE750" s="241">
        <v>0</v>
      </c>
    </row>
    <row r="751" spans="5:31" x14ac:dyDescent="0.2">
      <c r="E751" s="76">
        <v>637</v>
      </c>
      <c r="F751" s="76" t="s">
        <v>440</v>
      </c>
      <c r="G751" s="76">
        <v>3.1034248365999999</v>
      </c>
      <c r="H751" s="76">
        <v>-0.42698086600000001</v>
      </c>
      <c r="I751" s="76">
        <v>-1.249166E-2</v>
      </c>
      <c r="J751" s="241">
        <v>0</v>
      </c>
      <c r="K751" s="241">
        <v>0</v>
      </c>
      <c r="L751" s="241">
        <v>0</v>
      </c>
      <c r="M751" s="241">
        <v>0</v>
      </c>
      <c r="N751" s="76"/>
      <c r="O751" s="76" t="s">
        <v>440</v>
      </c>
      <c r="P751" s="76">
        <v>3.1034248365999999</v>
      </c>
      <c r="Q751" s="76">
        <v>-0.42698086600000001</v>
      </c>
      <c r="R751" s="76">
        <v>-1.249166E-2</v>
      </c>
      <c r="S751" s="241">
        <v>0</v>
      </c>
      <c r="T751" s="241">
        <v>0</v>
      </c>
      <c r="U751" s="241">
        <v>0</v>
      </c>
      <c r="V751" s="241">
        <v>0</v>
      </c>
      <c r="W751" s="76"/>
      <c r="X751" s="76" t="s">
        <v>440</v>
      </c>
      <c r="Y751" s="76">
        <v>3.1034248365999999</v>
      </c>
      <c r="Z751" s="76">
        <v>-0.42698086600000001</v>
      </c>
      <c r="AA751" s="76">
        <v>-1.249166E-2</v>
      </c>
      <c r="AB751" s="241">
        <v>0</v>
      </c>
      <c r="AC751" s="241">
        <v>0</v>
      </c>
      <c r="AD751" s="241">
        <v>0</v>
      </c>
      <c r="AE751" s="241">
        <v>0</v>
      </c>
    </row>
    <row r="752" spans="5:31" x14ac:dyDescent="0.2">
      <c r="E752" s="76">
        <v>638</v>
      </c>
      <c r="F752" s="76" t="s">
        <v>441</v>
      </c>
      <c r="G752" s="76">
        <v>3.8984255899</v>
      </c>
      <c r="H752" s="76">
        <v>-0.83001816100000003</v>
      </c>
      <c r="I752" s="76">
        <v>3.0187615000000001E-2</v>
      </c>
      <c r="J752" s="241">
        <v>0</v>
      </c>
      <c r="K752" s="241">
        <v>0</v>
      </c>
      <c r="L752" s="241">
        <v>0</v>
      </c>
      <c r="M752" s="241">
        <v>0</v>
      </c>
      <c r="N752" s="76"/>
      <c r="O752" s="76" t="s">
        <v>441</v>
      </c>
      <c r="P752" s="76">
        <v>3.8984255899</v>
      </c>
      <c r="Q752" s="76">
        <v>-0.83001816100000003</v>
      </c>
      <c r="R752" s="76">
        <v>3.0187615000000001E-2</v>
      </c>
      <c r="S752" s="241">
        <v>0</v>
      </c>
      <c r="T752" s="241">
        <v>0</v>
      </c>
      <c r="U752" s="241">
        <v>0</v>
      </c>
      <c r="V752" s="241">
        <v>0</v>
      </c>
      <c r="W752" s="76"/>
      <c r="X752" s="76" t="s">
        <v>441</v>
      </c>
      <c r="Y752" s="76">
        <v>3.8984255899</v>
      </c>
      <c r="Z752" s="76">
        <v>-0.83001816100000003</v>
      </c>
      <c r="AA752" s="76">
        <v>3.0187615000000001E-2</v>
      </c>
      <c r="AB752" s="241">
        <v>0</v>
      </c>
      <c r="AC752" s="241">
        <v>0</v>
      </c>
      <c r="AD752" s="241">
        <v>0</v>
      </c>
      <c r="AE752" s="241">
        <v>0</v>
      </c>
    </row>
    <row r="753" spans="5:31" x14ac:dyDescent="0.2">
      <c r="E753" s="76">
        <v>639</v>
      </c>
      <c r="F753" s="76" t="s">
        <v>442</v>
      </c>
      <c r="G753" s="76">
        <v>3.0930042967000002</v>
      </c>
      <c r="H753" s="76">
        <v>-0.42698086600000001</v>
      </c>
      <c r="I753" s="76">
        <v>-1.249166E-2</v>
      </c>
      <c r="J753" s="241">
        <v>0</v>
      </c>
      <c r="K753" s="241">
        <v>0</v>
      </c>
      <c r="L753" s="241">
        <v>0</v>
      </c>
      <c r="M753" s="241">
        <v>0</v>
      </c>
      <c r="N753" s="76"/>
      <c r="O753" s="76" t="s">
        <v>442</v>
      </c>
      <c r="P753" s="76">
        <v>3.0930042967000002</v>
      </c>
      <c r="Q753" s="76">
        <v>-0.42698086600000001</v>
      </c>
      <c r="R753" s="76">
        <v>-1.249166E-2</v>
      </c>
      <c r="S753" s="241">
        <v>0</v>
      </c>
      <c r="T753" s="241">
        <v>0</v>
      </c>
      <c r="U753" s="241">
        <v>0</v>
      </c>
      <c r="V753" s="241">
        <v>0</v>
      </c>
      <c r="W753" s="76"/>
      <c r="X753" s="76" t="s">
        <v>442</v>
      </c>
      <c r="Y753" s="76">
        <v>3.0930042967000002</v>
      </c>
      <c r="Z753" s="76">
        <v>-0.42698086600000001</v>
      </c>
      <c r="AA753" s="76">
        <v>-1.249166E-2</v>
      </c>
      <c r="AB753" s="241">
        <v>0</v>
      </c>
      <c r="AC753" s="241">
        <v>0</v>
      </c>
      <c r="AD753" s="241">
        <v>0</v>
      </c>
      <c r="AE753" s="241">
        <v>0</v>
      </c>
    </row>
    <row r="754" spans="5:31" x14ac:dyDescent="0.2">
      <c r="E754" s="76">
        <v>640</v>
      </c>
      <c r="F754" s="76" t="s">
        <v>443</v>
      </c>
      <c r="G754" s="76">
        <v>3.1053280997999999</v>
      </c>
      <c r="H754" s="76">
        <v>-0.42698086600000001</v>
      </c>
      <c r="I754" s="76">
        <v>-1.249166E-2</v>
      </c>
      <c r="J754" s="241">
        <v>0</v>
      </c>
      <c r="K754" s="241">
        <v>0</v>
      </c>
      <c r="L754" s="241">
        <v>0</v>
      </c>
      <c r="M754" s="241">
        <v>0</v>
      </c>
      <c r="N754" s="76"/>
      <c r="O754" s="76" t="s">
        <v>443</v>
      </c>
      <c r="P754" s="76">
        <v>3.1053280997999999</v>
      </c>
      <c r="Q754" s="76">
        <v>-0.42698086600000001</v>
      </c>
      <c r="R754" s="76">
        <v>-1.249166E-2</v>
      </c>
      <c r="S754" s="241">
        <v>0</v>
      </c>
      <c r="T754" s="241">
        <v>0</v>
      </c>
      <c r="U754" s="241">
        <v>0</v>
      </c>
      <c r="V754" s="241">
        <v>0</v>
      </c>
      <c r="W754" s="76"/>
      <c r="X754" s="76" t="s">
        <v>443</v>
      </c>
      <c r="Y754" s="76">
        <v>3.1053280997999999</v>
      </c>
      <c r="Z754" s="76">
        <v>-0.42698086600000001</v>
      </c>
      <c r="AA754" s="76">
        <v>-1.249166E-2</v>
      </c>
      <c r="AB754" s="241">
        <v>0</v>
      </c>
      <c r="AC754" s="241">
        <v>0</v>
      </c>
      <c r="AD754" s="241">
        <v>0</v>
      </c>
      <c r="AE754" s="241">
        <v>0</v>
      </c>
    </row>
    <row r="755" spans="5:31" x14ac:dyDescent="0.2">
      <c r="E755" s="76">
        <v>641</v>
      </c>
      <c r="F755" s="76" t="s">
        <v>444</v>
      </c>
      <c r="G755" s="76">
        <v>3.0655397957999999</v>
      </c>
      <c r="H755" s="76">
        <v>-0.42698086600000001</v>
      </c>
      <c r="I755" s="76">
        <v>-1.249166E-2</v>
      </c>
      <c r="J755" s="241">
        <v>0</v>
      </c>
      <c r="K755" s="241">
        <v>0</v>
      </c>
      <c r="L755" s="241">
        <v>0</v>
      </c>
      <c r="M755" s="241">
        <v>0</v>
      </c>
      <c r="N755" s="76"/>
      <c r="O755" s="76" t="s">
        <v>444</v>
      </c>
      <c r="P755" s="76">
        <v>3.0655397957999999</v>
      </c>
      <c r="Q755" s="76">
        <v>-0.42698086600000001</v>
      </c>
      <c r="R755" s="76">
        <v>-1.249166E-2</v>
      </c>
      <c r="S755" s="241">
        <v>0</v>
      </c>
      <c r="T755" s="241">
        <v>0</v>
      </c>
      <c r="U755" s="241">
        <v>0</v>
      </c>
      <c r="V755" s="241">
        <v>0</v>
      </c>
      <c r="W755" s="76"/>
      <c r="X755" s="76" t="s">
        <v>444</v>
      </c>
      <c r="Y755" s="76">
        <v>3.0655397957999999</v>
      </c>
      <c r="Z755" s="76">
        <v>-0.42698086600000001</v>
      </c>
      <c r="AA755" s="76">
        <v>-1.249166E-2</v>
      </c>
      <c r="AB755" s="241">
        <v>0</v>
      </c>
      <c r="AC755" s="241">
        <v>0</v>
      </c>
      <c r="AD755" s="241">
        <v>0</v>
      </c>
      <c r="AE755" s="241">
        <v>0</v>
      </c>
    </row>
    <row r="756" spans="5:31" x14ac:dyDescent="0.2">
      <c r="E756" s="76">
        <v>642</v>
      </c>
      <c r="F756" s="76"/>
      <c r="G756" s="76"/>
      <c r="H756" s="76"/>
      <c r="I756" s="76"/>
      <c r="J756" s="241">
        <v>0</v>
      </c>
      <c r="K756" s="241">
        <v>0</v>
      </c>
      <c r="L756" s="241">
        <v>0</v>
      </c>
      <c r="M756" s="241">
        <v>0</v>
      </c>
      <c r="N756" s="76"/>
      <c r="O756" s="76"/>
      <c r="P756" s="76"/>
      <c r="Q756" s="76"/>
      <c r="R756" s="76"/>
      <c r="S756" s="241">
        <v>0</v>
      </c>
      <c r="T756" s="241">
        <v>0</v>
      </c>
      <c r="U756" s="241">
        <v>0</v>
      </c>
      <c r="V756" s="241">
        <v>0</v>
      </c>
      <c r="W756" s="76"/>
      <c r="X756" s="76"/>
      <c r="Y756" s="76"/>
      <c r="Z756" s="76"/>
      <c r="AA756" s="76"/>
      <c r="AB756" s="241">
        <v>0</v>
      </c>
      <c r="AC756" s="241">
        <v>0</v>
      </c>
      <c r="AD756" s="241">
        <v>0</v>
      </c>
      <c r="AE756" s="241">
        <v>0</v>
      </c>
    </row>
    <row r="757" spans="5:31" x14ac:dyDescent="0.2">
      <c r="E757" s="76">
        <v>643</v>
      </c>
      <c r="F757" s="76" t="s">
        <v>446</v>
      </c>
      <c r="G757" s="76">
        <v>3.9506439727</v>
      </c>
      <c r="H757" s="76">
        <v>-0.80526391399999997</v>
      </c>
      <c r="I757" s="76">
        <v>2.6538079999999999E-2</v>
      </c>
      <c r="J757" s="241">
        <v>0</v>
      </c>
      <c r="K757" s="241">
        <v>0</v>
      </c>
      <c r="L757" s="241">
        <v>0</v>
      </c>
      <c r="M757" s="241">
        <v>0</v>
      </c>
      <c r="N757" s="76"/>
      <c r="O757" s="76" t="s">
        <v>446</v>
      </c>
      <c r="P757" s="76">
        <v>3.9506439727</v>
      </c>
      <c r="Q757" s="76">
        <v>-0.80526391399999997</v>
      </c>
      <c r="R757" s="76">
        <v>2.6538079999999999E-2</v>
      </c>
      <c r="S757" s="241">
        <v>0</v>
      </c>
      <c r="T757" s="241">
        <v>0</v>
      </c>
      <c r="U757" s="241">
        <v>0</v>
      </c>
      <c r="V757" s="241">
        <v>0</v>
      </c>
      <c r="W757" s="76"/>
      <c r="X757" s="76" t="s">
        <v>446</v>
      </c>
      <c r="Y757" s="76">
        <v>3.9506439727</v>
      </c>
      <c r="Z757" s="76">
        <v>-0.80526391399999997</v>
      </c>
      <c r="AA757" s="76">
        <v>2.6538079999999999E-2</v>
      </c>
      <c r="AB757" s="241">
        <v>0</v>
      </c>
      <c r="AC757" s="241">
        <v>0</v>
      </c>
      <c r="AD757" s="241">
        <v>0</v>
      </c>
      <c r="AE757" s="241">
        <v>0</v>
      </c>
    </row>
    <row r="758" spans="5:31" x14ac:dyDescent="0.2">
      <c r="E758" s="76">
        <v>644</v>
      </c>
      <c r="F758" s="76" t="s">
        <v>447</v>
      </c>
      <c r="G758" s="76">
        <v>3.0871256623000001</v>
      </c>
      <c r="H758" s="76">
        <v>-0.41329316399999999</v>
      </c>
      <c r="I758" s="76">
        <v>-1.2991366000000001E-2</v>
      </c>
      <c r="J758" s="241">
        <v>0</v>
      </c>
      <c r="K758" s="241">
        <v>0</v>
      </c>
      <c r="L758" s="241">
        <v>0</v>
      </c>
      <c r="M758" s="241">
        <v>0</v>
      </c>
      <c r="N758" s="76"/>
      <c r="O758" s="76" t="s">
        <v>447</v>
      </c>
      <c r="P758" s="76">
        <v>3.0871256623000001</v>
      </c>
      <c r="Q758" s="76">
        <v>-0.41329316399999999</v>
      </c>
      <c r="R758" s="76">
        <v>-1.2991366000000001E-2</v>
      </c>
      <c r="S758" s="241">
        <v>0</v>
      </c>
      <c r="T758" s="241">
        <v>0</v>
      </c>
      <c r="U758" s="241">
        <v>0</v>
      </c>
      <c r="V758" s="241">
        <v>0</v>
      </c>
      <c r="W758" s="76"/>
      <c r="X758" s="76" t="s">
        <v>447</v>
      </c>
      <c r="Y758" s="76">
        <v>3.0871256623000001</v>
      </c>
      <c r="Z758" s="76">
        <v>-0.41329316399999999</v>
      </c>
      <c r="AA758" s="76">
        <v>-1.2991366000000001E-2</v>
      </c>
      <c r="AB758" s="241">
        <v>0</v>
      </c>
      <c r="AC758" s="241">
        <v>0</v>
      </c>
      <c r="AD758" s="241">
        <v>0</v>
      </c>
      <c r="AE758" s="241">
        <v>0</v>
      </c>
    </row>
    <row r="759" spans="5:31" x14ac:dyDescent="0.2">
      <c r="E759" s="76">
        <v>645</v>
      </c>
      <c r="F759" s="76" t="s">
        <v>448</v>
      </c>
      <c r="G759" s="76">
        <v>3.1362191374999999</v>
      </c>
      <c r="H759" s="76">
        <v>-0.41329316399999999</v>
      </c>
      <c r="I759" s="76">
        <v>-1.2991366000000001E-2</v>
      </c>
      <c r="J759" s="241">
        <v>0</v>
      </c>
      <c r="K759" s="241">
        <v>0</v>
      </c>
      <c r="L759" s="241">
        <v>0</v>
      </c>
      <c r="M759" s="241">
        <v>0</v>
      </c>
      <c r="N759" s="76"/>
      <c r="O759" s="76" t="s">
        <v>448</v>
      </c>
      <c r="P759" s="76">
        <v>3.1362191374999999</v>
      </c>
      <c r="Q759" s="76">
        <v>-0.41329316399999999</v>
      </c>
      <c r="R759" s="76">
        <v>-1.2991366000000001E-2</v>
      </c>
      <c r="S759" s="241">
        <v>0</v>
      </c>
      <c r="T759" s="241">
        <v>0</v>
      </c>
      <c r="U759" s="241">
        <v>0</v>
      </c>
      <c r="V759" s="241">
        <v>0</v>
      </c>
      <c r="W759" s="76"/>
      <c r="X759" s="76" t="s">
        <v>448</v>
      </c>
      <c r="Y759" s="76">
        <v>3.1362191374999999</v>
      </c>
      <c r="Z759" s="76">
        <v>-0.41329316399999999</v>
      </c>
      <c r="AA759" s="76">
        <v>-1.2991366000000001E-2</v>
      </c>
      <c r="AB759" s="241">
        <v>0</v>
      </c>
      <c r="AC759" s="241">
        <v>0</v>
      </c>
      <c r="AD759" s="241">
        <v>0</v>
      </c>
      <c r="AE759" s="241">
        <v>0</v>
      </c>
    </row>
    <row r="760" spans="5:31" x14ac:dyDescent="0.2">
      <c r="E760" s="76">
        <v>646</v>
      </c>
      <c r="F760" s="76" t="s">
        <v>449</v>
      </c>
      <c r="G760" s="76">
        <v>3.1213006691</v>
      </c>
      <c r="H760" s="76">
        <v>-0.41329316399999999</v>
      </c>
      <c r="I760" s="76">
        <v>-1.2991366000000001E-2</v>
      </c>
      <c r="J760" s="241">
        <v>0</v>
      </c>
      <c r="K760" s="241">
        <v>0</v>
      </c>
      <c r="L760" s="241">
        <v>0</v>
      </c>
      <c r="M760" s="241">
        <v>0</v>
      </c>
      <c r="N760" s="76"/>
      <c r="O760" s="76" t="s">
        <v>449</v>
      </c>
      <c r="P760" s="76">
        <v>3.1213006691</v>
      </c>
      <c r="Q760" s="76">
        <v>-0.41329316399999999</v>
      </c>
      <c r="R760" s="76">
        <v>-1.2991366000000001E-2</v>
      </c>
      <c r="S760" s="241">
        <v>0</v>
      </c>
      <c r="T760" s="241">
        <v>0</v>
      </c>
      <c r="U760" s="241">
        <v>0</v>
      </c>
      <c r="V760" s="241">
        <v>0</v>
      </c>
      <c r="W760" s="76"/>
      <c r="X760" s="76" t="s">
        <v>449</v>
      </c>
      <c r="Y760" s="76">
        <v>3.1213006691</v>
      </c>
      <c r="Z760" s="76">
        <v>-0.41329316399999999</v>
      </c>
      <c r="AA760" s="76">
        <v>-1.2991366000000001E-2</v>
      </c>
      <c r="AB760" s="241">
        <v>0</v>
      </c>
      <c r="AC760" s="241">
        <v>0</v>
      </c>
      <c r="AD760" s="241">
        <v>0</v>
      </c>
      <c r="AE760" s="241">
        <v>0</v>
      </c>
    </row>
    <row r="761" spans="5:31" x14ac:dyDescent="0.2">
      <c r="E761" s="76">
        <v>647</v>
      </c>
      <c r="F761" s="76" t="s">
        <v>450</v>
      </c>
      <c r="G761" s="76">
        <v>3.1145239853</v>
      </c>
      <c r="H761" s="76">
        <v>-0.41329316399999999</v>
      </c>
      <c r="I761" s="76">
        <v>-1.2991366000000001E-2</v>
      </c>
      <c r="J761" s="241">
        <v>0</v>
      </c>
      <c r="K761" s="241">
        <v>0</v>
      </c>
      <c r="L761" s="241">
        <v>0</v>
      </c>
      <c r="M761" s="241">
        <v>0</v>
      </c>
      <c r="N761" s="76"/>
      <c r="O761" s="76" t="s">
        <v>450</v>
      </c>
      <c r="P761" s="76">
        <v>3.1145239853</v>
      </c>
      <c r="Q761" s="76">
        <v>-0.41329316399999999</v>
      </c>
      <c r="R761" s="76">
        <v>-1.2991366000000001E-2</v>
      </c>
      <c r="S761" s="241">
        <v>0</v>
      </c>
      <c r="T761" s="241">
        <v>0</v>
      </c>
      <c r="U761" s="241">
        <v>0</v>
      </c>
      <c r="V761" s="241">
        <v>0</v>
      </c>
      <c r="W761" s="76"/>
      <c r="X761" s="76" t="s">
        <v>450</v>
      </c>
      <c r="Y761" s="76">
        <v>3.1145239853</v>
      </c>
      <c r="Z761" s="76">
        <v>-0.41329316399999999</v>
      </c>
      <c r="AA761" s="76">
        <v>-1.2991366000000001E-2</v>
      </c>
      <c r="AB761" s="241">
        <v>0</v>
      </c>
      <c r="AC761" s="241">
        <v>0</v>
      </c>
      <c r="AD761" s="241">
        <v>0</v>
      </c>
      <c r="AE761" s="241">
        <v>0</v>
      </c>
    </row>
    <row r="762" spans="5:31" x14ac:dyDescent="0.2">
      <c r="E762" s="76">
        <v>648</v>
      </c>
      <c r="F762" s="76" t="s">
        <v>451</v>
      </c>
      <c r="G762" s="76">
        <v>3.1238463200000002</v>
      </c>
      <c r="H762" s="76">
        <v>-0.41329316399999999</v>
      </c>
      <c r="I762" s="76">
        <v>-1.2991366000000001E-2</v>
      </c>
      <c r="J762" s="241">
        <v>0</v>
      </c>
      <c r="K762" s="241">
        <v>0</v>
      </c>
      <c r="L762" s="241">
        <v>0</v>
      </c>
      <c r="M762" s="241">
        <v>0</v>
      </c>
      <c r="N762" s="76"/>
      <c r="O762" s="76" t="s">
        <v>451</v>
      </c>
      <c r="P762" s="76">
        <v>3.1238463200000002</v>
      </c>
      <c r="Q762" s="76">
        <v>-0.41329316399999999</v>
      </c>
      <c r="R762" s="76">
        <v>-1.2991366000000001E-2</v>
      </c>
      <c r="S762" s="241">
        <v>0</v>
      </c>
      <c r="T762" s="241">
        <v>0</v>
      </c>
      <c r="U762" s="241">
        <v>0</v>
      </c>
      <c r="V762" s="241">
        <v>0</v>
      </c>
      <c r="W762" s="76"/>
      <c r="X762" s="76" t="s">
        <v>451</v>
      </c>
      <c r="Y762" s="76">
        <v>3.1238463200000002</v>
      </c>
      <c r="Z762" s="76">
        <v>-0.41329316399999999</v>
      </c>
      <c r="AA762" s="76">
        <v>-1.2991366000000001E-2</v>
      </c>
      <c r="AB762" s="241">
        <v>0</v>
      </c>
      <c r="AC762" s="241">
        <v>0</v>
      </c>
      <c r="AD762" s="241">
        <v>0</v>
      </c>
      <c r="AE762" s="241">
        <v>0</v>
      </c>
    </row>
    <row r="763" spans="5:31" x14ac:dyDescent="0.2">
      <c r="E763" s="76">
        <v>649</v>
      </c>
      <c r="F763" s="76" t="s">
        <v>452</v>
      </c>
      <c r="G763" s="76">
        <v>3.1064062021000001</v>
      </c>
      <c r="H763" s="76">
        <v>-0.41329316399999999</v>
      </c>
      <c r="I763" s="76">
        <v>-1.2991366000000001E-2</v>
      </c>
      <c r="J763" s="241">
        <v>0</v>
      </c>
      <c r="K763" s="241">
        <v>0</v>
      </c>
      <c r="L763" s="241">
        <v>0</v>
      </c>
      <c r="M763" s="241">
        <v>0</v>
      </c>
      <c r="N763" s="76"/>
      <c r="O763" s="76" t="s">
        <v>452</v>
      </c>
      <c r="P763" s="76">
        <v>3.1064062021000001</v>
      </c>
      <c r="Q763" s="76">
        <v>-0.41329316399999999</v>
      </c>
      <c r="R763" s="76">
        <v>-1.2991366000000001E-2</v>
      </c>
      <c r="S763" s="241">
        <v>0</v>
      </c>
      <c r="T763" s="241">
        <v>0</v>
      </c>
      <c r="U763" s="241">
        <v>0</v>
      </c>
      <c r="V763" s="241">
        <v>0</v>
      </c>
      <c r="W763" s="76"/>
      <c r="X763" s="76" t="s">
        <v>452</v>
      </c>
      <c r="Y763" s="76">
        <v>3.1064062021000001</v>
      </c>
      <c r="Z763" s="76">
        <v>-0.41329316399999999</v>
      </c>
      <c r="AA763" s="76">
        <v>-1.2991366000000001E-2</v>
      </c>
      <c r="AB763" s="241">
        <v>0</v>
      </c>
      <c r="AC763" s="241">
        <v>0</v>
      </c>
      <c r="AD763" s="241">
        <v>0</v>
      </c>
      <c r="AE763" s="241">
        <v>0</v>
      </c>
    </row>
    <row r="764" spans="5:31" x14ac:dyDescent="0.2">
      <c r="E764" s="76">
        <v>650</v>
      </c>
      <c r="F764" s="76" t="s">
        <v>453</v>
      </c>
      <c r="G764" s="76">
        <v>3.9358300074999999</v>
      </c>
      <c r="H764" s="76">
        <v>-0.80526391399999997</v>
      </c>
      <c r="I764" s="76">
        <v>2.6538079999999999E-2</v>
      </c>
      <c r="J764" s="241">
        <v>0</v>
      </c>
      <c r="K764" s="241">
        <v>0</v>
      </c>
      <c r="L764" s="241">
        <v>0</v>
      </c>
      <c r="M764" s="241">
        <v>0</v>
      </c>
      <c r="N764" s="76"/>
      <c r="O764" s="76" t="s">
        <v>453</v>
      </c>
      <c r="P764" s="76">
        <v>3.9358300074999999</v>
      </c>
      <c r="Q764" s="76">
        <v>-0.80526391399999997</v>
      </c>
      <c r="R764" s="76">
        <v>2.6538079999999999E-2</v>
      </c>
      <c r="S764" s="241">
        <v>0</v>
      </c>
      <c r="T764" s="241">
        <v>0</v>
      </c>
      <c r="U764" s="241">
        <v>0</v>
      </c>
      <c r="V764" s="241">
        <v>0</v>
      </c>
      <c r="W764" s="76"/>
      <c r="X764" s="76" t="s">
        <v>453</v>
      </c>
      <c r="Y764" s="76">
        <v>3.9358300074999999</v>
      </c>
      <c r="Z764" s="76">
        <v>-0.80526391399999997</v>
      </c>
      <c r="AA764" s="76">
        <v>2.6538079999999999E-2</v>
      </c>
      <c r="AB764" s="241">
        <v>0</v>
      </c>
      <c r="AC764" s="241">
        <v>0</v>
      </c>
      <c r="AD764" s="241">
        <v>0</v>
      </c>
      <c r="AE764" s="241">
        <v>0</v>
      </c>
    </row>
    <row r="765" spans="5:31" x14ac:dyDescent="0.2">
      <c r="E765" s="76">
        <v>651</v>
      </c>
      <c r="F765" s="76" t="s">
        <v>454</v>
      </c>
      <c r="G765" s="76">
        <v>3.0871256623000001</v>
      </c>
      <c r="H765" s="76">
        <v>-0.41329316399999999</v>
      </c>
      <c r="I765" s="76">
        <v>-1.2991366000000001E-2</v>
      </c>
      <c r="J765" s="241">
        <v>0</v>
      </c>
      <c r="K765" s="241">
        <v>0</v>
      </c>
      <c r="L765" s="241">
        <v>0</v>
      </c>
      <c r="M765" s="241">
        <v>0</v>
      </c>
      <c r="N765" s="76"/>
      <c r="O765" s="76" t="s">
        <v>454</v>
      </c>
      <c r="P765" s="76">
        <v>3.0871256623000001</v>
      </c>
      <c r="Q765" s="76">
        <v>-0.41329316399999999</v>
      </c>
      <c r="R765" s="76">
        <v>-1.2991366000000001E-2</v>
      </c>
      <c r="S765" s="241">
        <v>0</v>
      </c>
      <c r="T765" s="241">
        <v>0</v>
      </c>
      <c r="U765" s="241">
        <v>0</v>
      </c>
      <c r="V765" s="241">
        <v>0</v>
      </c>
      <c r="W765" s="76"/>
      <c r="X765" s="76" t="s">
        <v>454</v>
      </c>
      <c r="Y765" s="76">
        <v>3.0871256623000001</v>
      </c>
      <c r="Z765" s="76">
        <v>-0.41329316399999999</v>
      </c>
      <c r="AA765" s="76">
        <v>-1.2991366000000001E-2</v>
      </c>
      <c r="AB765" s="241">
        <v>0</v>
      </c>
      <c r="AC765" s="241">
        <v>0</v>
      </c>
      <c r="AD765" s="241">
        <v>0</v>
      </c>
      <c r="AE765" s="241">
        <v>0</v>
      </c>
    </row>
    <row r="766" spans="5:31" x14ac:dyDescent="0.2">
      <c r="E766" s="76">
        <v>652</v>
      </c>
      <c r="F766" s="76" t="s">
        <v>455</v>
      </c>
      <c r="G766" s="76">
        <v>3.1206789595000002</v>
      </c>
      <c r="H766" s="76">
        <v>-0.41329316399999999</v>
      </c>
      <c r="I766" s="76">
        <v>-1.2991366000000001E-2</v>
      </c>
      <c r="J766" s="241">
        <v>0</v>
      </c>
      <c r="K766" s="241">
        <v>0</v>
      </c>
      <c r="L766" s="241">
        <v>0</v>
      </c>
      <c r="M766" s="241">
        <v>0</v>
      </c>
      <c r="N766" s="76"/>
      <c r="O766" s="76" t="s">
        <v>455</v>
      </c>
      <c r="P766" s="76">
        <v>3.1206789595000002</v>
      </c>
      <c r="Q766" s="76">
        <v>-0.41329316399999999</v>
      </c>
      <c r="R766" s="76">
        <v>-1.2991366000000001E-2</v>
      </c>
      <c r="S766" s="241">
        <v>0</v>
      </c>
      <c r="T766" s="241">
        <v>0</v>
      </c>
      <c r="U766" s="241">
        <v>0</v>
      </c>
      <c r="V766" s="241">
        <v>0</v>
      </c>
      <c r="W766" s="76"/>
      <c r="X766" s="76" t="s">
        <v>455</v>
      </c>
      <c r="Y766" s="76">
        <v>3.1206789595000002</v>
      </c>
      <c r="Z766" s="76">
        <v>-0.41329316399999999</v>
      </c>
      <c r="AA766" s="76">
        <v>-1.2991366000000001E-2</v>
      </c>
      <c r="AB766" s="241">
        <v>0</v>
      </c>
      <c r="AC766" s="241">
        <v>0</v>
      </c>
      <c r="AD766" s="241">
        <v>0</v>
      </c>
      <c r="AE766" s="241">
        <v>0</v>
      </c>
    </row>
    <row r="767" spans="5:31" x14ac:dyDescent="0.2">
      <c r="E767" s="76">
        <v>653</v>
      </c>
      <c r="F767" s="76" t="s">
        <v>456</v>
      </c>
      <c r="G767" s="76">
        <v>3.0994277340999998</v>
      </c>
      <c r="H767" s="76">
        <v>-0.41329316399999999</v>
      </c>
      <c r="I767" s="76">
        <v>-1.2991366000000001E-2</v>
      </c>
      <c r="J767" s="241">
        <v>0</v>
      </c>
      <c r="K767" s="241">
        <v>0</v>
      </c>
      <c r="L767" s="241">
        <v>0</v>
      </c>
      <c r="M767" s="241">
        <v>0</v>
      </c>
      <c r="N767" s="76"/>
      <c r="O767" s="76" t="s">
        <v>456</v>
      </c>
      <c r="P767" s="76">
        <v>3.0994277340999998</v>
      </c>
      <c r="Q767" s="76">
        <v>-0.41329316399999999</v>
      </c>
      <c r="R767" s="76">
        <v>-1.2991366000000001E-2</v>
      </c>
      <c r="S767" s="241">
        <v>0</v>
      </c>
      <c r="T767" s="241">
        <v>0</v>
      </c>
      <c r="U767" s="241">
        <v>0</v>
      </c>
      <c r="V767" s="241">
        <v>0</v>
      </c>
      <c r="W767" s="76"/>
      <c r="X767" s="76" t="s">
        <v>456</v>
      </c>
      <c r="Y767" s="76">
        <v>3.0994277340999998</v>
      </c>
      <c r="Z767" s="76">
        <v>-0.41329316399999999</v>
      </c>
      <c r="AA767" s="76">
        <v>-1.2991366000000001E-2</v>
      </c>
      <c r="AB767" s="241">
        <v>0</v>
      </c>
      <c r="AC767" s="241">
        <v>0</v>
      </c>
      <c r="AD767" s="241">
        <v>0</v>
      </c>
      <c r="AE767" s="241">
        <v>0</v>
      </c>
    </row>
    <row r="768" spans="5:31" x14ac:dyDescent="0.2">
      <c r="E768" s="76">
        <v>654</v>
      </c>
      <c r="F768" s="76"/>
      <c r="G768" s="76"/>
      <c r="H768" s="76"/>
      <c r="I768" s="76"/>
      <c r="J768" s="241">
        <v>0</v>
      </c>
      <c r="K768" s="241">
        <v>0</v>
      </c>
      <c r="L768" s="241">
        <v>0</v>
      </c>
      <c r="M768" s="241">
        <v>0</v>
      </c>
      <c r="N768" s="76"/>
      <c r="O768" s="76"/>
      <c r="P768" s="76"/>
      <c r="Q768" s="76"/>
      <c r="R768" s="76"/>
      <c r="S768" s="241">
        <v>0</v>
      </c>
      <c r="T768" s="241">
        <v>0</v>
      </c>
      <c r="U768" s="241">
        <v>0</v>
      </c>
      <c r="V768" s="241">
        <v>0</v>
      </c>
      <c r="W768" s="76"/>
      <c r="X768" s="76"/>
      <c r="Y768" s="76"/>
      <c r="Z768" s="76"/>
      <c r="AA768" s="76"/>
      <c r="AB768" s="241">
        <v>0</v>
      </c>
      <c r="AC768" s="241">
        <v>0</v>
      </c>
      <c r="AD768" s="241">
        <v>0</v>
      </c>
      <c r="AE768" s="241">
        <v>0</v>
      </c>
    </row>
    <row r="769" spans="5:31" x14ac:dyDescent="0.2">
      <c r="E769" s="76">
        <v>655</v>
      </c>
      <c r="F769" s="76" t="s">
        <v>458</v>
      </c>
      <c r="G769" s="76">
        <v>3.3672869925</v>
      </c>
      <c r="H769" s="76">
        <v>-0.69445870799999998</v>
      </c>
      <c r="I769" s="76">
        <v>1.9760895000000001E-2</v>
      </c>
      <c r="J769" s="241">
        <v>0</v>
      </c>
      <c r="K769" s="241">
        <v>0</v>
      </c>
      <c r="L769" s="241">
        <v>0</v>
      </c>
      <c r="M769" s="241">
        <v>0</v>
      </c>
      <c r="N769" s="76"/>
      <c r="O769" s="76" t="s">
        <v>458</v>
      </c>
      <c r="P769" s="76">
        <v>3.3672869925</v>
      </c>
      <c r="Q769" s="76">
        <v>-0.69445870799999998</v>
      </c>
      <c r="R769" s="76">
        <v>1.9760895000000001E-2</v>
      </c>
      <c r="S769" s="241">
        <v>0</v>
      </c>
      <c r="T769" s="241">
        <v>0</v>
      </c>
      <c r="U769" s="241">
        <v>0</v>
      </c>
      <c r="V769" s="241">
        <v>0</v>
      </c>
      <c r="W769" s="76"/>
      <c r="X769" s="76" t="s">
        <v>458</v>
      </c>
      <c r="Y769" s="76">
        <v>3.3672869925</v>
      </c>
      <c r="Z769" s="76">
        <v>-0.69445870799999998</v>
      </c>
      <c r="AA769" s="76">
        <v>1.9760895000000001E-2</v>
      </c>
      <c r="AB769" s="241">
        <v>0</v>
      </c>
      <c r="AC769" s="241">
        <v>0</v>
      </c>
      <c r="AD769" s="241">
        <v>0</v>
      </c>
      <c r="AE769" s="241">
        <v>0</v>
      </c>
    </row>
    <row r="770" spans="5:31" x14ac:dyDescent="0.2">
      <c r="E770" s="76">
        <v>656</v>
      </c>
      <c r="F770" s="76" t="s">
        <v>459</v>
      </c>
      <c r="G770" s="76">
        <v>3.9096477189000001</v>
      </c>
      <c r="H770" s="76">
        <v>-0.95251930399999996</v>
      </c>
      <c r="I770" s="76">
        <v>5.0470504999999999E-2</v>
      </c>
      <c r="J770" s="241">
        <v>0</v>
      </c>
      <c r="K770" s="241">
        <v>0</v>
      </c>
      <c r="L770" s="241">
        <v>0</v>
      </c>
      <c r="M770" s="241">
        <v>0</v>
      </c>
      <c r="N770" s="76"/>
      <c r="O770" s="76" t="s">
        <v>459</v>
      </c>
      <c r="P770" s="76">
        <v>3.9096477189000001</v>
      </c>
      <c r="Q770" s="76">
        <v>-0.95251930399999996</v>
      </c>
      <c r="R770" s="76">
        <v>5.0470504999999999E-2</v>
      </c>
      <c r="S770" s="241">
        <v>0</v>
      </c>
      <c r="T770" s="241">
        <v>0</v>
      </c>
      <c r="U770" s="241">
        <v>0</v>
      </c>
      <c r="V770" s="241">
        <v>0</v>
      </c>
      <c r="W770" s="76"/>
      <c r="X770" s="76" t="s">
        <v>459</v>
      </c>
      <c r="Y770" s="76">
        <v>3.9096477189000001</v>
      </c>
      <c r="Z770" s="76">
        <v>-0.95251930399999996</v>
      </c>
      <c r="AA770" s="76">
        <v>5.0470504999999999E-2</v>
      </c>
      <c r="AB770" s="241">
        <v>0</v>
      </c>
      <c r="AC770" s="241">
        <v>0</v>
      </c>
      <c r="AD770" s="241">
        <v>0</v>
      </c>
      <c r="AE770" s="241">
        <v>0</v>
      </c>
    </row>
    <row r="771" spans="5:31" x14ac:dyDescent="0.2">
      <c r="E771" s="76">
        <v>657</v>
      </c>
      <c r="F771" s="76" t="s">
        <v>460</v>
      </c>
      <c r="G771" s="76">
        <v>3.4407451025000002</v>
      </c>
      <c r="H771" s="76">
        <v>-0.69445870799999998</v>
      </c>
      <c r="I771" s="76">
        <v>1.9760895000000001E-2</v>
      </c>
      <c r="J771" s="241">
        <v>0</v>
      </c>
      <c r="K771" s="241">
        <v>0</v>
      </c>
      <c r="L771" s="241">
        <v>0</v>
      </c>
      <c r="M771" s="241">
        <v>0</v>
      </c>
      <c r="N771" s="76"/>
      <c r="O771" s="76" t="s">
        <v>460</v>
      </c>
      <c r="P771" s="76">
        <v>3.4407451025000002</v>
      </c>
      <c r="Q771" s="76">
        <v>-0.69445870799999998</v>
      </c>
      <c r="R771" s="76">
        <v>1.9760895000000001E-2</v>
      </c>
      <c r="S771" s="241">
        <v>0</v>
      </c>
      <c r="T771" s="241">
        <v>0</v>
      </c>
      <c r="U771" s="241">
        <v>0</v>
      </c>
      <c r="V771" s="241">
        <v>0</v>
      </c>
      <c r="W771" s="76"/>
      <c r="X771" s="76" t="s">
        <v>460</v>
      </c>
      <c r="Y771" s="76">
        <v>3.4407451025000002</v>
      </c>
      <c r="Z771" s="76">
        <v>-0.69445870799999998</v>
      </c>
      <c r="AA771" s="76">
        <v>1.9760895000000001E-2</v>
      </c>
      <c r="AB771" s="241">
        <v>0</v>
      </c>
      <c r="AC771" s="241">
        <v>0</v>
      </c>
      <c r="AD771" s="241">
        <v>0</v>
      </c>
      <c r="AE771" s="241">
        <v>0</v>
      </c>
    </row>
    <row r="772" spans="5:31" x14ac:dyDescent="0.2">
      <c r="E772" s="76">
        <v>658</v>
      </c>
      <c r="F772" s="76" t="s">
        <v>461</v>
      </c>
      <c r="G772" s="76">
        <v>3.4974944860999999</v>
      </c>
      <c r="H772" s="76">
        <v>-0.69445870799999998</v>
      </c>
      <c r="I772" s="76">
        <v>1.9760895000000001E-2</v>
      </c>
      <c r="J772" s="241">
        <v>0</v>
      </c>
      <c r="K772" s="241">
        <v>0</v>
      </c>
      <c r="L772" s="241">
        <v>0</v>
      </c>
      <c r="M772" s="241">
        <v>0</v>
      </c>
      <c r="N772" s="76"/>
      <c r="O772" s="76" t="s">
        <v>461</v>
      </c>
      <c r="P772" s="76">
        <v>3.4974944860999999</v>
      </c>
      <c r="Q772" s="76">
        <v>-0.69445870799999998</v>
      </c>
      <c r="R772" s="76">
        <v>1.9760895000000001E-2</v>
      </c>
      <c r="S772" s="241">
        <v>0</v>
      </c>
      <c r="T772" s="241">
        <v>0</v>
      </c>
      <c r="U772" s="241">
        <v>0</v>
      </c>
      <c r="V772" s="241">
        <v>0</v>
      </c>
      <c r="W772" s="76"/>
      <c r="X772" s="76" t="s">
        <v>461</v>
      </c>
      <c r="Y772" s="76">
        <v>3.4974944860999999</v>
      </c>
      <c r="Z772" s="76">
        <v>-0.69445870799999998</v>
      </c>
      <c r="AA772" s="76">
        <v>1.9760895000000001E-2</v>
      </c>
      <c r="AB772" s="241">
        <v>0</v>
      </c>
      <c r="AC772" s="241">
        <v>0</v>
      </c>
      <c r="AD772" s="241">
        <v>0</v>
      </c>
      <c r="AE772" s="241">
        <v>0</v>
      </c>
    </row>
    <row r="773" spans="5:31" x14ac:dyDescent="0.2">
      <c r="E773" s="76">
        <v>659</v>
      </c>
      <c r="F773" s="76" t="s">
        <v>462</v>
      </c>
      <c r="G773" s="76">
        <v>3.4494703450999999</v>
      </c>
      <c r="H773" s="76">
        <v>-0.69445870799999998</v>
      </c>
      <c r="I773" s="76">
        <v>1.9760895000000001E-2</v>
      </c>
      <c r="J773" s="241">
        <v>0</v>
      </c>
      <c r="K773" s="241">
        <v>0</v>
      </c>
      <c r="L773" s="241">
        <v>0</v>
      </c>
      <c r="M773" s="241">
        <v>0</v>
      </c>
      <c r="N773" s="76"/>
      <c r="O773" s="76" t="s">
        <v>462</v>
      </c>
      <c r="P773" s="76">
        <v>3.4494703450999999</v>
      </c>
      <c r="Q773" s="76">
        <v>-0.69445870799999998</v>
      </c>
      <c r="R773" s="76">
        <v>1.9760895000000001E-2</v>
      </c>
      <c r="S773" s="241">
        <v>0</v>
      </c>
      <c r="T773" s="241">
        <v>0</v>
      </c>
      <c r="U773" s="241">
        <v>0</v>
      </c>
      <c r="V773" s="241">
        <v>0</v>
      </c>
      <c r="W773" s="76"/>
      <c r="X773" s="76" t="s">
        <v>462</v>
      </c>
      <c r="Y773" s="76">
        <v>3.4494703450999999</v>
      </c>
      <c r="Z773" s="76">
        <v>-0.69445870799999998</v>
      </c>
      <c r="AA773" s="76">
        <v>1.9760895000000001E-2</v>
      </c>
      <c r="AB773" s="241">
        <v>0</v>
      </c>
      <c r="AC773" s="241">
        <v>0</v>
      </c>
      <c r="AD773" s="241">
        <v>0</v>
      </c>
      <c r="AE773" s="241">
        <v>0</v>
      </c>
    </row>
    <row r="774" spans="5:31" x14ac:dyDescent="0.2">
      <c r="E774" s="76">
        <v>660</v>
      </c>
      <c r="F774" s="76"/>
      <c r="G774" s="76"/>
      <c r="H774" s="76"/>
      <c r="I774" s="76"/>
      <c r="J774" s="241"/>
      <c r="K774" s="241"/>
      <c r="L774" s="241"/>
      <c r="M774" s="241"/>
      <c r="N774" s="76"/>
      <c r="O774" s="76"/>
      <c r="P774" s="76"/>
      <c r="Q774" s="76"/>
      <c r="R774" s="76"/>
      <c r="S774" s="241"/>
      <c r="T774" s="241"/>
      <c r="U774" s="241"/>
      <c r="V774" s="241"/>
      <c r="W774" s="76"/>
      <c r="X774" s="76"/>
      <c r="Y774" s="76"/>
      <c r="Z774" s="76"/>
      <c r="AA774" s="76"/>
      <c r="AB774" s="241"/>
      <c r="AC774" s="241"/>
      <c r="AD774" s="241"/>
      <c r="AE774" s="241"/>
    </row>
    <row r="775" spans="5:31" x14ac:dyDescent="0.2">
      <c r="E775" s="76">
        <v>661</v>
      </c>
      <c r="F775" s="76" t="s">
        <v>464</v>
      </c>
      <c r="G775" s="76">
        <v>3.45</v>
      </c>
      <c r="H775" s="76">
        <v>-0.85</v>
      </c>
      <c r="I775" s="76">
        <v>5.2999999999999999E-2</v>
      </c>
      <c r="J775" s="241">
        <v>0</v>
      </c>
      <c r="K775" s="241">
        <v>0</v>
      </c>
      <c r="L775" s="241">
        <v>0</v>
      </c>
      <c r="M775" s="241">
        <v>0</v>
      </c>
      <c r="N775" s="76"/>
      <c r="O775" s="76" t="s">
        <v>464</v>
      </c>
      <c r="P775" s="76">
        <v>3.45</v>
      </c>
      <c r="Q775" s="76">
        <v>-0.85</v>
      </c>
      <c r="R775" s="76">
        <v>5.2999999999999999E-2</v>
      </c>
      <c r="S775" s="241">
        <v>0</v>
      </c>
      <c r="T775" s="241">
        <v>0</v>
      </c>
      <c r="U775" s="241">
        <v>0</v>
      </c>
      <c r="V775" s="241">
        <v>0</v>
      </c>
      <c r="W775" s="76"/>
      <c r="X775" s="76" t="s">
        <v>464</v>
      </c>
      <c r="Y775" s="76">
        <v>3.45</v>
      </c>
      <c r="Z775" s="76">
        <v>-0.85</v>
      </c>
      <c r="AA775" s="76">
        <v>5.2999999999999999E-2</v>
      </c>
      <c r="AB775" s="241">
        <v>0</v>
      </c>
      <c r="AC775" s="241">
        <v>0</v>
      </c>
      <c r="AD775" s="241">
        <v>0</v>
      </c>
      <c r="AE775" s="241">
        <v>0</v>
      </c>
    </row>
    <row r="776" spans="5:31" x14ac:dyDescent="0.2">
      <c r="E776" s="76">
        <v>662</v>
      </c>
      <c r="F776" s="76" t="s">
        <v>465</v>
      </c>
      <c r="G776" s="76">
        <v>3.45</v>
      </c>
      <c r="H776" s="76">
        <v>-0.85</v>
      </c>
      <c r="I776" s="76">
        <v>5.2999999999999999E-2</v>
      </c>
      <c r="J776" s="241">
        <v>0</v>
      </c>
      <c r="K776" s="241">
        <v>0</v>
      </c>
      <c r="L776" s="241">
        <v>0</v>
      </c>
      <c r="M776" s="241">
        <v>0</v>
      </c>
      <c r="N776" s="76"/>
      <c r="O776" s="76" t="s">
        <v>465</v>
      </c>
      <c r="P776" s="76">
        <v>3.45</v>
      </c>
      <c r="Q776" s="76">
        <v>-0.85</v>
      </c>
      <c r="R776" s="76">
        <v>5.2999999999999999E-2</v>
      </c>
      <c r="S776" s="241">
        <v>0</v>
      </c>
      <c r="T776" s="241">
        <v>0</v>
      </c>
      <c r="U776" s="241">
        <v>0</v>
      </c>
      <c r="V776" s="241">
        <v>0</v>
      </c>
      <c r="W776" s="76"/>
      <c r="X776" s="76" t="s">
        <v>465</v>
      </c>
      <c r="Y776" s="76">
        <v>3.45</v>
      </c>
      <c r="Z776" s="76">
        <v>-0.85</v>
      </c>
      <c r="AA776" s="76">
        <v>5.2999999999999999E-2</v>
      </c>
      <c r="AB776" s="241">
        <v>0</v>
      </c>
      <c r="AC776" s="241">
        <v>0</v>
      </c>
      <c r="AD776" s="241">
        <v>0</v>
      </c>
      <c r="AE776" s="241">
        <v>0</v>
      </c>
    </row>
    <row r="777" spans="5:31" x14ac:dyDescent="0.2">
      <c r="E777" s="76">
        <v>663</v>
      </c>
      <c r="F777" s="76"/>
      <c r="G777" s="76"/>
      <c r="H777" s="76"/>
      <c r="I777" s="76"/>
      <c r="J777" s="241"/>
      <c r="K777" s="241"/>
      <c r="L777" s="241"/>
      <c r="M777" s="241"/>
      <c r="N777" s="76"/>
      <c r="O777" s="76"/>
      <c r="P777" s="76"/>
      <c r="Q777" s="76"/>
      <c r="R777" s="76"/>
      <c r="S777" s="241"/>
      <c r="T777" s="241"/>
      <c r="U777" s="241"/>
      <c r="V777" s="241"/>
      <c r="W777" s="76"/>
      <c r="X777" s="76"/>
      <c r="Y777" s="76"/>
      <c r="Z777" s="76"/>
      <c r="AA777" s="76"/>
      <c r="AB777" s="241"/>
      <c r="AC777" s="241"/>
      <c r="AD777" s="241"/>
      <c r="AE777" s="241"/>
    </row>
    <row r="778" spans="5:31" x14ac:dyDescent="0.2">
      <c r="E778" s="76">
        <v>664</v>
      </c>
      <c r="F778" s="76"/>
      <c r="G778" s="76"/>
      <c r="H778" s="76"/>
      <c r="I778" s="76"/>
      <c r="J778" s="241"/>
      <c r="K778" s="241"/>
      <c r="L778" s="241"/>
      <c r="M778" s="241"/>
      <c r="N778" s="76"/>
      <c r="O778" s="76"/>
      <c r="P778" s="76"/>
      <c r="Q778" s="76"/>
      <c r="R778" s="76"/>
      <c r="S778" s="241"/>
      <c r="T778" s="241"/>
      <c r="U778" s="241"/>
      <c r="V778" s="241"/>
      <c r="W778" s="76"/>
      <c r="X778" s="76"/>
      <c r="Y778" s="76"/>
      <c r="Z778" s="76"/>
      <c r="AA778" s="76"/>
      <c r="AB778" s="241"/>
      <c r="AC778" s="241"/>
      <c r="AD778" s="241"/>
      <c r="AE778" s="241"/>
    </row>
    <row r="779" spans="5:31" x14ac:dyDescent="0.2">
      <c r="E779" s="76">
        <v>665</v>
      </c>
      <c r="F779" s="76"/>
      <c r="G779" s="76"/>
      <c r="H779" s="76"/>
      <c r="I779" s="76"/>
      <c r="J779" s="241"/>
      <c r="K779" s="241"/>
      <c r="L779" s="241"/>
      <c r="M779" s="241"/>
      <c r="N779" s="76"/>
      <c r="O779" s="76"/>
      <c r="P779" s="76"/>
      <c r="Q779" s="76"/>
      <c r="R779" s="76"/>
      <c r="S779" s="241"/>
      <c r="T779" s="241"/>
      <c r="U779" s="241"/>
      <c r="V779" s="241"/>
      <c r="W779" s="76"/>
      <c r="X779" s="76"/>
      <c r="Y779" s="76"/>
      <c r="Z779" s="76"/>
      <c r="AA779" s="76"/>
      <c r="AB779" s="241"/>
      <c r="AC779" s="241"/>
      <c r="AD779" s="241"/>
      <c r="AE779" s="241"/>
    </row>
    <row r="780" spans="5:31" x14ac:dyDescent="0.2">
      <c r="E780" s="76">
        <v>666</v>
      </c>
      <c r="F780" s="76"/>
      <c r="G780" s="76"/>
      <c r="H780" s="76"/>
      <c r="I780" s="76"/>
      <c r="J780" s="241"/>
      <c r="K780" s="241"/>
      <c r="L780" s="241"/>
      <c r="M780" s="241"/>
      <c r="N780" s="76"/>
      <c r="O780" s="76"/>
      <c r="P780" s="76"/>
      <c r="Q780" s="76"/>
      <c r="R780" s="76"/>
      <c r="S780" s="241"/>
      <c r="T780" s="241"/>
      <c r="U780" s="241"/>
      <c r="V780" s="241"/>
      <c r="W780" s="76"/>
      <c r="X780" s="76"/>
      <c r="Y780" s="76"/>
      <c r="Z780" s="76"/>
      <c r="AA780" s="76"/>
      <c r="AB780" s="241"/>
      <c r="AC780" s="241"/>
      <c r="AD780" s="241"/>
      <c r="AE780" s="241"/>
    </row>
    <row r="781" spans="5:31" x14ac:dyDescent="0.2">
      <c r="E781" s="76">
        <v>667</v>
      </c>
      <c r="F781" s="76"/>
      <c r="G781" s="76"/>
      <c r="H781" s="76"/>
      <c r="I781" s="76"/>
      <c r="J781" s="241"/>
      <c r="K781" s="241"/>
      <c r="L781" s="241"/>
      <c r="M781" s="241"/>
      <c r="N781" s="76"/>
      <c r="O781" s="76"/>
      <c r="P781" s="76"/>
      <c r="Q781" s="76"/>
      <c r="R781" s="76"/>
      <c r="S781" s="241"/>
      <c r="T781" s="241"/>
      <c r="U781" s="241"/>
      <c r="V781" s="241"/>
      <c r="W781" s="76"/>
      <c r="X781" s="76"/>
      <c r="Y781" s="76"/>
      <c r="Z781" s="76"/>
      <c r="AA781" s="76"/>
      <c r="AB781" s="241"/>
      <c r="AC781" s="241"/>
      <c r="AD781" s="241"/>
      <c r="AE781" s="241"/>
    </row>
    <row r="782" spans="5:31" x14ac:dyDescent="0.2">
      <c r="E782" s="76">
        <v>668</v>
      </c>
      <c r="F782" s="76"/>
      <c r="G782" s="76"/>
      <c r="H782" s="76"/>
      <c r="I782" s="76"/>
      <c r="J782" s="241"/>
      <c r="K782" s="241"/>
      <c r="L782" s="241"/>
      <c r="M782" s="241"/>
      <c r="N782" s="76"/>
      <c r="O782" s="76"/>
      <c r="P782" s="76"/>
      <c r="Q782" s="76"/>
      <c r="R782" s="76"/>
      <c r="S782" s="241"/>
      <c r="T782" s="241"/>
      <c r="U782" s="241"/>
      <c r="V782" s="241"/>
      <c r="W782" s="76"/>
      <c r="X782" s="76"/>
      <c r="Y782" s="76"/>
      <c r="Z782" s="76"/>
      <c r="AA782" s="76"/>
      <c r="AB782" s="241"/>
      <c r="AC782" s="241"/>
      <c r="AD782" s="241"/>
      <c r="AE782" s="241"/>
    </row>
    <row r="783" spans="5:31" x14ac:dyDescent="0.2">
      <c r="E783" s="76">
        <v>669</v>
      </c>
      <c r="F783" s="76" t="s">
        <v>361</v>
      </c>
      <c r="G783" s="76"/>
      <c r="H783" s="76"/>
      <c r="I783" s="76"/>
      <c r="J783" s="241">
        <v>0</v>
      </c>
      <c r="K783" s="241">
        <v>0</v>
      </c>
      <c r="L783" s="241">
        <v>0</v>
      </c>
      <c r="M783" s="241">
        <v>0</v>
      </c>
      <c r="N783" s="76"/>
      <c r="O783" s="76"/>
      <c r="P783" s="76"/>
      <c r="Q783" s="76"/>
      <c r="R783" s="76"/>
      <c r="S783" s="241">
        <v>0</v>
      </c>
      <c r="T783" s="241">
        <v>0</v>
      </c>
      <c r="U783" s="241">
        <v>0</v>
      </c>
      <c r="V783" s="241">
        <v>0</v>
      </c>
      <c r="W783" s="76"/>
      <c r="X783" s="76"/>
      <c r="Y783" s="76"/>
      <c r="Z783" s="76"/>
      <c r="AA783" s="76"/>
      <c r="AB783" s="241">
        <v>0</v>
      </c>
      <c r="AC783" s="241">
        <v>0</v>
      </c>
      <c r="AD783" s="241">
        <v>0</v>
      </c>
      <c r="AE783" s="241">
        <v>0</v>
      </c>
    </row>
    <row r="784" spans="5:31" x14ac:dyDescent="0.2">
      <c r="E784" s="76">
        <v>670</v>
      </c>
      <c r="F784" s="76" t="s">
        <v>363</v>
      </c>
      <c r="G784" s="76">
        <v>3.9999884473999998</v>
      </c>
      <c r="H784" s="76">
        <v>-0.73414141300000002</v>
      </c>
      <c r="I784" s="76">
        <v>1.6643859E-2</v>
      </c>
      <c r="J784" s="241">
        <v>0</v>
      </c>
      <c r="K784" s="241">
        <v>0</v>
      </c>
      <c r="L784" s="241">
        <v>0</v>
      </c>
      <c r="M784" s="241">
        <v>0</v>
      </c>
      <c r="N784" s="76"/>
      <c r="O784" s="76" t="s">
        <v>363</v>
      </c>
      <c r="P784" s="76">
        <v>3.9999884473999998</v>
      </c>
      <c r="Q784" s="76">
        <v>-0.73414141300000002</v>
      </c>
      <c r="R784" s="76">
        <v>1.6643859E-2</v>
      </c>
      <c r="S784" s="241">
        <v>0</v>
      </c>
      <c r="T784" s="241">
        <v>0</v>
      </c>
      <c r="U784" s="241">
        <v>0</v>
      </c>
      <c r="V784" s="241">
        <v>0</v>
      </c>
      <c r="W784" s="76"/>
      <c r="X784" s="76" t="s">
        <v>363</v>
      </c>
      <c r="Y784" s="76">
        <v>3.9999884473999998</v>
      </c>
      <c r="Z784" s="76">
        <v>-0.73414141300000002</v>
      </c>
      <c r="AA784" s="76">
        <v>1.6643859E-2</v>
      </c>
      <c r="AB784" s="241">
        <v>0</v>
      </c>
      <c r="AC784" s="241">
        <v>0</v>
      </c>
      <c r="AD784" s="241">
        <v>0</v>
      </c>
      <c r="AE784" s="241">
        <v>0</v>
      </c>
    </row>
    <row r="785" spans="5:31" x14ac:dyDescent="0.2">
      <c r="E785" s="76">
        <v>671</v>
      </c>
      <c r="F785" s="76" t="s">
        <v>364</v>
      </c>
      <c r="G785" s="76">
        <v>2.6652430882</v>
      </c>
      <c r="H785" s="76">
        <v>-0.11928668100000001</v>
      </c>
      <c r="I785" s="76">
        <v>-4.8863157999999997E-2</v>
      </c>
      <c r="J785" s="241">
        <v>0</v>
      </c>
      <c r="K785" s="241">
        <v>0</v>
      </c>
      <c r="L785" s="241">
        <v>0</v>
      </c>
      <c r="M785" s="241">
        <v>0</v>
      </c>
      <c r="N785" s="76"/>
      <c r="O785" s="76" t="s">
        <v>364</v>
      </c>
      <c r="P785" s="76">
        <v>2.6652430882</v>
      </c>
      <c r="Q785" s="76">
        <v>-0.11928668100000001</v>
      </c>
      <c r="R785" s="76">
        <v>-4.8863157999999997E-2</v>
      </c>
      <c r="S785" s="241">
        <v>0</v>
      </c>
      <c r="T785" s="241">
        <v>0</v>
      </c>
      <c r="U785" s="241">
        <v>0</v>
      </c>
      <c r="V785" s="241">
        <v>0</v>
      </c>
      <c r="W785" s="76"/>
      <c r="X785" s="76" t="s">
        <v>364</v>
      </c>
      <c r="Y785" s="76">
        <v>2.6652430882</v>
      </c>
      <c r="Z785" s="76">
        <v>-0.11928668100000001</v>
      </c>
      <c r="AA785" s="76">
        <v>-4.8863157999999997E-2</v>
      </c>
      <c r="AB785" s="241">
        <v>0</v>
      </c>
      <c r="AC785" s="241">
        <v>0</v>
      </c>
      <c r="AD785" s="241">
        <v>0</v>
      </c>
      <c r="AE785" s="241">
        <v>0</v>
      </c>
    </row>
    <row r="786" spans="5:31" x14ac:dyDescent="0.2">
      <c r="E786" s="76">
        <v>672</v>
      </c>
      <c r="F786" s="76" t="s">
        <v>365</v>
      </c>
      <c r="G786" s="76">
        <v>2.6605861569</v>
      </c>
      <c r="H786" s="76">
        <v>-0.11928668100000001</v>
      </c>
      <c r="I786" s="76">
        <v>-4.8863157999999997E-2</v>
      </c>
      <c r="J786" s="241">
        <v>0</v>
      </c>
      <c r="K786" s="241">
        <v>0</v>
      </c>
      <c r="L786" s="241">
        <v>0</v>
      </c>
      <c r="M786" s="241">
        <v>0</v>
      </c>
      <c r="N786" s="76"/>
      <c r="O786" s="76" t="s">
        <v>365</v>
      </c>
      <c r="P786" s="76">
        <v>2.6605861569</v>
      </c>
      <c r="Q786" s="76">
        <v>-0.11928668100000001</v>
      </c>
      <c r="R786" s="76">
        <v>-4.8863157999999997E-2</v>
      </c>
      <c r="S786" s="241">
        <v>0</v>
      </c>
      <c r="T786" s="241">
        <v>0</v>
      </c>
      <c r="U786" s="241">
        <v>0</v>
      </c>
      <c r="V786" s="241">
        <v>0</v>
      </c>
      <c r="W786" s="76"/>
      <c r="X786" s="76" t="s">
        <v>365</v>
      </c>
      <c r="Y786" s="76">
        <v>2.6605861569</v>
      </c>
      <c r="Z786" s="76">
        <v>-0.11928668100000001</v>
      </c>
      <c r="AA786" s="76">
        <v>-4.8863157999999997E-2</v>
      </c>
      <c r="AB786" s="241">
        <v>0</v>
      </c>
      <c r="AC786" s="241">
        <v>0</v>
      </c>
      <c r="AD786" s="241">
        <v>0</v>
      </c>
      <c r="AE786" s="241">
        <v>0</v>
      </c>
    </row>
    <row r="787" spans="5:31" x14ac:dyDescent="0.2">
      <c r="E787" s="76">
        <v>673</v>
      </c>
      <c r="F787" s="76" t="s">
        <v>366</v>
      </c>
      <c r="G787" s="76">
        <v>2.6620784484</v>
      </c>
      <c r="H787" s="76">
        <v>-0.11928668100000001</v>
      </c>
      <c r="I787" s="76">
        <v>-4.8863157999999997E-2</v>
      </c>
      <c r="J787" s="241">
        <v>0</v>
      </c>
      <c r="K787" s="241">
        <v>0</v>
      </c>
      <c r="L787" s="241">
        <v>0</v>
      </c>
      <c r="M787" s="241">
        <v>0</v>
      </c>
      <c r="N787" s="76"/>
      <c r="O787" s="76" t="s">
        <v>366</v>
      </c>
      <c r="P787" s="76">
        <v>2.6620784484</v>
      </c>
      <c r="Q787" s="76">
        <v>-0.11928668100000001</v>
      </c>
      <c r="R787" s="76">
        <v>-4.8863157999999997E-2</v>
      </c>
      <c r="S787" s="241">
        <v>0</v>
      </c>
      <c r="T787" s="241">
        <v>0</v>
      </c>
      <c r="U787" s="241">
        <v>0</v>
      </c>
      <c r="V787" s="241">
        <v>0</v>
      </c>
      <c r="W787" s="76"/>
      <c r="X787" s="76" t="s">
        <v>366</v>
      </c>
      <c r="Y787" s="76">
        <v>2.6620784484</v>
      </c>
      <c r="Z787" s="76">
        <v>-0.11928668100000001</v>
      </c>
      <c r="AA787" s="76">
        <v>-4.8863157999999997E-2</v>
      </c>
      <c r="AB787" s="241">
        <v>0</v>
      </c>
      <c r="AC787" s="241">
        <v>0</v>
      </c>
      <c r="AD787" s="241">
        <v>0</v>
      </c>
      <c r="AE787" s="241">
        <v>0</v>
      </c>
    </row>
    <row r="788" spans="5:31" x14ac:dyDescent="0.2">
      <c r="E788" s="76">
        <v>674</v>
      </c>
      <c r="F788" s="76" t="s">
        <v>367</v>
      </c>
      <c r="G788" s="76">
        <v>2.6956948919000001</v>
      </c>
      <c r="H788" s="76">
        <v>-0.11928668100000001</v>
      </c>
      <c r="I788" s="76">
        <v>-4.8863157999999997E-2</v>
      </c>
      <c r="J788" s="241">
        <v>0</v>
      </c>
      <c r="K788" s="241">
        <v>0</v>
      </c>
      <c r="L788" s="241">
        <v>0</v>
      </c>
      <c r="M788" s="241">
        <v>0</v>
      </c>
      <c r="N788" s="76"/>
      <c r="O788" s="76" t="s">
        <v>367</v>
      </c>
      <c r="P788" s="76">
        <v>2.6956948919000001</v>
      </c>
      <c r="Q788" s="76">
        <v>-0.11928668100000001</v>
      </c>
      <c r="R788" s="76">
        <v>-4.8863157999999997E-2</v>
      </c>
      <c r="S788" s="241">
        <v>0</v>
      </c>
      <c r="T788" s="241">
        <v>0</v>
      </c>
      <c r="U788" s="241">
        <v>0</v>
      </c>
      <c r="V788" s="241">
        <v>0</v>
      </c>
      <c r="W788" s="76"/>
      <c r="X788" s="76" t="s">
        <v>367</v>
      </c>
      <c r="Y788" s="76">
        <v>2.6956948919000001</v>
      </c>
      <c r="Z788" s="76">
        <v>-0.11928668100000001</v>
      </c>
      <c r="AA788" s="76">
        <v>-4.8863157999999997E-2</v>
      </c>
      <c r="AB788" s="241">
        <v>0</v>
      </c>
      <c r="AC788" s="241">
        <v>0</v>
      </c>
      <c r="AD788" s="241">
        <v>0</v>
      </c>
      <c r="AE788" s="241">
        <v>0</v>
      </c>
    </row>
    <row r="789" spans="5:31" x14ac:dyDescent="0.2">
      <c r="E789" s="76">
        <v>675</v>
      </c>
      <c r="F789" s="76" t="s">
        <v>368</v>
      </c>
      <c r="G789" s="76">
        <v>2.7224218358000001</v>
      </c>
      <c r="H789" s="76">
        <v>-0.11928668100000001</v>
      </c>
      <c r="I789" s="76">
        <v>-4.8863157999999997E-2</v>
      </c>
      <c r="J789" s="241">
        <v>0</v>
      </c>
      <c r="K789" s="241">
        <v>0</v>
      </c>
      <c r="L789" s="241">
        <v>0</v>
      </c>
      <c r="M789" s="241">
        <v>0</v>
      </c>
      <c r="N789" s="76"/>
      <c r="O789" s="76" t="s">
        <v>368</v>
      </c>
      <c r="P789" s="76">
        <v>2.7224218358000001</v>
      </c>
      <c r="Q789" s="76">
        <v>-0.11928668100000001</v>
      </c>
      <c r="R789" s="76">
        <v>-4.8863157999999997E-2</v>
      </c>
      <c r="S789" s="241">
        <v>0</v>
      </c>
      <c r="T789" s="241">
        <v>0</v>
      </c>
      <c r="U789" s="241">
        <v>0</v>
      </c>
      <c r="V789" s="241">
        <v>0</v>
      </c>
      <c r="W789" s="76"/>
      <c r="X789" s="76" t="s">
        <v>368</v>
      </c>
      <c r="Y789" s="76">
        <v>2.7224218358000001</v>
      </c>
      <c r="Z789" s="76">
        <v>-0.11928668100000001</v>
      </c>
      <c r="AA789" s="76">
        <v>-4.8863157999999997E-2</v>
      </c>
      <c r="AB789" s="241">
        <v>0</v>
      </c>
      <c r="AC789" s="241">
        <v>0</v>
      </c>
      <c r="AD789" s="241">
        <v>0</v>
      </c>
      <c r="AE789" s="241">
        <v>0</v>
      </c>
    </row>
    <row r="790" spans="5:31" x14ac:dyDescent="0.2">
      <c r="E790" s="76">
        <v>676</v>
      </c>
      <c r="F790" s="76" t="s">
        <v>369</v>
      </c>
      <c r="G790" s="76">
        <v>2.6631192054000001</v>
      </c>
      <c r="H790" s="76">
        <v>-0.11928668100000001</v>
      </c>
      <c r="I790" s="76">
        <v>-4.8863157999999997E-2</v>
      </c>
      <c r="J790" s="241">
        <v>0</v>
      </c>
      <c r="K790" s="241">
        <v>0</v>
      </c>
      <c r="L790" s="241">
        <v>0</v>
      </c>
      <c r="M790" s="241">
        <v>0</v>
      </c>
      <c r="N790" s="76"/>
      <c r="O790" s="76" t="s">
        <v>369</v>
      </c>
      <c r="P790" s="76">
        <v>2.6631192054000001</v>
      </c>
      <c r="Q790" s="76">
        <v>-0.11928668100000001</v>
      </c>
      <c r="R790" s="76">
        <v>-4.8863157999999997E-2</v>
      </c>
      <c r="S790" s="241">
        <v>0</v>
      </c>
      <c r="T790" s="241">
        <v>0</v>
      </c>
      <c r="U790" s="241">
        <v>0</v>
      </c>
      <c r="V790" s="241">
        <v>0</v>
      </c>
      <c r="W790" s="76"/>
      <c r="X790" s="76" t="s">
        <v>369</v>
      </c>
      <c r="Y790" s="76">
        <v>2.6631192054000001</v>
      </c>
      <c r="Z790" s="76">
        <v>-0.11928668100000001</v>
      </c>
      <c r="AA790" s="76">
        <v>-4.8863157999999997E-2</v>
      </c>
      <c r="AB790" s="241">
        <v>0</v>
      </c>
      <c r="AC790" s="241">
        <v>0</v>
      </c>
      <c r="AD790" s="241">
        <v>0</v>
      </c>
      <c r="AE790" s="241">
        <v>0</v>
      </c>
    </row>
    <row r="791" spans="5:31" x14ac:dyDescent="0.2">
      <c r="E791" s="76">
        <v>677</v>
      </c>
      <c r="F791" s="76" t="s">
        <v>370</v>
      </c>
      <c r="G791" s="76">
        <v>2.6744533060000002</v>
      </c>
      <c r="H791" s="76">
        <v>-0.11928668100000001</v>
      </c>
      <c r="I791" s="76">
        <v>-4.8863157999999997E-2</v>
      </c>
      <c r="J791" s="241">
        <v>0</v>
      </c>
      <c r="K791" s="241">
        <v>0</v>
      </c>
      <c r="L791" s="241">
        <v>0</v>
      </c>
      <c r="M791" s="241">
        <v>0</v>
      </c>
      <c r="N791" s="76"/>
      <c r="O791" s="76" t="s">
        <v>370</v>
      </c>
      <c r="P791" s="76">
        <v>2.6744533060000002</v>
      </c>
      <c r="Q791" s="76">
        <v>-0.11928668100000001</v>
      </c>
      <c r="R791" s="76">
        <v>-4.8863157999999997E-2</v>
      </c>
      <c r="S791" s="241">
        <v>0</v>
      </c>
      <c r="T791" s="241">
        <v>0</v>
      </c>
      <c r="U791" s="241">
        <v>0</v>
      </c>
      <c r="V791" s="241">
        <v>0</v>
      </c>
      <c r="W791" s="76"/>
      <c r="X791" s="76" t="s">
        <v>370</v>
      </c>
      <c r="Y791" s="76">
        <v>2.6744533060000002</v>
      </c>
      <c r="Z791" s="76">
        <v>-0.11928668100000001</v>
      </c>
      <c r="AA791" s="76">
        <v>-4.8863157999999997E-2</v>
      </c>
      <c r="AB791" s="241">
        <v>0</v>
      </c>
      <c r="AC791" s="241">
        <v>0</v>
      </c>
      <c r="AD791" s="241">
        <v>0</v>
      </c>
      <c r="AE791" s="241">
        <v>0</v>
      </c>
    </row>
    <row r="792" spans="5:31" x14ac:dyDescent="0.2">
      <c r="E792" s="76">
        <v>678</v>
      </c>
      <c r="F792" s="76" t="s">
        <v>371</v>
      </c>
      <c r="G792" s="76">
        <v>2.6699270862</v>
      </c>
      <c r="H792" s="76">
        <v>-0.11928668100000001</v>
      </c>
      <c r="I792" s="76">
        <v>-4.8863157999999997E-2</v>
      </c>
      <c r="J792" s="241">
        <v>0</v>
      </c>
      <c r="K792" s="241">
        <v>0</v>
      </c>
      <c r="L792" s="241">
        <v>0</v>
      </c>
      <c r="M792" s="241">
        <v>0</v>
      </c>
      <c r="N792" s="76"/>
      <c r="O792" s="76" t="s">
        <v>371</v>
      </c>
      <c r="P792" s="76">
        <v>2.6699270862</v>
      </c>
      <c r="Q792" s="76">
        <v>-0.11928668100000001</v>
      </c>
      <c r="R792" s="76">
        <v>-4.8863157999999997E-2</v>
      </c>
      <c r="S792" s="241">
        <v>0</v>
      </c>
      <c r="T792" s="241">
        <v>0</v>
      </c>
      <c r="U792" s="241">
        <v>0</v>
      </c>
      <c r="V792" s="241">
        <v>0</v>
      </c>
      <c r="W792" s="76"/>
      <c r="X792" s="76" t="s">
        <v>371</v>
      </c>
      <c r="Y792" s="76">
        <v>2.6699270862</v>
      </c>
      <c r="Z792" s="76">
        <v>-0.11928668100000001</v>
      </c>
      <c r="AA792" s="76">
        <v>-4.8863157999999997E-2</v>
      </c>
      <c r="AB792" s="241">
        <v>0</v>
      </c>
      <c r="AC792" s="241">
        <v>0</v>
      </c>
      <c r="AD792" s="241">
        <v>0</v>
      </c>
      <c r="AE792" s="241">
        <v>0</v>
      </c>
    </row>
    <row r="793" spans="5:31" x14ac:dyDescent="0.2">
      <c r="E793" s="76">
        <v>679</v>
      </c>
      <c r="F793" s="76" t="s">
        <v>372</v>
      </c>
      <c r="G793" s="76">
        <v>2.6765280981999999</v>
      </c>
      <c r="H793" s="76">
        <v>-0.11928668100000001</v>
      </c>
      <c r="I793" s="76">
        <v>-4.8863157999999997E-2</v>
      </c>
      <c r="J793" s="241">
        <v>0</v>
      </c>
      <c r="K793" s="241">
        <v>0</v>
      </c>
      <c r="L793" s="241">
        <v>0</v>
      </c>
      <c r="M793" s="241">
        <v>0</v>
      </c>
      <c r="N793" s="76"/>
      <c r="O793" s="76" t="s">
        <v>372</v>
      </c>
      <c r="P793" s="76">
        <v>2.6765280981999999</v>
      </c>
      <c r="Q793" s="76">
        <v>-0.11928668100000001</v>
      </c>
      <c r="R793" s="76">
        <v>-4.8863157999999997E-2</v>
      </c>
      <c r="S793" s="241">
        <v>0</v>
      </c>
      <c r="T793" s="241">
        <v>0</v>
      </c>
      <c r="U793" s="241">
        <v>0</v>
      </c>
      <c r="V793" s="241">
        <v>0</v>
      </c>
      <c r="W793" s="76"/>
      <c r="X793" s="76" t="s">
        <v>372</v>
      </c>
      <c r="Y793" s="76">
        <v>2.6765280981999999</v>
      </c>
      <c r="Z793" s="76">
        <v>-0.11928668100000001</v>
      </c>
      <c r="AA793" s="76">
        <v>-4.8863157999999997E-2</v>
      </c>
      <c r="AB793" s="241">
        <v>0</v>
      </c>
      <c r="AC793" s="241">
        <v>0</v>
      </c>
      <c r="AD793" s="241">
        <v>0</v>
      </c>
      <c r="AE793" s="241">
        <v>0</v>
      </c>
    </row>
    <row r="794" spans="5:31" x14ac:dyDescent="0.2">
      <c r="E794" s="76">
        <v>680</v>
      </c>
      <c r="F794" s="76" t="s">
        <v>373</v>
      </c>
      <c r="G794" s="76">
        <v>2.6631737254000001</v>
      </c>
      <c r="H794" s="76">
        <v>-0.11928668100000001</v>
      </c>
      <c r="I794" s="76">
        <v>-4.8863157999999997E-2</v>
      </c>
      <c r="J794" s="241">
        <v>0</v>
      </c>
      <c r="K794" s="241">
        <v>0</v>
      </c>
      <c r="L794" s="241">
        <v>0</v>
      </c>
      <c r="M794" s="241">
        <v>0</v>
      </c>
      <c r="N794" s="76"/>
      <c r="O794" s="76" t="s">
        <v>373</v>
      </c>
      <c r="P794" s="76">
        <v>2.6631737254000001</v>
      </c>
      <c r="Q794" s="76">
        <v>-0.11928668100000001</v>
      </c>
      <c r="R794" s="76">
        <v>-4.8863157999999997E-2</v>
      </c>
      <c r="S794" s="241">
        <v>0</v>
      </c>
      <c r="T794" s="241">
        <v>0</v>
      </c>
      <c r="U794" s="241">
        <v>0</v>
      </c>
      <c r="V794" s="241">
        <v>0</v>
      </c>
      <c r="W794" s="76"/>
      <c r="X794" s="76" t="s">
        <v>373</v>
      </c>
      <c r="Y794" s="76">
        <v>2.6631737254000001</v>
      </c>
      <c r="Z794" s="76">
        <v>-0.11928668100000001</v>
      </c>
      <c r="AA794" s="76">
        <v>-4.8863157999999997E-2</v>
      </c>
      <c r="AB794" s="241">
        <v>0</v>
      </c>
      <c r="AC794" s="241">
        <v>0</v>
      </c>
      <c r="AD794" s="241">
        <v>0</v>
      </c>
      <c r="AE794" s="241">
        <v>0</v>
      </c>
    </row>
    <row r="795" spans="5:31" x14ac:dyDescent="0.2">
      <c r="E795" s="76">
        <v>681</v>
      </c>
      <c r="F795" s="76" t="s">
        <v>374</v>
      </c>
      <c r="G795" s="76">
        <v>2.6620257098</v>
      </c>
      <c r="H795" s="76">
        <v>-0.11928668100000001</v>
      </c>
      <c r="I795" s="76">
        <v>-4.8863157999999997E-2</v>
      </c>
      <c r="J795" s="241">
        <v>0</v>
      </c>
      <c r="K795" s="241">
        <v>0</v>
      </c>
      <c r="L795" s="241">
        <v>0</v>
      </c>
      <c r="M795" s="241">
        <v>0</v>
      </c>
      <c r="N795" s="76"/>
      <c r="O795" s="76" t="s">
        <v>374</v>
      </c>
      <c r="P795" s="76">
        <v>2.6620257098</v>
      </c>
      <c r="Q795" s="76">
        <v>-0.11928668100000001</v>
      </c>
      <c r="R795" s="76">
        <v>-4.8863157999999997E-2</v>
      </c>
      <c r="S795" s="241">
        <v>0</v>
      </c>
      <c r="T795" s="241">
        <v>0</v>
      </c>
      <c r="U795" s="241">
        <v>0</v>
      </c>
      <c r="V795" s="241">
        <v>0</v>
      </c>
      <c r="W795" s="76"/>
      <c r="X795" s="76" t="s">
        <v>374</v>
      </c>
      <c r="Y795" s="76">
        <v>2.6620257098</v>
      </c>
      <c r="Z795" s="76">
        <v>-0.11928668100000001</v>
      </c>
      <c r="AA795" s="76">
        <v>-4.8863157999999997E-2</v>
      </c>
      <c r="AB795" s="241">
        <v>0</v>
      </c>
      <c r="AC795" s="241">
        <v>0</v>
      </c>
      <c r="AD795" s="241">
        <v>0</v>
      </c>
      <c r="AE795" s="241">
        <v>0</v>
      </c>
    </row>
    <row r="796" spans="5:31" x14ac:dyDescent="0.2">
      <c r="E796" s="76">
        <v>682</v>
      </c>
      <c r="F796" s="76" t="s">
        <v>375</v>
      </c>
      <c r="G796" s="76">
        <v>2.6774012228999999</v>
      </c>
      <c r="H796" s="76">
        <v>-0.11928668100000001</v>
      </c>
      <c r="I796" s="76">
        <v>-4.8863157999999997E-2</v>
      </c>
      <c r="J796" s="241">
        <v>0</v>
      </c>
      <c r="K796" s="241">
        <v>0</v>
      </c>
      <c r="L796" s="241">
        <v>0</v>
      </c>
      <c r="M796" s="241">
        <v>0</v>
      </c>
      <c r="N796" s="76"/>
      <c r="O796" s="76" t="s">
        <v>375</v>
      </c>
      <c r="P796" s="76">
        <v>2.6774012228999999</v>
      </c>
      <c r="Q796" s="76">
        <v>-0.11928668100000001</v>
      </c>
      <c r="R796" s="76">
        <v>-4.8863157999999997E-2</v>
      </c>
      <c r="S796" s="241">
        <v>0</v>
      </c>
      <c r="T796" s="241">
        <v>0</v>
      </c>
      <c r="U796" s="241">
        <v>0</v>
      </c>
      <c r="V796" s="241">
        <v>0</v>
      </c>
      <c r="W796" s="76"/>
      <c r="X796" s="76" t="s">
        <v>375</v>
      </c>
      <c r="Y796" s="76">
        <v>2.6774012228999999</v>
      </c>
      <c r="Z796" s="76">
        <v>-0.11928668100000001</v>
      </c>
      <c r="AA796" s="76">
        <v>-4.8863157999999997E-2</v>
      </c>
      <c r="AB796" s="241">
        <v>0</v>
      </c>
      <c r="AC796" s="241">
        <v>0</v>
      </c>
      <c r="AD796" s="241">
        <v>0</v>
      </c>
      <c r="AE796" s="241">
        <v>0</v>
      </c>
    </row>
    <row r="797" spans="5:31" x14ac:dyDescent="0.2">
      <c r="E797" s="76">
        <v>683</v>
      </c>
      <c r="F797" s="76" t="s">
        <v>376</v>
      </c>
      <c r="G797" s="76">
        <v>2.6746588074000002</v>
      </c>
      <c r="H797" s="76">
        <v>-0.11928668100000001</v>
      </c>
      <c r="I797" s="76">
        <v>-4.8863157999999997E-2</v>
      </c>
      <c r="J797" s="241">
        <v>0</v>
      </c>
      <c r="K797" s="241">
        <v>0</v>
      </c>
      <c r="L797" s="241">
        <v>0</v>
      </c>
      <c r="M797" s="241">
        <v>0</v>
      </c>
      <c r="N797" s="76"/>
      <c r="O797" s="76" t="s">
        <v>376</v>
      </c>
      <c r="P797" s="76">
        <v>2.6746588074000002</v>
      </c>
      <c r="Q797" s="76">
        <v>-0.11928668100000001</v>
      </c>
      <c r="R797" s="76">
        <v>-4.8863157999999997E-2</v>
      </c>
      <c r="S797" s="241">
        <v>0</v>
      </c>
      <c r="T797" s="241">
        <v>0</v>
      </c>
      <c r="U797" s="241">
        <v>0</v>
      </c>
      <c r="V797" s="241">
        <v>0</v>
      </c>
      <c r="W797" s="76"/>
      <c r="X797" s="76" t="s">
        <v>376</v>
      </c>
      <c r="Y797" s="76">
        <v>2.6746588074000002</v>
      </c>
      <c r="Z797" s="76">
        <v>-0.11928668100000001</v>
      </c>
      <c r="AA797" s="76">
        <v>-4.8863157999999997E-2</v>
      </c>
      <c r="AB797" s="241">
        <v>0</v>
      </c>
      <c r="AC797" s="241">
        <v>0</v>
      </c>
      <c r="AD797" s="241">
        <v>0</v>
      </c>
      <c r="AE797" s="241">
        <v>0</v>
      </c>
    </row>
    <row r="798" spans="5:31" x14ac:dyDescent="0.2">
      <c r="E798" s="76">
        <v>684</v>
      </c>
      <c r="F798" s="76" t="s">
        <v>377</v>
      </c>
      <c r="G798" s="76">
        <v>2.6692150218999999</v>
      </c>
      <c r="H798" s="76">
        <v>-0.11928668100000001</v>
      </c>
      <c r="I798" s="76">
        <v>-4.8863157999999997E-2</v>
      </c>
      <c r="J798" s="241">
        <v>0</v>
      </c>
      <c r="K798" s="241">
        <v>0</v>
      </c>
      <c r="L798" s="241">
        <v>0</v>
      </c>
      <c r="M798" s="241">
        <v>0</v>
      </c>
      <c r="N798" s="76"/>
      <c r="O798" s="76" t="s">
        <v>377</v>
      </c>
      <c r="P798" s="76">
        <v>2.6692150218999999</v>
      </c>
      <c r="Q798" s="76">
        <v>-0.11928668100000001</v>
      </c>
      <c r="R798" s="76">
        <v>-4.8863157999999997E-2</v>
      </c>
      <c r="S798" s="241">
        <v>0</v>
      </c>
      <c r="T798" s="241">
        <v>0</v>
      </c>
      <c r="U798" s="241">
        <v>0</v>
      </c>
      <c r="V798" s="241">
        <v>0</v>
      </c>
      <c r="W798" s="76"/>
      <c r="X798" s="76" t="s">
        <v>377</v>
      </c>
      <c r="Y798" s="76">
        <v>2.6692150218999999</v>
      </c>
      <c r="Z798" s="76">
        <v>-0.11928668100000001</v>
      </c>
      <c r="AA798" s="76">
        <v>-4.8863157999999997E-2</v>
      </c>
      <c r="AB798" s="241">
        <v>0</v>
      </c>
      <c r="AC798" s="241">
        <v>0</v>
      </c>
      <c r="AD798" s="241">
        <v>0</v>
      </c>
      <c r="AE798" s="241">
        <v>0</v>
      </c>
    </row>
    <row r="799" spans="5:31" x14ac:dyDescent="0.2">
      <c r="E799" s="76">
        <v>685</v>
      </c>
      <c r="F799" s="76" t="s">
        <v>378</v>
      </c>
      <c r="G799" s="76">
        <v>2.6642958627</v>
      </c>
      <c r="H799" s="76">
        <v>-0.11928668100000001</v>
      </c>
      <c r="I799" s="76">
        <v>-4.8863157999999997E-2</v>
      </c>
      <c r="J799" s="241">
        <v>0</v>
      </c>
      <c r="K799" s="241">
        <v>0</v>
      </c>
      <c r="L799" s="241">
        <v>0</v>
      </c>
      <c r="M799" s="241">
        <v>0</v>
      </c>
      <c r="N799" s="76"/>
      <c r="O799" s="76" t="s">
        <v>378</v>
      </c>
      <c r="P799" s="76">
        <v>2.6642958627</v>
      </c>
      <c r="Q799" s="76">
        <v>-0.11928668100000001</v>
      </c>
      <c r="R799" s="76">
        <v>-4.8863157999999997E-2</v>
      </c>
      <c r="S799" s="241">
        <v>0</v>
      </c>
      <c r="T799" s="241">
        <v>0</v>
      </c>
      <c r="U799" s="241">
        <v>0</v>
      </c>
      <c r="V799" s="241">
        <v>0</v>
      </c>
      <c r="W799" s="76"/>
      <c r="X799" s="76" t="s">
        <v>378</v>
      </c>
      <c r="Y799" s="76">
        <v>2.6642958627</v>
      </c>
      <c r="Z799" s="76">
        <v>-0.11928668100000001</v>
      </c>
      <c r="AA799" s="76">
        <v>-4.8863157999999997E-2</v>
      </c>
      <c r="AB799" s="241">
        <v>0</v>
      </c>
      <c r="AC799" s="241">
        <v>0</v>
      </c>
      <c r="AD799" s="241">
        <v>0</v>
      </c>
      <c r="AE799" s="241">
        <v>0</v>
      </c>
    </row>
    <row r="800" spans="5:31" x14ac:dyDescent="0.2">
      <c r="E800" s="76">
        <v>686</v>
      </c>
      <c r="F800" s="76" t="s">
        <v>379</v>
      </c>
      <c r="G800" s="76">
        <v>3.9970619888000001</v>
      </c>
      <c r="H800" s="76">
        <v>-0.73414141300000002</v>
      </c>
      <c r="I800" s="76">
        <v>1.6643859E-2</v>
      </c>
      <c r="J800" s="241">
        <v>0</v>
      </c>
      <c r="K800" s="241">
        <v>0</v>
      </c>
      <c r="L800" s="241">
        <v>0</v>
      </c>
      <c r="M800" s="241">
        <v>0</v>
      </c>
      <c r="N800" s="76"/>
      <c r="O800" s="76" t="s">
        <v>379</v>
      </c>
      <c r="P800" s="76">
        <v>3.9970619888000001</v>
      </c>
      <c r="Q800" s="76">
        <v>-0.73414141300000002</v>
      </c>
      <c r="R800" s="76">
        <v>1.6643859E-2</v>
      </c>
      <c r="S800" s="241">
        <v>0</v>
      </c>
      <c r="T800" s="241">
        <v>0</v>
      </c>
      <c r="U800" s="241">
        <v>0</v>
      </c>
      <c r="V800" s="241">
        <v>0</v>
      </c>
      <c r="W800" s="76"/>
      <c r="X800" s="76" t="s">
        <v>379</v>
      </c>
      <c r="Y800" s="76">
        <v>3.9970619888000001</v>
      </c>
      <c r="Z800" s="76">
        <v>-0.73414141300000002</v>
      </c>
      <c r="AA800" s="76">
        <v>1.6643859E-2</v>
      </c>
      <c r="AB800" s="241">
        <v>0</v>
      </c>
      <c r="AC800" s="241">
        <v>0</v>
      </c>
      <c r="AD800" s="241">
        <v>0</v>
      </c>
      <c r="AE800" s="241">
        <v>0</v>
      </c>
    </row>
    <row r="801" spans="5:31" x14ac:dyDescent="0.2">
      <c r="E801" s="76">
        <v>687</v>
      </c>
      <c r="F801" s="76" t="s">
        <v>380</v>
      </c>
      <c r="G801" s="76">
        <v>2.6587999717000002</v>
      </c>
      <c r="H801" s="76">
        <v>-0.11928668100000001</v>
      </c>
      <c r="I801" s="76">
        <v>-4.8863157999999997E-2</v>
      </c>
      <c r="J801" s="241">
        <v>0</v>
      </c>
      <c r="K801" s="241">
        <v>0</v>
      </c>
      <c r="L801" s="241">
        <v>0</v>
      </c>
      <c r="M801" s="241">
        <v>0</v>
      </c>
      <c r="N801" s="76"/>
      <c r="O801" s="76" t="s">
        <v>380</v>
      </c>
      <c r="P801" s="76">
        <v>2.6587999717000002</v>
      </c>
      <c r="Q801" s="76">
        <v>-0.11928668100000001</v>
      </c>
      <c r="R801" s="76">
        <v>-4.8863157999999997E-2</v>
      </c>
      <c r="S801" s="241">
        <v>0</v>
      </c>
      <c r="T801" s="241">
        <v>0</v>
      </c>
      <c r="U801" s="241">
        <v>0</v>
      </c>
      <c r="V801" s="241">
        <v>0</v>
      </c>
      <c r="W801" s="76"/>
      <c r="X801" s="76" t="s">
        <v>380</v>
      </c>
      <c r="Y801" s="76">
        <v>2.6587999717000002</v>
      </c>
      <c r="Z801" s="76">
        <v>-0.11928668100000001</v>
      </c>
      <c r="AA801" s="76">
        <v>-4.8863157999999997E-2</v>
      </c>
      <c r="AB801" s="241">
        <v>0</v>
      </c>
      <c r="AC801" s="241">
        <v>0</v>
      </c>
      <c r="AD801" s="241">
        <v>0</v>
      </c>
      <c r="AE801" s="241">
        <v>0</v>
      </c>
    </row>
    <row r="802" spans="5:31" x14ac:dyDescent="0.2">
      <c r="E802" s="76">
        <v>688</v>
      </c>
      <c r="F802" s="76" t="s">
        <v>381</v>
      </c>
      <c r="G802" s="76">
        <v>2.6711027986999998</v>
      </c>
      <c r="H802" s="76">
        <v>-0.11928668100000001</v>
      </c>
      <c r="I802" s="76">
        <v>-4.8863157999999997E-2</v>
      </c>
      <c r="J802" s="241">
        <v>0</v>
      </c>
      <c r="K802" s="241">
        <v>0</v>
      </c>
      <c r="L802" s="241">
        <v>0</v>
      </c>
      <c r="M802" s="241">
        <v>0</v>
      </c>
      <c r="N802" s="76"/>
      <c r="O802" s="76" t="s">
        <v>381</v>
      </c>
      <c r="P802" s="76">
        <v>2.6711027986999998</v>
      </c>
      <c r="Q802" s="76">
        <v>-0.11928668100000001</v>
      </c>
      <c r="R802" s="76">
        <v>-4.8863157999999997E-2</v>
      </c>
      <c r="S802" s="241">
        <v>0</v>
      </c>
      <c r="T802" s="241">
        <v>0</v>
      </c>
      <c r="U802" s="241">
        <v>0</v>
      </c>
      <c r="V802" s="241">
        <v>0</v>
      </c>
      <c r="W802" s="76"/>
      <c r="X802" s="76" t="s">
        <v>381</v>
      </c>
      <c r="Y802" s="76">
        <v>2.6711027986999998</v>
      </c>
      <c r="Z802" s="76">
        <v>-0.11928668100000001</v>
      </c>
      <c r="AA802" s="76">
        <v>-4.8863157999999997E-2</v>
      </c>
      <c r="AB802" s="241">
        <v>0</v>
      </c>
      <c r="AC802" s="241">
        <v>0</v>
      </c>
      <c r="AD802" s="241">
        <v>0</v>
      </c>
      <c r="AE802" s="241">
        <v>0</v>
      </c>
    </row>
    <row r="803" spans="5:31" x14ac:dyDescent="0.2">
      <c r="E803" s="76">
        <v>689</v>
      </c>
      <c r="F803" s="76" t="s">
        <v>382</v>
      </c>
      <c r="G803" s="76">
        <v>2.6712077945999999</v>
      </c>
      <c r="H803" s="76">
        <v>-0.11928668100000001</v>
      </c>
      <c r="I803" s="76">
        <v>-4.8863157999999997E-2</v>
      </c>
      <c r="J803" s="241">
        <v>0</v>
      </c>
      <c r="K803" s="241">
        <v>0</v>
      </c>
      <c r="L803" s="241">
        <v>0</v>
      </c>
      <c r="M803" s="241">
        <v>0</v>
      </c>
      <c r="N803" s="76"/>
      <c r="O803" s="76" t="s">
        <v>382</v>
      </c>
      <c r="P803" s="76">
        <v>2.6712077945999999</v>
      </c>
      <c r="Q803" s="76">
        <v>-0.11928668100000001</v>
      </c>
      <c r="R803" s="76">
        <v>-4.8863157999999997E-2</v>
      </c>
      <c r="S803" s="241">
        <v>0</v>
      </c>
      <c r="T803" s="241">
        <v>0</v>
      </c>
      <c r="U803" s="241">
        <v>0</v>
      </c>
      <c r="V803" s="241">
        <v>0</v>
      </c>
      <c r="W803" s="76"/>
      <c r="X803" s="76" t="s">
        <v>382</v>
      </c>
      <c r="Y803" s="76">
        <v>2.6712077945999999</v>
      </c>
      <c r="Z803" s="76">
        <v>-0.11928668100000001</v>
      </c>
      <c r="AA803" s="76">
        <v>-4.8863157999999997E-2</v>
      </c>
      <c r="AB803" s="241">
        <v>0</v>
      </c>
      <c r="AC803" s="241">
        <v>0</v>
      </c>
      <c r="AD803" s="241">
        <v>0</v>
      </c>
      <c r="AE803" s="241">
        <v>0</v>
      </c>
    </row>
    <row r="804" spans="5:31" x14ac:dyDescent="0.2">
      <c r="E804" s="76">
        <v>690</v>
      </c>
      <c r="F804" s="76" t="s">
        <v>383</v>
      </c>
      <c r="G804" s="76">
        <v>2.6641964772</v>
      </c>
      <c r="H804" s="76">
        <v>-0.11928668100000001</v>
      </c>
      <c r="I804" s="76">
        <v>-4.8863157999999997E-2</v>
      </c>
      <c r="J804" s="241">
        <v>0</v>
      </c>
      <c r="K804" s="241">
        <v>0</v>
      </c>
      <c r="L804" s="241">
        <v>0</v>
      </c>
      <c r="M804" s="241">
        <v>0</v>
      </c>
      <c r="N804" s="76"/>
      <c r="O804" s="76" t="s">
        <v>383</v>
      </c>
      <c r="P804" s="76">
        <v>2.6641964772</v>
      </c>
      <c r="Q804" s="76">
        <v>-0.11928668100000001</v>
      </c>
      <c r="R804" s="76">
        <v>-4.8863157999999997E-2</v>
      </c>
      <c r="S804" s="241">
        <v>0</v>
      </c>
      <c r="T804" s="241">
        <v>0</v>
      </c>
      <c r="U804" s="241">
        <v>0</v>
      </c>
      <c r="V804" s="241">
        <v>0</v>
      </c>
      <c r="W804" s="76"/>
      <c r="X804" s="76" t="s">
        <v>383</v>
      </c>
      <c r="Y804" s="76">
        <v>2.6641964772</v>
      </c>
      <c r="Z804" s="76">
        <v>-0.11928668100000001</v>
      </c>
      <c r="AA804" s="76">
        <v>-4.8863157999999997E-2</v>
      </c>
      <c r="AB804" s="241">
        <v>0</v>
      </c>
      <c r="AC804" s="241">
        <v>0</v>
      </c>
      <c r="AD804" s="241">
        <v>0</v>
      </c>
      <c r="AE804" s="241">
        <v>0</v>
      </c>
    </row>
    <row r="805" spans="5:31" x14ac:dyDescent="0.2">
      <c r="E805" s="76">
        <v>691</v>
      </c>
      <c r="F805" s="76" t="s">
        <v>384</v>
      </c>
      <c r="G805" s="76">
        <v>2.6561557189</v>
      </c>
      <c r="H805" s="76">
        <v>-0.11928668100000001</v>
      </c>
      <c r="I805" s="76">
        <v>-4.8863157999999997E-2</v>
      </c>
      <c r="J805" s="241">
        <v>0</v>
      </c>
      <c r="K805" s="241">
        <v>0</v>
      </c>
      <c r="L805" s="241">
        <v>0</v>
      </c>
      <c r="M805" s="241">
        <v>0</v>
      </c>
      <c r="N805" s="76"/>
      <c r="O805" s="76" t="s">
        <v>384</v>
      </c>
      <c r="P805" s="76">
        <v>2.6561557189</v>
      </c>
      <c r="Q805" s="76">
        <v>-0.11928668100000001</v>
      </c>
      <c r="R805" s="76">
        <v>-4.8863157999999997E-2</v>
      </c>
      <c r="S805" s="241">
        <v>0</v>
      </c>
      <c r="T805" s="241">
        <v>0</v>
      </c>
      <c r="U805" s="241">
        <v>0</v>
      </c>
      <c r="V805" s="241">
        <v>0</v>
      </c>
      <c r="W805" s="76"/>
      <c r="X805" s="76" t="s">
        <v>384</v>
      </c>
      <c r="Y805" s="76">
        <v>2.6561557189</v>
      </c>
      <c r="Z805" s="76">
        <v>-0.11928668100000001</v>
      </c>
      <c r="AA805" s="76">
        <v>-4.8863157999999997E-2</v>
      </c>
      <c r="AB805" s="241">
        <v>0</v>
      </c>
      <c r="AC805" s="241">
        <v>0</v>
      </c>
      <c r="AD805" s="241">
        <v>0</v>
      </c>
      <c r="AE805" s="241">
        <v>0</v>
      </c>
    </row>
    <row r="806" spans="5:31" x14ac:dyDescent="0.2">
      <c r="E806" s="76">
        <v>692</v>
      </c>
      <c r="F806" s="76" t="s">
        <v>385</v>
      </c>
      <c r="G806" s="76">
        <v>2.6719396841999998</v>
      </c>
      <c r="H806" s="76">
        <v>-0.11928668100000001</v>
      </c>
      <c r="I806" s="76">
        <v>-4.8863157999999997E-2</v>
      </c>
      <c r="J806" s="241">
        <v>0</v>
      </c>
      <c r="K806" s="241">
        <v>0</v>
      </c>
      <c r="L806" s="241">
        <v>0</v>
      </c>
      <c r="M806" s="241">
        <v>0</v>
      </c>
      <c r="N806" s="76"/>
      <c r="O806" s="76" t="s">
        <v>385</v>
      </c>
      <c r="P806" s="76">
        <v>2.6719396841999998</v>
      </c>
      <c r="Q806" s="76">
        <v>-0.11928668100000001</v>
      </c>
      <c r="R806" s="76">
        <v>-4.8863157999999997E-2</v>
      </c>
      <c r="S806" s="241">
        <v>0</v>
      </c>
      <c r="T806" s="241">
        <v>0</v>
      </c>
      <c r="U806" s="241">
        <v>0</v>
      </c>
      <c r="V806" s="241">
        <v>0</v>
      </c>
      <c r="W806" s="76"/>
      <c r="X806" s="76" t="s">
        <v>385</v>
      </c>
      <c r="Y806" s="76">
        <v>2.6719396841999998</v>
      </c>
      <c r="Z806" s="76">
        <v>-0.11928668100000001</v>
      </c>
      <c r="AA806" s="76">
        <v>-4.8863157999999997E-2</v>
      </c>
      <c r="AB806" s="241">
        <v>0</v>
      </c>
      <c r="AC806" s="241">
        <v>0</v>
      </c>
      <c r="AD806" s="241">
        <v>0</v>
      </c>
      <c r="AE806" s="241">
        <v>0</v>
      </c>
    </row>
    <row r="807" spans="5:31" x14ac:dyDescent="0.2">
      <c r="E807" s="76">
        <v>693</v>
      </c>
      <c r="F807" s="76" t="s">
        <v>386</v>
      </c>
      <c r="G807" s="76">
        <v>2.6688358552000002</v>
      </c>
      <c r="H807" s="76">
        <v>-0.11928668100000001</v>
      </c>
      <c r="I807" s="76">
        <v>-4.8863157999999997E-2</v>
      </c>
      <c r="J807" s="241">
        <v>0</v>
      </c>
      <c r="K807" s="241">
        <v>0</v>
      </c>
      <c r="L807" s="241">
        <v>0</v>
      </c>
      <c r="M807" s="241">
        <v>0</v>
      </c>
      <c r="N807" s="76"/>
      <c r="O807" s="76" t="s">
        <v>386</v>
      </c>
      <c r="P807" s="76">
        <v>2.6688358552000002</v>
      </c>
      <c r="Q807" s="76">
        <v>-0.11928668100000001</v>
      </c>
      <c r="R807" s="76">
        <v>-4.8863157999999997E-2</v>
      </c>
      <c r="S807" s="241">
        <v>0</v>
      </c>
      <c r="T807" s="241">
        <v>0</v>
      </c>
      <c r="U807" s="241">
        <v>0</v>
      </c>
      <c r="V807" s="241">
        <v>0</v>
      </c>
      <c r="W807" s="76"/>
      <c r="X807" s="76" t="s">
        <v>386</v>
      </c>
      <c r="Y807" s="76">
        <v>2.6688358552000002</v>
      </c>
      <c r="Z807" s="76">
        <v>-0.11928668100000001</v>
      </c>
      <c r="AA807" s="76">
        <v>-4.8863157999999997E-2</v>
      </c>
      <c r="AB807" s="241">
        <v>0</v>
      </c>
      <c r="AC807" s="241">
        <v>0</v>
      </c>
      <c r="AD807" s="241">
        <v>0</v>
      </c>
      <c r="AE807" s="241">
        <v>0</v>
      </c>
    </row>
    <row r="808" spans="5:31" x14ac:dyDescent="0.2">
      <c r="E808" s="76">
        <v>694</v>
      </c>
      <c r="F808" s="76" t="s">
        <v>387</v>
      </c>
      <c r="G808" s="76">
        <v>2.6700297786</v>
      </c>
      <c r="H808" s="76">
        <v>-0.11928668100000001</v>
      </c>
      <c r="I808" s="76">
        <v>-4.8863157999999997E-2</v>
      </c>
      <c r="J808" s="241">
        <v>0</v>
      </c>
      <c r="K808" s="241">
        <v>0</v>
      </c>
      <c r="L808" s="241">
        <v>0</v>
      </c>
      <c r="M808" s="241">
        <v>0</v>
      </c>
      <c r="N808" s="76"/>
      <c r="O808" s="76" t="s">
        <v>387</v>
      </c>
      <c r="P808" s="76">
        <v>2.6700297786</v>
      </c>
      <c r="Q808" s="76">
        <v>-0.11928668100000001</v>
      </c>
      <c r="R808" s="76">
        <v>-4.8863157999999997E-2</v>
      </c>
      <c r="S808" s="241">
        <v>0</v>
      </c>
      <c r="T808" s="241">
        <v>0</v>
      </c>
      <c r="U808" s="241">
        <v>0</v>
      </c>
      <c r="V808" s="241">
        <v>0</v>
      </c>
      <c r="W808" s="76"/>
      <c r="X808" s="76" t="s">
        <v>387</v>
      </c>
      <c r="Y808" s="76">
        <v>2.6700297786</v>
      </c>
      <c r="Z808" s="76">
        <v>-0.11928668100000001</v>
      </c>
      <c r="AA808" s="76">
        <v>-4.8863157999999997E-2</v>
      </c>
      <c r="AB808" s="241">
        <v>0</v>
      </c>
      <c r="AC808" s="241">
        <v>0</v>
      </c>
      <c r="AD808" s="241">
        <v>0</v>
      </c>
      <c r="AE808" s="241">
        <v>0</v>
      </c>
    </row>
    <row r="809" spans="5:31" x14ac:dyDescent="0.2">
      <c r="E809" s="76">
        <v>695</v>
      </c>
      <c r="F809" s="76" t="s">
        <v>388</v>
      </c>
      <c r="G809" s="76">
        <v>2.6711084634</v>
      </c>
      <c r="H809" s="76">
        <v>-0.11928668100000001</v>
      </c>
      <c r="I809" s="76">
        <v>-4.8863157999999997E-2</v>
      </c>
      <c r="J809" s="241">
        <v>0</v>
      </c>
      <c r="K809" s="241">
        <v>0</v>
      </c>
      <c r="L809" s="241">
        <v>0</v>
      </c>
      <c r="M809" s="241">
        <v>0</v>
      </c>
      <c r="N809" s="76"/>
      <c r="O809" s="76" t="s">
        <v>388</v>
      </c>
      <c r="P809" s="76">
        <v>2.6711084634</v>
      </c>
      <c r="Q809" s="76">
        <v>-0.11928668100000001</v>
      </c>
      <c r="R809" s="76">
        <v>-4.8863157999999997E-2</v>
      </c>
      <c r="S809" s="241">
        <v>0</v>
      </c>
      <c r="T809" s="241">
        <v>0</v>
      </c>
      <c r="U809" s="241">
        <v>0</v>
      </c>
      <c r="V809" s="241">
        <v>0</v>
      </c>
      <c r="W809" s="76"/>
      <c r="X809" s="76" t="s">
        <v>388</v>
      </c>
      <c r="Y809" s="76">
        <v>2.6711084634</v>
      </c>
      <c r="Z809" s="76">
        <v>-0.11928668100000001</v>
      </c>
      <c r="AA809" s="76">
        <v>-4.8863157999999997E-2</v>
      </c>
      <c r="AB809" s="241">
        <v>0</v>
      </c>
      <c r="AC809" s="241">
        <v>0</v>
      </c>
      <c r="AD809" s="241">
        <v>0</v>
      </c>
      <c r="AE809" s="241">
        <v>0</v>
      </c>
    </row>
    <row r="810" spans="5:31" x14ac:dyDescent="0.2">
      <c r="E810" s="76">
        <v>696</v>
      </c>
      <c r="F810" s="76" t="s">
        <v>389</v>
      </c>
      <c r="G810" s="76">
        <v>2.6556335307999999</v>
      </c>
      <c r="H810" s="76">
        <v>-0.11928668100000001</v>
      </c>
      <c r="I810" s="76">
        <v>-4.8863157999999997E-2</v>
      </c>
      <c r="J810" s="241">
        <v>0</v>
      </c>
      <c r="K810" s="241">
        <v>0</v>
      </c>
      <c r="L810" s="241">
        <v>0</v>
      </c>
      <c r="M810" s="241">
        <v>0</v>
      </c>
      <c r="N810" s="76"/>
      <c r="O810" s="76" t="s">
        <v>389</v>
      </c>
      <c r="P810" s="76">
        <v>2.6556335307999999</v>
      </c>
      <c r="Q810" s="76">
        <v>-0.11928668100000001</v>
      </c>
      <c r="R810" s="76">
        <v>-4.8863157999999997E-2</v>
      </c>
      <c r="S810" s="241">
        <v>0</v>
      </c>
      <c r="T810" s="241">
        <v>0</v>
      </c>
      <c r="U810" s="241">
        <v>0</v>
      </c>
      <c r="V810" s="241">
        <v>0</v>
      </c>
      <c r="W810" s="76"/>
      <c r="X810" s="76" t="s">
        <v>389</v>
      </c>
      <c r="Y810" s="76">
        <v>2.6556335307999999</v>
      </c>
      <c r="Z810" s="76">
        <v>-0.11928668100000001</v>
      </c>
      <c r="AA810" s="76">
        <v>-4.8863157999999997E-2</v>
      </c>
      <c r="AB810" s="241">
        <v>0</v>
      </c>
      <c r="AC810" s="241">
        <v>0</v>
      </c>
      <c r="AD810" s="241">
        <v>0</v>
      </c>
      <c r="AE810" s="241">
        <v>0</v>
      </c>
    </row>
    <row r="811" spans="5:31" x14ac:dyDescent="0.2">
      <c r="E811" s="76">
        <v>697</v>
      </c>
      <c r="F811" s="76" t="s">
        <v>390</v>
      </c>
      <c r="G811" s="76">
        <v>2.6712077945999999</v>
      </c>
      <c r="H811" s="76">
        <v>-0.11928668100000001</v>
      </c>
      <c r="I811" s="76">
        <v>-4.8863157999999997E-2</v>
      </c>
      <c r="J811" s="241">
        <v>0</v>
      </c>
      <c r="K811" s="241">
        <v>0</v>
      </c>
      <c r="L811" s="241">
        <v>0</v>
      </c>
      <c r="M811" s="241">
        <v>0</v>
      </c>
      <c r="N811" s="76"/>
      <c r="O811" s="76" t="s">
        <v>390</v>
      </c>
      <c r="P811" s="76">
        <v>2.6712077945999999</v>
      </c>
      <c r="Q811" s="76">
        <v>-0.11928668100000001</v>
      </c>
      <c r="R811" s="76">
        <v>-4.8863157999999997E-2</v>
      </c>
      <c r="S811" s="241">
        <v>0</v>
      </c>
      <c r="T811" s="241">
        <v>0</v>
      </c>
      <c r="U811" s="241">
        <v>0</v>
      </c>
      <c r="V811" s="241">
        <v>0</v>
      </c>
      <c r="W811" s="76"/>
      <c r="X811" s="76" t="s">
        <v>390</v>
      </c>
      <c r="Y811" s="76">
        <v>2.6712077945999999</v>
      </c>
      <c r="Z811" s="76">
        <v>-0.11928668100000001</v>
      </c>
      <c r="AA811" s="76">
        <v>-4.8863157999999997E-2</v>
      </c>
      <c r="AB811" s="241">
        <v>0</v>
      </c>
      <c r="AC811" s="241">
        <v>0</v>
      </c>
      <c r="AD811" s="241">
        <v>0</v>
      </c>
      <c r="AE811" s="241">
        <v>0</v>
      </c>
    </row>
    <row r="812" spans="5:31" x14ac:dyDescent="0.2">
      <c r="E812" s="76">
        <v>698</v>
      </c>
      <c r="F812" s="76" t="s">
        <v>391</v>
      </c>
      <c r="G812" s="76">
        <v>2.6700272643999998</v>
      </c>
      <c r="H812" s="76">
        <v>-0.11928668100000001</v>
      </c>
      <c r="I812" s="76">
        <v>-4.8863157999999997E-2</v>
      </c>
      <c r="J812" s="241">
        <v>0</v>
      </c>
      <c r="K812" s="241">
        <v>0</v>
      </c>
      <c r="L812" s="241">
        <v>0</v>
      </c>
      <c r="M812" s="241">
        <v>0</v>
      </c>
      <c r="N812" s="76"/>
      <c r="O812" s="76" t="s">
        <v>391</v>
      </c>
      <c r="P812" s="76">
        <v>2.6700272643999998</v>
      </c>
      <c r="Q812" s="76">
        <v>-0.11928668100000001</v>
      </c>
      <c r="R812" s="76">
        <v>-4.8863157999999997E-2</v>
      </c>
      <c r="S812" s="241">
        <v>0</v>
      </c>
      <c r="T812" s="241">
        <v>0</v>
      </c>
      <c r="U812" s="241">
        <v>0</v>
      </c>
      <c r="V812" s="241">
        <v>0</v>
      </c>
      <c r="W812" s="76"/>
      <c r="X812" s="76" t="s">
        <v>391</v>
      </c>
      <c r="Y812" s="76">
        <v>2.6700272643999998</v>
      </c>
      <c r="Z812" s="76">
        <v>-0.11928668100000001</v>
      </c>
      <c r="AA812" s="76">
        <v>-4.8863157999999997E-2</v>
      </c>
      <c r="AB812" s="241">
        <v>0</v>
      </c>
      <c r="AC812" s="241">
        <v>0</v>
      </c>
      <c r="AD812" s="241">
        <v>0</v>
      </c>
      <c r="AE812" s="241">
        <v>0</v>
      </c>
    </row>
    <row r="813" spans="5:31" x14ac:dyDescent="0.2">
      <c r="E813" s="76">
        <v>699</v>
      </c>
      <c r="F813" s="76" t="s">
        <v>392</v>
      </c>
      <c r="G813" s="76">
        <v>2.7076958981999999</v>
      </c>
      <c r="H813" s="76">
        <v>-0.11928668100000001</v>
      </c>
      <c r="I813" s="76">
        <v>-4.8863157999999997E-2</v>
      </c>
      <c r="J813" s="241">
        <v>0</v>
      </c>
      <c r="K813" s="241">
        <v>0</v>
      </c>
      <c r="L813" s="241">
        <v>0</v>
      </c>
      <c r="M813" s="241">
        <v>0</v>
      </c>
      <c r="N813" s="76"/>
      <c r="O813" s="76" t="s">
        <v>392</v>
      </c>
      <c r="P813" s="76">
        <v>2.7076958981999999</v>
      </c>
      <c r="Q813" s="76">
        <v>-0.11928668100000001</v>
      </c>
      <c r="R813" s="76">
        <v>-4.8863157999999997E-2</v>
      </c>
      <c r="S813" s="241">
        <v>0</v>
      </c>
      <c r="T813" s="241">
        <v>0</v>
      </c>
      <c r="U813" s="241">
        <v>0</v>
      </c>
      <c r="V813" s="241">
        <v>0</v>
      </c>
      <c r="W813" s="76"/>
      <c r="X813" s="76" t="s">
        <v>392</v>
      </c>
      <c r="Y813" s="76">
        <v>2.7076958981999999</v>
      </c>
      <c r="Z813" s="76">
        <v>-0.11928668100000001</v>
      </c>
      <c r="AA813" s="76">
        <v>-4.8863157999999997E-2</v>
      </c>
      <c r="AB813" s="241">
        <v>0</v>
      </c>
      <c r="AC813" s="241">
        <v>0</v>
      </c>
      <c r="AD813" s="241">
        <v>0</v>
      </c>
      <c r="AE813" s="241">
        <v>0</v>
      </c>
    </row>
    <row r="814" spans="5:31" x14ac:dyDescent="0.2">
      <c r="E814" s="76">
        <v>700</v>
      </c>
      <c r="F814" s="76"/>
      <c r="G814" s="76"/>
      <c r="H814" s="76"/>
      <c r="I814" s="76"/>
      <c r="J814" s="241">
        <v>0</v>
      </c>
      <c r="K814" s="241">
        <v>0</v>
      </c>
      <c r="L814" s="241">
        <v>0</v>
      </c>
      <c r="M814" s="241">
        <v>0</v>
      </c>
      <c r="N814" s="76"/>
      <c r="O814" s="76"/>
      <c r="P814" s="76"/>
      <c r="Q814" s="76"/>
      <c r="R814" s="76"/>
      <c r="S814" s="241">
        <v>0</v>
      </c>
      <c r="T814" s="241">
        <v>0</v>
      </c>
      <c r="U814" s="241">
        <v>0</v>
      </c>
      <c r="V814" s="241">
        <v>0</v>
      </c>
      <c r="W814" s="76"/>
      <c r="X814" s="76"/>
      <c r="Y814" s="76"/>
      <c r="Z814" s="76"/>
      <c r="AA814" s="76"/>
      <c r="AB814" s="241">
        <v>0</v>
      </c>
      <c r="AC814" s="241">
        <v>0</v>
      </c>
      <c r="AD814" s="241">
        <v>0</v>
      </c>
      <c r="AE814" s="241">
        <v>0</v>
      </c>
    </row>
    <row r="815" spans="5:31" x14ac:dyDescent="0.2">
      <c r="E815" s="76">
        <v>701</v>
      </c>
      <c r="F815" s="76" t="s">
        <v>394</v>
      </c>
      <c r="G815" s="76">
        <v>3.9915810331000001</v>
      </c>
      <c r="H815" s="76">
        <v>-0.81519311900000002</v>
      </c>
      <c r="I815" s="76">
        <v>2.6573890999999999E-2</v>
      </c>
      <c r="J815" s="241">
        <v>0</v>
      </c>
      <c r="K815" s="241">
        <v>0</v>
      </c>
      <c r="L815" s="241">
        <v>0</v>
      </c>
      <c r="M815" s="241">
        <v>0</v>
      </c>
      <c r="N815" s="76"/>
      <c r="O815" s="76" t="s">
        <v>394</v>
      </c>
      <c r="P815" s="76">
        <v>3.9915810331000001</v>
      </c>
      <c r="Q815" s="76">
        <v>-0.81519311900000002</v>
      </c>
      <c r="R815" s="76">
        <v>2.6573890999999999E-2</v>
      </c>
      <c r="S815" s="241">
        <v>0</v>
      </c>
      <c r="T815" s="241">
        <v>0</v>
      </c>
      <c r="U815" s="241">
        <v>0</v>
      </c>
      <c r="V815" s="241">
        <v>0</v>
      </c>
      <c r="W815" s="76"/>
      <c r="X815" s="76" t="s">
        <v>394</v>
      </c>
      <c r="Y815" s="76">
        <v>3.9915810331000001</v>
      </c>
      <c r="Z815" s="76">
        <v>-0.81519311900000002</v>
      </c>
      <c r="AA815" s="76">
        <v>2.6573890999999999E-2</v>
      </c>
      <c r="AB815" s="241">
        <v>0</v>
      </c>
      <c r="AC815" s="241">
        <v>0</v>
      </c>
      <c r="AD815" s="241">
        <v>0</v>
      </c>
      <c r="AE815" s="241">
        <v>0</v>
      </c>
    </row>
    <row r="816" spans="5:31" x14ac:dyDescent="0.2">
      <c r="E816" s="76">
        <v>702</v>
      </c>
      <c r="F816" s="76" t="s">
        <v>395</v>
      </c>
      <c r="G816" s="76">
        <v>2.6970870410000001</v>
      </c>
      <c r="H816" s="76">
        <v>-0.20489960600000001</v>
      </c>
      <c r="I816" s="76">
        <v>-3.8631113000000002E-2</v>
      </c>
      <c r="J816" s="241">
        <v>0</v>
      </c>
      <c r="K816" s="241">
        <v>0</v>
      </c>
      <c r="L816" s="241">
        <v>0</v>
      </c>
      <c r="M816" s="241">
        <v>0</v>
      </c>
      <c r="N816" s="76"/>
      <c r="O816" s="76" t="s">
        <v>395</v>
      </c>
      <c r="P816" s="76">
        <v>2.6970870410000001</v>
      </c>
      <c r="Q816" s="76">
        <v>-0.20489960600000001</v>
      </c>
      <c r="R816" s="76">
        <v>-3.8631113000000002E-2</v>
      </c>
      <c r="S816" s="241">
        <v>0</v>
      </c>
      <c r="T816" s="241">
        <v>0</v>
      </c>
      <c r="U816" s="241">
        <v>0</v>
      </c>
      <c r="V816" s="241">
        <v>0</v>
      </c>
      <c r="W816" s="76"/>
      <c r="X816" s="76" t="s">
        <v>395</v>
      </c>
      <c r="Y816" s="76">
        <v>2.6970870410000001</v>
      </c>
      <c r="Z816" s="76">
        <v>-0.20489960600000001</v>
      </c>
      <c r="AA816" s="76">
        <v>-3.8631113000000002E-2</v>
      </c>
      <c r="AB816" s="241">
        <v>0</v>
      </c>
      <c r="AC816" s="241">
        <v>0</v>
      </c>
      <c r="AD816" s="241">
        <v>0</v>
      </c>
      <c r="AE816" s="241">
        <v>0</v>
      </c>
    </row>
    <row r="817" spans="5:31" x14ac:dyDescent="0.2">
      <c r="E817" s="76">
        <v>703</v>
      </c>
      <c r="F817" s="76" t="s">
        <v>396</v>
      </c>
      <c r="G817" s="76">
        <v>2.6670330786999998</v>
      </c>
      <c r="H817" s="76">
        <v>-0.20489960600000001</v>
      </c>
      <c r="I817" s="76">
        <v>-3.8631113000000002E-2</v>
      </c>
      <c r="J817" s="241">
        <v>0</v>
      </c>
      <c r="K817" s="241">
        <v>0</v>
      </c>
      <c r="L817" s="241">
        <v>0</v>
      </c>
      <c r="M817" s="241">
        <v>0</v>
      </c>
      <c r="N817" s="76"/>
      <c r="O817" s="76" t="s">
        <v>396</v>
      </c>
      <c r="P817" s="76">
        <v>2.6670330786999998</v>
      </c>
      <c r="Q817" s="76">
        <v>-0.20489960600000001</v>
      </c>
      <c r="R817" s="76">
        <v>-3.8631113000000002E-2</v>
      </c>
      <c r="S817" s="241">
        <v>0</v>
      </c>
      <c r="T817" s="241">
        <v>0</v>
      </c>
      <c r="U817" s="241">
        <v>0</v>
      </c>
      <c r="V817" s="241">
        <v>0</v>
      </c>
      <c r="W817" s="76"/>
      <c r="X817" s="76" t="s">
        <v>396</v>
      </c>
      <c r="Y817" s="76">
        <v>2.6670330786999998</v>
      </c>
      <c r="Z817" s="76">
        <v>-0.20489960600000001</v>
      </c>
      <c r="AA817" s="76">
        <v>-3.8631113000000002E-2</v>
      </c>
      <c r="AB817" s="241">
        <v>0</v>
      </c>
      <c r="AC817" s="241">
        <v>0</v>
      </c>
      <c r="AD817" s="241">
        <v>0</v>
      </c>
      <c r="AE817" s="241">
        <v>0</v>
      </c>
    </row>
    <row r="818" spans="5:31" x14ac:dyDescent="0.2">
      <c r="E818" s="76">
        <v>704</v>
      </c>
      <c r="F818" s="76" t="s">
        <v>397</v>
      </c>
      <c r="G818" s="76">
        <v>2.6739238826</v>
      </c>
      <c r="H818" s="76">
        <v>-0.20489960600000001</v>
      </c>
      <c r="I818" s="76">
        <v>-3.8631113000000002E-2</v>
      </c>
      <c r="J818" s="241">
        <v>0</v>
      </c>
      <c r="K818" s="241">
        <v>0</v>
      </c>
      <c r="L818" s="241">
        <v>0</v>
      </c>
      <c r="M818" s="241">
        <v>0</v>
      </c>
      <c r="N818" s="76"/>
      <c r="O818" s="76" t="s">
        <v>397</v>
      </c>
      <c r="P818" s="76">
        <v>2.6739238826</v>
      </c>
      <c r="Q818" s="76">
        <v>-0.20489960600000001</v>
      </c>
      <c r="R818" s="76">
        <v>-3.8631113000000002E-2</v>
      </c>
      <c r="S818" s="241">
        <v>0</v>
      </c>
      <c r="T818" s="241">
        <v>0</v>
      </c>
      <c r="U818" s="241">
        <v>0</v>
      </c>
      <c r="V818" s="241">
        <v>0</v>
      </c>
      <c r="W818" s="76"/>
      <c r="X818" s="76" t="s">
        <v>397</v>
      </c>
      <c r="Y818" s="76">
        <v>2.6739238826</v>
      </c>
      <c r="Z818" s="76">
        <v>-0.20489960600000001</v>
      </c>
      <c r="AA818" s="76">
        <v>-3.8631113000000002E-2</v>
      </c>
      <c r="AB818" s="241">
        <v>0</v>
      </c>
      <c r="AC818" s="241">
        <v>0</v>
      </c>
      <c r="AD818" s="241">
        <v>0</v>
      </c>
      <c r="AE818" s="241">
        <v>0</v>
      </c>
    </row>
    <row r="819" spans="5:31" x14ac:dyDescent="0.2">
      <c r="E819" s="76">
        <v>705</v>
      </c>
      <c r="F819" s="76" t="s">
        <v>398</v>
      </c>
      <c r="G819" s="76">
        <v>2.6786000667000001</v>
      </c>
      <c r="H819" s="76">
        <v>-0.20489960600000001</v>
      </c>
      <c r="I819" s="76">
        <v>-3.8631113000000002E-2</v>
      </c>
      <c r="J819" s="241">
        <v>0</v>
      </c>
      <c r="K819" s="241">
        <v>0</v>
      </c>
      <c r="L819" s="241">
        <v>0</v>
      </c>
      <c r="M819" s="241">
        <v>0</v>
      </c>
      <c r="N819" s="76"/>
      <c r="O819" s="76" t="s">
        <v>398</v>
      </c>
      <c r="P819" s="76">
        <v>2.6786000667000001</v>
      </c>
      <c r="Q819" s="76">
        <v>-0.20489960600000001</v>
      </c>
      <c r="R819" s="76">
        <v>-3.8631113000000002E-2</v>
      </c>
      <c r="S819" s="241">
        <v>0</v>
      </c>
      <c r="T819" s="241">
        <v>0</v>
      </c>
      <c r="U819" s="241">
        <v>0</v>
      </c>
      <c r="V819" s="241">
        <v>0</v>
      </c>
      <c r="W819" s="76"/>
      <c r="X819" s="76" t="s">
        <v>398</v>
      </c>
      <c r="Y819" s="76">
        <v>2.6786000667000001</v>
      </c>
      <c r="Z819" s="76">
        <v>-0.20489960600000001</v>
      </c>
      <c r="AA819" s="76">
        <v>-3.8631113000000002E-2</v>
      </c>
      <c r="AB819" s="241">
        <v>0</v>
      </c>
      <c r="AC819" s="241">
        <v>0</v>
      </c>
      <c r="AD819" s="241">
        <v>0</v>
      </c>
      <c r="AE819" s="241">
        <v>0</v>
      </c>
    </row>
    <row r="820" spans="5:31" x14ac:dyDescent="0.2">
      <c r="E820" s="76">
        <v>706</v>
      </c>
      <c r="F820" s="76" t="s">
        <v>399</v>
      </c>
      <c r="G820" s="76">
        <v>2.6773220044000001</v>
      </c>
      <c r="H820" s="76">
        <v>-0.20489960600000001</v>
      </c>
      <c r="I820" s="76">
        <v>-3.8631113000000002E-2</v>
      </c>
      <c r="J820" s="241">
        <v>0</v>
      </c>
      <c r="K820" s="241">
        <v>0</v>
      </c>
      <c r="L820" s="241">
        <v>0</v>
      </c>
      <c r="M820" s="241">
        <v>0</v>
      </c>
      <c r="N820" s="76"/>
      <c r="O820" s="76" t="s">
        <v>399</v>
      </c>
      <c r="P820" s="76">
        <v>2.6773220044000001</v>
      </c>
      <c r="Q820" s="76">
        <v>-0.20489960600000001</v>
      </c>
      <c r="R820" s="76">
        <v>-3.8631113000000002E-2</v>
      </c>
      <c r="S820" s="241">
        <v>0</v>
      </c>
      <c r="T820" s="241">
        <v>0</v>
      </c>
      <c r="U820" s="241">
        <v>0</v>
      </c>
      <c r="V820" s="241">
        <v>0</v>
      </c>
      <c r="W820" s="76"/>
      <c r="X820" s="76" t="s">
        <v>399</v>
      </c>
      <c r="Y820" s="76">
        <v>2.6773220044000001</v>
      </c>
      <c r="Z820" s="76">
        <v>-0.20489960600000001</v>
      </c>
      <c r="AA820" s="76">
        <v>-3.8631113000000002E-2</v>
      </c>
      <c r="AB820" s="241">
        <v>0</v>
      </c>
      <c r="AC820" s="241">
        <v>0</v>
      </c>
      <c r="AD820" s="241">
        <v>0</v>
      </c>
      <c r="AE820" s="241">
        <v>0</v>
      </c>
    </row>
    <row r="821" spans="5:31" x14ac:dyDescent="0.2">
      <c r="E821" s="76">
        <v>707</v>
      </c>
      <c r="F821" s="76" t="s">
        <v>400</v>
      </c>
      <c r="G821" s="76">
        <v>2.6793407239999998</v>
      </c>
      <c r="H821" s="76">
        <v>-0.20489960600000001</v>
      </c>
      <c r="I821" s="76">
        <v>-3.8631113000000002E-2</v>
      </c>
      <c r="J821" s="241">
        <v>0</v>
      </c>
      <c r="K821" s="241">
        <v>0</v>
      </c>
      <c r="L821" s="241">
        <v>0</v>
      </c>
      <c r="M821" s="241">
        <v>0</v>
      </c>
      <c r="N821" s="76"/>
      <c r="O821" s="76" t="s">
        <v>400</v>
      </c>
      <c r="P821" s="76">
        <v>2.6793407239999998</v>
      </c>
      <c r="Q821" s="76">
        <v>-0.20489960600000001</v>
      </c>
      <c r="R821" s="76">
        <v>-3.8631113000000002E-2</v>
      </c>
      <c r="S821" s="241">
        <v>0</v>
      </c>
      <c r="T821" s="241">
        <v>0</v>
      </c>
      <c r="U821" s="241">
        <v>0</v>
      </c>
      <c r="V821" s="241">
        <v>0</v>
      </c>
      <c r="W821" s="76"/>
      <c r="X821" s="76" t="s">
        <v>400</v>
      </c>
      <c r="Y821" s="76">
        <v>2.6793407239999998</v>
      </c>
      <c r="Z821" s="76">
        <v>-0.20489960600000001</v>
      </c>
      <c r="AA821" s="76">
        <v>-3.8631113000000002E-2</v>
      </c>
      <c r="AB821" s="241">
        <v>0</v>
      </c>
      <c r="AC821" s="241">
        <v>0</v>
      </c>
      <c r="AD821" s="241">
        <v>0</v>
      </c>
      <c r="AE821" s="241">
        <v>0</v>
      </c>
    </row>
    <row r="822" spans="5:31" x14ac:dyDescent="0.2">
      <c r="E822" s="76">
        <v>708</v>
      </c>
      <c r="F822" s="76" t="s">
        <v>401</v>
      </c>
      <c r="G822" s="76">
        <v>2.6691180773999998</v>
      </c>
      <c r="H822" s="76">
        <v>-0.20489960600000001</v>
      </c>
      <c r="I822" s="76">
        <v>-3.8631113000000002E-2</v>
      </c>
      <c r="J822" s="241">
        <v>0</v>
      </c>
      <c r="K822" s="241">
        <v>0</v>
      </c>
      <c r="L822" s="241">
        <v>0</v>
      </c>
      <c r="M822" s="241">
        <v>0</v>
      </c>
      <c r="N822" s="76"/>
      <c r="O822" s="76" t="s">
        <v>401</v>
      </c>
      <c r="P822" s="76">
        <v>2.6691180773999998</v>
      </c>
      <c r="Q822" s="76">
        <v>-0.20489960600000001</v>
      </c>
      <c r="R822" s="76">
        <v>-3.8631113000000002E-2</v>
      </c>
      <c r="S822" s="241">
        <v>0</v>
      </c>
      <c r="T822" s="241">
        <v>0</v>
      </c>
      <c r="U822" s="241">
        <v>0</v>
      </c>
      <c r="V822" s="241">
        <v>0</v>
      </c>
      <c r="W822" s="76"/>
      <c r="X822" s="76" t="s">
        <v>401</v>
      </c>
      <c r="Y822" s="76">
        <v>2.6691180773999998</v>
      </c>
      <c r="Z822" s="76">
        <v>-0.20489960600000001</v>
      </c>
      <c r="AA822" s="76">
        <v>-3.8631113000000002E-2</v>
      </c>
      <c r="AB822" s="241">
        <v>0</v>
      </c>
      <c r="AC822" s="241">
        <v>0</v>
      </c>
      <c r="AD822" s="241">
        <v>0</v>
      </c>
      <c r="AE822" s="241">
        <v>0</v>
      </c>
    </row>
    <row r="823" spans="5:31" x14ac:dyDescent="0.2">
      <c r="E823" s="76">
        <v>709</v>
      </c>
      <c r="F823" s="76" t="s">
        <v>402</v>
      </c>
      <c r="G823" s="76">
        <v>2.6634629447</v>
      </c>
      <c r="H823" s="76">
        <v>-0.20489960600000001</v>
      </c>
      <c r="I823" s="76">
        <v>-3.8631113000000002E-2</v>
      </c>
      <c r="J823" s="241">
        <v>0</v>
      </c>
      <c r="K823" s="241">
        <v>0</v>
      </c>
      <c r="L823" s="241">
        <v>0</v>
      </c>
      <c r="M823" s="241">
        <v>0</v>
      </c>
      <c r="N823" s="76"/>
      <c r="O823" s="76" t="s">
        <v>402</v>
      </c>
      <c r="P823" s="76">
        <v>2.6634629447</v>
      </c>
      <c r="Q823" s="76">
        <v>-0.20489960600000001</v>
      </c>
      <c r="R823" s="76">
        <v>-3.8631113000000002E-2</v>
      </c>
      <c r="S823" s="241">
        <v>0</v>
      </c>
      <c r="T823" s="241">
        <v>0</v>
      </c>
      <c r="U823" s="241">
        <v>0</v>
      </c>
      <c r="V823" s="241">
        <v>0</v>
      </c>
      <c r="W823" s="76"/>
      <c r="X823" s="76" t="s">
        <v>402</v>
      </c>
      <c r="Y823" s="76">
        <v>2.6634629447</v>
      </c>
      <c r="Z823" s="76">
        <v>-0.20489960600000001</v>
      </c>
      <c r="AA823" s="76">
        <v>-3.8631113000000002E-2</v>
      </c>
      <c r="AB823" s="241">
        <v>0</v>
      </c>
      <c r="AC823" s="241">
        <v>0</v>
      </c>
      <c r="AD823" s="241">
        <v>0</v>
      </c>
      <c r="AE823" s="241">
        <v>0</v>
      </c>
    </row>
    <row r="824" spans="5:31" x14ac:dyDescent="0.2">
      <c r="E824" s="76">
        <v>710</v>
      </c>
      <c r="F824" s="76" t="s">
        <v>403</v>
      </c>
      <c r="G824" s="76">
        <v>2.6713323687999999</v>
      </c>
      <c r="H824" s="76">
        <v>-0.20489960600000001</v>
      </c>
      <c r="I824" s="76">
        <v>-3.8631113000000002E-2</v>
      </c>
      <c r="J824" s="241">
        <v>0</v>
      </c>
      <c r="K824" s="241">
        <v>0</v>
      </c>
      <c r="L824" s="241">
        <v>0</v>
      </c>
      <c r="M824" s="241">
        <v>0</v>
      </c>
      <c r="N824" s="76"/>
      <c r="O824" s="76" t="s">
        <v>403</v>
      </c>
      <c r="P824" s="76">
        <v>2.6713323687999999</v>
      </c>
      <c r="Q824" s="76">
        <v>-0.20489960600000001</v>
      </c>
      <c r="R824" s="76">
        <v>-3.8631113000000002E-2</v>
      </c>
      <c r="S824" s="241">
        <v>0</v>
      </c>
      <c r="T824" s="241">
        <v>0</v>
      </c>
      <c r="U824" s="241">
        <v>0</v>
      </c>
      <c r="V824" s="241">
        <v>0</v>
      </c>
      <c r="W824" s="76"/>
      <c r="X824" s="76" t="s">
        <v>403</v>
      </c>
      <c r="Y824" s="76">
        <v>2.6713323687999999</v>
      </c>
      <c r="Z824" s="76">
        <v>-0.20489960600000001</v>
      </c>
      <c r="AA824" s="76">
        <v>-3.8631113000000002E-2</v>
      </c>
      <c r="AB824" s="241">
        <v>0</v>
      </c>
      <c r="AC824" s="241">
        <v>0</v>
      </c>
      <c r="AD824" s="241">
        <v>0</v>
      </c>
      <c r="AE824" s="241">
        <v>0</v>
      </c>
    </row>
    <row r="825" spans="5:31" x14ac:dyDescent="0.2">
      <c r="E825" s="76">
        <v>711</v>
      </c>
      <c r="F825" s="76" t="s">
        <v>404</v>
      </c>
      <c r="G825" s="76">
        <v>3.9858231736</v>
      </c>
      <c r="H825" s="76">
        <v>-0.81519311900000002</v>
      </c>
      <c r="I825" s="76">
        <v>2.6573890999999999E-2</v>
      </c>
      <c r="J825" s="241">
        <v>0</v>
      </c>
      <c r="K825" s="241">
        <v>0</v>
      </c>
      <c r="L825" s="241">
        <v>0</v>
      </c>
      <c r="M825" s="241">
        <v>0</v>
      </c>
      <c r="N825" s="76"/>
      <c r="O825" s="76" t="s">
        <v>404</v>
      </c>
      <c r="P825" s="76">
        <v>3.9858231736</v>
      </c>
      <c r="Q825" s="76">
        <v>-0.81519311900000002</v>
      </c>
      <c r="R825" s="76">
        <v>2.6573890999999999E-2</v>
      </c>
      <c r="S825" s="241">
        <v>0</v>
      </c>
      <c r="T825" s="241">
        <v>0</v>
      </c>
      <c r="U825" s="241">
        <v>0</v>
      </c>
      <c r="V825" s="241">
        <v>0</v>
      </c>
      <c r="W825" s="76"/>
      <c r="X825" s="76" t="s">
        <v>404</v>
      </c>
      <c r="Y825" s="76">
        <v>3.9858231736</v>
      </c>
      <c r="Z825" s="76">
        <v>-0.81519311900000002</v>
      </c>
      <c r="AA825" s="76">
        <v>2.6573890999999999E-2</v>
      </c>
      <c r="AB825" s="241">
        <v>0</v>
      </c>
      <c r="AC825" s="241">
        <v>0</v>
      </c>
      <c r="AD825" s="241">
        <v>0</v>
      </c>
      <c r="AE825" s="241">
        <v>0</v>
      </c>
    </row>
    <row r="826" spans="5:31" x14ac:dyDescent="0.2">
      <c r="E826" s="76">
        <v>712</v>
      </c>
      <c r="F826" s="76" t="s">
        <v>405</v>
      </c>
      <c r="G826" s="76">
        <v>2.6898597558000001</v>
      </c>
      <c r="H826" s="76">
        <v>-0.20489960600000001</v>
      </c>
      <c r="I826" s="76">
        <v>-3.8631113000000002E-2</v>
      </c>
      <c r="J826" s="241">
        <v>0</v>
      </c>
      <c r="K826" s="241">
        <v>0</v>
      </c>
      <c r="L826" s="241">
        <v>0</v>
      </c>
      <c r="M826" s="241">
        <v>0</v>
      </c>
      <c r="N826" s="76"/>
      <c r="O826" s="76" t="s">
        <v>405</v>
      </c>
      <c r="P826" s="76">
        <v>2.6898597558000001</v>
      </c>
      <c r="Q826" s="76">
        <v>-0.20489960600000001</v>
      </c>
      <c r="R826" s="76">
        <v>-3.8631113000000002E-2</v>
      </c>
      <c r="S826" s="241">
        <v>0</v>
      </c>
      <c r="T826" s="241">
        <v>0</v>
      </c>
      <c r="U826" s="241">
        <v>0</v>
      </c>
      <c r="V826" s="241">
        <v>0</v>
      </c>
      <c r="W826" s="76"/>
      <c r="X826" s="76" t="s">
        <v>405</v>
      </c>
      <c r="Y826" s="76">
        <v>2.6898597558000001</v>
      </c>
      <c r="Z826" s="76">
        <v>-0.20489960600000001</v>
      </c>
      <c r="AA826" s="76">
        <v>-3.8631113000000002E-2</v>
      </c>
      <c r="AB826" s="241">
        <v>0</v>
      </c>
      <c r="AC826" s="241">
        <v>0</v>
      </c>
      <c r="AD826" s="241">
        <v>0</v>
      </c>
      <c r="AE826" s="241">
        <v>0</v>
      </c>
    </row>
    <row r="827" spans="5:31" x14ac:dyDescent="0.2">
      <c r="E827" s="76">
        <v>713</v>
      </c>
      <c r="F827" s="76" t="s">
        <v>406</v>
      </c>
      <c r="G827" s="76">
        <v>2.6828403128999998</v>
      </c>
      <c r="H827" s="76">
        <v>-0.20489960600000001</v>
      </c>
      <c r="I827" s="76">
        <v>-3.8631113000000002E-2</v>
      </c>
      <c r="J827" s="241">
        <v>0</v>
      </c>
      <c r="K827" s="241">
        <v>0</v>
      </c>
      <c r="L827" s="241">
        <v>0</v>
      </c>
      <c r="M827" s="241">
        <v>0</v>
      </c>
      <c r="N827" s="76"/>
      <c r="O827" s="76" t="s">
        <v>406</v>
      </c>
      <c r="P827" s="76">
        <v>2.6828403128999998</v>
      </c>
      <c r="Q827" s="76">
        <v>-0.20489960600000001</v>
      </c>
      <c r="R827" s="76">
        <v>-3.8631113000000002E-2</v>
      </c>
      <c r="S827" s="241">
        <v>0</v>
      </c>
      <c r="T827" s="241">
        <v>0</v>
      </c>
      <c r="U827" s="241">
        <v>0</v>
      </c>
      <c r="V827" s="241">
        <v>0</v>
      </c>
      <c r="W827" s="76"/>
      <c r="X827" s="76" t="s">
        <v>406</v>
      </c>
      <c r="Y827" s="76">
        <v>2.6828403128999998</v>
      </c>
      <c r="Z827" s="76">
        <v>-0.20489960600000001</v>
      </c>
      <c r="AA827" s="76">
        <v>-3.8631113000000002E-2</v>
      </c>
      <c r="AB827" s="241">
        <v>0</v>
      </c>
      <c r="AC827" s="241">
        <v>0</v>
      </c>
      <c r="AD827" s="241">
        <v>0</v>
      </c>
      <c r="AE827" s="241">
        <v>0</v>
      </c>
    </row>
    <row r="828" spans="5:31" x14ac:dyDescent="0.2">
      <c r="E828" s="76">
        <v>714</v>
      </c>
      <c r="F828" s="76" t="s">
        <v>407</v>
      </c>
      <c r="G828" s="76">
        <v>2.6747498159999998</v>
      </c>
      <c r="H828" s="76">
        <v>-0.20489960600000001</v>
      </c>
      <c r="I828" s="76">
        <v>-3.8631113000000002E-2</v>
      </c>
      <c r="J828" s="241">
        <v>0</v>
      </c>
      <c r="K828" s="241">
        <v>0</v>
      </c>
      <c r="L828" s="241">
        <v>0</v>
      </c>
      <c r="M828" s="241">
        <v>0</v>
      </c>
      <c r="N828" s="76"/>
      <c r="O828" s="76" t="s">
        <v>407</v>
      </c>
      <c r="P828" s="76">
        <v>2.6747498159999998</v>
      </c>
      <c r="Q828" s="76">
        <v>-0.20489960600000001</v>
      </c>
      <c r="R828" s="76">
        <v>-3.8631113000000002E-2</v>
      </c>
      <c r="S828" s="241">
        <v>0</v>
      </c>
      <c r="T828" s="241">
        <v>0</v>
      </c>
      <c r="U828" s="241">
        <v>0</v>
      </c>
      <c r="V828" s="241">
        <v>0</v>
      </c>
      <c r="W828" s="76"/>
      <c r="X828" s="76" t="s">
        <v>407</v>
      </c>
      <c r="Y828" s="76">
        <v>2.6747498159999998</v>
      </c>
      <c r="Z828" s="76">
        <v>-0.20489960600000001</v>
      </c>
      <c r="AA828" s="76">
        <v>-3.8631113000000002E-2</v>
      </c>
      <c r="AB828" s="241">
        <v>0</v>
      </c>
      <c r="AC828" s="241">
        <v>0</v>
      </c>
      <c r="AD828" s="241">
        <v>0</v>
      </c>
      <c r="AE828" s="241">
        <v>0</v>
      </c>
    </row>
    <row r="829" spans="5:31" x14ac:dyDescent="0.2">
      <c r="E829" s="76">
        <v>715</v>
      </c>
      <c r="F829" s="76" t="s">
        <v>408</v>
      </c>
      <c r="G829" s="76">
        <v>2.7045516884</v>
      </c>
      <c r="H829" s="76">
        <v>-0.20489960600000001</v>
      </c>
      <c r="I829" s="76">
        <v>-3.8631113000000002E-2</v>
      </c>
      <c r="J829" s="241">
        <v>0</v>
      </c>
      <c r="K829" s="241">
        <v>0</v>
      </c>
      <c r="L829" s="241">
        <v>0</v>
      </c>
      <c r="M829" s="241">
        <v>0</v>
      </c>
      <c r="N829" s="76"/>
      <c r="O829" s="76" t="s">
        <v>408</v>
      </c>
      <c r="P829" s="76">
        <v>2.7045516884</v>
      </c>
      <c r="Q829" s="76">
        <v>-0.20489960600000001</v>
      </c>
      <c r="R829" s="76">
        <v>-3.8631113000000002E-2</v>
      </c>
      <c r="S829" s="241">
        <v>0</v>
      </c>
      <c r="T829" s="241">
        <v>0</v>
      </c>
      <c r="U829" s="241">
        <v>0</v>
      </c>
      <c r="V829" s="241">
        <v>0</v>
      </c>
      <c r="W829" s="76"/>
      <c r="X829" s="76" t="s">
        <v>408</v>
      </c>
      <c r="Y829" s="76">
        <v>2.7045516884</v>
      </c>
      <c r="Z829" s="76">
        <v>-0.20489960600000001</v>
      </c>
      <c r="AA829" s="76">
        <v>-3.8631113000000002E-2</v>
      </c>
      <c r="AB829" s="241">
        <v>0</v>
      </c>
      <c r="AC829" s="241">
        <v>0</v>
      </c>
      <c r="AD829" s="241">
        <v>0</v>
      </c>
      <c r="AE829" s="241">
        <v>0</v>
      </c>
    </row>
    <row r="830" spans="5:31" x14ac:dyDescent="0.2">
      <c r="E830" s="76">
        <v>716</v>
      </c>
      <c r="F830" s="76" t="s">
        <v>409</v>
      </c>
      <c r="G830" s="76">
        <v>2.6971601246999999</v>
      </c>
      <c r="H830" s="76">
        <v>-0.20489960600000001</v>
      </c>
      <c r="I830" s="76">
        <v>-3.8631113000000002E-2</v>
      </c>
      <c r="J830" s="241">
        <v>0</v>
      </c>
      <c r="K830" s="241">
        <v>0</v>
      </c>
      <c r="L830" s="241">
        <v>0</v>
      </c>
      <c r="M830" s="241">
        <v>0</v>
      </c>
      <c r="N830" s="76"/>
      <c r="O830" s="76" t="s">
        <v>409</v>
      </c>
      <c r="P830" s="76">
        <v>2.6971601246999999</v>
      </c>
      <c r="Q830" s="76">
        <v>-0.20489960600000001</v>
      </c>
      <c r="R830" s="76">
        <v>-3.8631113000000002E-2</v>
      </c>
      <c r="S830" s="241">
        <v>0</v>
      </c>
      <c r="T830" s="241">
        <v>0</v>
      </c>
      <c r="U830" s="241">
        <v>0</v>
      </c>
      <c r="V830" s="241">
        <v>0</v>
      </c>
      <c r="W830" s="76"/>
      <c r="X830" s="76" t="s">
        <v>409</v>
      </c>
      <c r="Y830" s="76">
        <v>2.6971601246999999</v>
      </c>
      <c r="Z830" s="76">
        <v>-0.20489960600000001</v>
      </c>
      <c r="AA830" s="76">
        <v>-3.8631113000000002E-2</v>
      </c>
      <c r="AB830" s="241">
        <v>0</v>
      </c>
      <c r="AC830" s="241">
        <v>0</v>
      </c>
      <c r="AD830" s="241">
        <v>0</v>
      </c>
      <c r="AE830" s="241">
        <v>0</v>
      </c>
    </row>
    <row r="831" spans="5:31" x14ac:dyDescent="0.2">
      <c r="E831" s="76">
        <v>717</v>
      </c>
      <c r="F831" s="76" t="s">
        <v>410</v>
      </c>
      <c r="G831" s="76">
        <v>2.6863278665000001</v>
      </c>
      <c r="H831" s="76">
        <v>-0.20489960600000001</v>
      </c>
      <c r="I831" s="76">
        <v>-3.8631113000000002E-2</v>
      </c>
      <c r="J831" s="241">
        <v>0</v>
      </c>
      <c r="K831" s="241">
        <v>0</v>
      </c>
      <c r="L831" s="241">
        <v>0</v>
      </c>
      <c r="M831" s="241">
        <v>0</v>
      </c>
      <c r="N831" s="76"/>
      <c r="O831" s="76" t="s">
        <v>410</v>
      </c>
      <c r="P831" s="76">
        <v>2.6863278665000001</v>
      </c>
      <c r="Q831" s="76">
        <v>-0.20489960600000001</v>
      </c>
      <c r="R831" s="76">
        <v>-3.8631113000000002E-2</v>
      </c>
      <c r="S831" s="241">
        <v>0</v>
      </c>
      <c r="T831" s="241">
        <v>0</v>
      </c>
      <c r="U831" s="241">
        <v>0</v>
      </c>
      <c r="V831" s="241">
        <v>0</v>
      </c>
      <c r="W831" s="76"/>
      <c r="X831" s="76" t="s">
        <v>410</v>
      </c>
      <c r="Y831" s="76">
        <v>2.6863278665000001</v>
      </c>
      <c r="Z831" s="76">
        <v>-0.20489960600000001</v>
      </c>
      <c r="AA831" s="76">
        <v>-3.8631113000000002E-2</v>
      </c>
      <c r="AB831" s="241">
        <v>0</v>
      </c>
      <c r="AC831" s="241">
        <v>0</v>
      </c>
      <c r="AD831" s="241">
        <v>0</v>
      </c>
      <c r="AE831" s="241">
        <v>0</v>
      </c>
    </row>
    <row r="832" spans="5:31" x14ac:dyDescent="0.2">
      <c r="E832" s="76">
        <v>718</v>
      </c>
      <c r="F832" s="76" t="s">
        <v>411</v>
      </c>
      <c r="G832" s="76">
        <v>2.7045618268</v>
      </c>
      <c r="H832" s="76">
        <v>-0.20489960600000001</v>
      </c>
      <c r="I832" s="76">
        <v>-3.8631113000000002E-2</v>
      </c>
      <c r="J832" s="241">
        <v>0</v>
      </c>
      <c r="K832" s="241">
        <v>0</v>
      </c>
      <c r="L832" s="241">
        <v>0</v>
      </c>
      <c r="M832" s="241">
        <v>0</v>
      </c>
      <c r="N832" s="76"/>
      <c r="O832" s="76" t="s">
        <v>411</v>
      </c>
      <c r="P832" s="76">
        <v>2.7045618268</v>
      </c>
      <c r="Q832" s="76">
        <v>-0.20489960600000001</v>
      </c>
      <c r="R832" s="76">
        <v>-3.8631113000000002E-2</v>
      </c>
      <c r="S832" s="241">
        <v>0</v>
      </c>
      <c r="T832" s="241">
        <v>0</v>
      </c>
      <c r="U832" s="241">
        <v>0</v>
      </c>
      <c r="V832" s="241">
        <v>0</v>
      </c>
      <c r="W832" s="76"/>
      <c r="X832" s="76" t="s">
        <v>411</v>
      </c>
      <c r="Y832" s="76">
        <v>2.7045618268</v>
      </c>
      <c r="Z832" s="76">
        <v>-0.20489960600000001</v>
      </c>
      <c r="AA832" s="76">
        <v>-3.8631113000000002E-2</v>
      </c>
      <c r="AB832" s="241">
        <v>0</v>
      </c>
      <c r="AC832" s="241">
        <v>0</v>
      </c>
      <c r="AD832" s="241">
        <v>0</v>
      </c>
      <c r="AE832" s="241">
        <v>0</v>
      </c>
    </row>
    <row r="833" spans="5:31" x14ac:dyDescent="0.2">
      <c r="E833" s="76">
        <v>719</v>
      </c>
      <c r="F833" s="76" t="s">
        <v>412</v>
      </c>
      <c r="G833" s="76">
        <v>2.6747498159999998</v>
      </c>
      <c r="H833" s="76">
        <v>-0.20489960600000001</v>
      </c>
      <c r="I833" s="76">
        <v>-3.8631113000000002E-2</v>
      </c>
      <c r="J833" s="241">
        <v>0</v>
      </c>
      <c r="K833" s="241">
        <v>0</v>
      </c>
      <c r="L833" s="241">
        <v>0</v>
      </c>
      <c r="M833" s="241">
        <v>0</v>
      </c>
      <c r="N833" s="76"/>
      <c r="O833" s="76" t="s">
        <v>412</v>
      </c>
      <c r="P833" s="76">
        <v>2.6747498159999998</v>
      </c>
      <c r="Q833" s="76">
        <v>-0.20489960600000001</v>
      </c>
      <c r="R833" s="76">
        <v>-3.8631113000000002E-2</v>
      </c>
      <c r="S833" s="241">
        <v>0</v>
      </c>
      <c r="T833" s="241">
        <v>0</v>
      </c>
      <c r="U833" s="241">
        <v>0</v>
      </c>
      <c r="V833" s="241">
        <v>0</v>
      </c>
      <c r="W833" s="76"/>
      <c r="X833" s="76" t="s">
        <v>412</v>
      </c>
      <c r="Y833" s="76">
        <v>2.6747498159999998</v>
      </c>
      <c r="Z833" s="76">
        <v>-0.20489960600000001</v>
      </c>
      <c r="AA833" s="76">
        <v>-3.8631113000000002E-2</v>
      </c>
      <c r="AB833" s="241">
        <v>0</v>
      </c>
      <c r="AC833" s="241">
        <v>0</v>
      </c>
      <c r="AD833" s="241">
        <v>0</v>
      </c>
      <c r="AE833" s="241">
        <v>0</v>
      </c>
    </row>
    <row r="834" spans="5:31" x14ac:dyDescent="0.2">
      <c r="E834" s="76">
        <v>720</v>
      </c>
      <c r="F834" s="76"/>
      <c r="G834" s="76"/>
      <c r="H834" s="76"/>
      <c r="I834" s="76"/>
      <c r="J834" s="241">
        <v>0</v>
      </c>
      <c r="K834" s="241">
        <v>0</v>
      </c>
      <c r="L834" s="241">
        <v>0</v>
      </c>
      <c r="M834" s="241">
        <v>0</v>
      </c>
      <c r="N834" s="76"/>
      <c r="O834" s="76"/>
      <c r="P834" s="76"/>
      <c r="Q834" s="76"/>
      <c r="R834" s="76"/>
      <c r="S834" s="241">
        <v>0</v>
      </c>
      <c r="T834" s="241">
        <v>0</v>
      </c>
      <c r="U834" s="241">
        <v>0</v>
      </c>
      <c r="V834" s="241">
        <v>0</v>
      </c>
      <c r="W834" s="76"/>
      <c r="X834" s="76"/>
      <c r="Y834" s="76"/>
      <c r="Z834" s="76"/>
      <c r="AA834" s="76"/>
      <c r="AB834" s="241">
        <v>0</v>
      </c>
      <c r="AC834" s="241">
        <v>0</v>
      </c>
      <c r="AD834" s="241">
        <v>0</v>
      </c>
      <c r="AE834" s="241">
        <v>0</v>
      </c>
    </row>
    <row r="835" spans="5:31" x14ac:dyDescent="0.2">
      <c r="E835" s="76">
        <v>721</v>
      </c>
      <c r="F835" s="76" t="s">
        <v>414</v>
      </c>
      <c r="G835" s="76">
        <v>3.9754171999999999</v>
      </c>
      <c r="H835" s="76">
        <v>-0.753503056</v>
      </c>
      <c r="I835" s="76">
        <v>1.8773142999999999E-2</v>
      </c>
      <c r="J835" s="241">
        <v>0</v>
      </c>
      <c r="K835" s="241">
        <v>0</v>
      </c>
      <c r="L835" s="241">
        <v>0</v>
      </c>
      <c r="M835" s="241">
        <v>0</v>
      </c>
      <c r="N835" s="76"/>
      <c r="O835" s="76" t="s">
        <v>414</v>
      </c>
      <c r="P835" s="76">
        <v>3.9754171999999999</v>
      </c>
      <c r="Q835" s="76">
        <v>-0.753503056</v>
      </c>
      <c r="R835" s="76">
        <v>1.8773142999999999E-2</v>
      </c>
      <c r="S835" s="241">
        <v>0</v>
      </c>
      <c r="T835" s="241">
        <v>0</v>
      </c>
      <c r="U835" s="241">
        <v>0</v>
      </c>
      <c r="V835" s="241">
        <v>0</v>
      </c>
      <c r="W835" s="76"/>
      <c r="X835" s="76" t="s">
        <v>414</v>
      </c>
      <c r="Y835" s="76">
        <v>3.9754171999999999</v>
      </c>
      <c r="Z835" s="76">
        <v>-0.753503056</v>
      </c>
      <c r="AA835" s="76">
        <v>1.8773142999999999E-2</v>
      </c>
      <c r="AB835" s="241">
        <v>0</v>
      </c>
      <c r="AC835" s="241">
        <v>0</v>
      </c>
      <c r="AD835" s="241">
        <v>0</v>
      </c>
      <c r="AE835" s="241">
        <v>0</v>
      </c>
    </row>
    <row r="836" spans="5:31" x14ac:dyDescent="0.2">
      <c r="E836" s="76">
        <v>722</v>
      </c>
      <c r="F836" s="76" t="s">
        <v>415</v>
      </c>
      <c r="G836" s="76">
        <v>3.0353895304999998</v>
      </c>
      <c r="H836" s="76">
        <v>-0.32690498099999998</v>
      </c>
      <c r="I836" s="76">
        <v>-2.3307385E-2</v>
      </c>
      <c r="J836" s="241">
        <v>0</v>
      </c>
      <c r="K836" s="241">
        <v>0</v>
      </c>
      <c r="L836" s="241">
        <v>0</v>
      </c>
      <c r="M836" s="241">
        <v>0</v>
      </c>
      <c r="N836" s="76"/>
      <c r="O836" s="76" t="s">
        <v>415</v>
      </c>
      <c r="P836" s="76">
        <v>3.0353895304999998</v>
      </c>
      <c r="Q836" s="76">
        <v>-0.32690498099999998</v>
      </c>
      <c r="R836" s="76">
        <v>-2.3307385E-2</v>
      </c>
      <c r="S836" s="241">
        <v>0</v>
      </c>
      <c r="T836" s="241">
        <v>0</v>
      </c>
      <c r="U836" s="241">
        <v>0</v>
      </c>
      <c r="V836" s="241">
        <v>0</v>
      </c>
      <c r="W836" s="76"/>
      <c r="X836" s="76" t="s">
        <v>415</v>
      </c>
      <c r="Y836" s="76">
        <v>3.0353895304999998</v>
      </c>
      <c r="Z836" s="76">
        <v>-0.32690498099999998</v>
      </c>
      <c r="AA836" s="76">
        <v>-2.3307385E-2</v>
      </c>
      <c r="AB836" s="241">
        <v>0</v>
      </c>
      <c r="AC836" s="241">
        <v>0</v>
      </c>
      <c r="AD836" s="241">
        <v>0</v>
      </c>
      <c r="AE836" s="241">
        <v>0</v>
      </c>
    </row>
    <row r="837" spans="5:31" x14ac:dyDescent="0.2">
      <c r="E837" s="76">
        <v>723</v>
      </c>
      <c r="F837" s="76" t="s">
        <v>416</v>
      </c>
      <c r="G837" s="76">
        <v>3.0370414352999999</v>
      </c>
      <c r="H837" s="76">
        <v>-0.32690498099999998</v>
      </c>
      <c r="I837" s="76">
        <v>-2.3307385E-2</v>
      </c>
      <c r="J837" s="241">
        <v>0</v>
      </c>
      <c r="K837" s="241">
        <v>0</v>
      </c>
      <c r="L837" s="241">
        <v>0</v>
      </c>
      <c r="M837" s="241">
        <v>0</v>
      </c>
      <c r="N837" s="76"/>
      <c r="O837" s="76" t="s">
        <v>416</v>
      </c>
      <c r="P837" s="76">
        <v>3.0370414352999999</v>
      </c>
      <c r="Q837" s="76">
        <v>-0.32690498099999998</v>
      </c>
      <c r="R837" s="76">
        <v>-2.3307385E-2</v>
      </c>
      <c r="S837" s="241">
        <v>0</v>
      </c>
      <c r="T837" s="241">
        <v>0</v>
      </c>
      <c r="U837" s="241">
        <v>0</v>
      </c>
      <c r="V837" s="241">
        <v>0</v>
      </c>
      <c r="W837" s="76"/>
      <c r="X837" s="76" t="s">
        <v>416</v>
      </c>
      <c r="Y837" s="76">
        <v>3.0370414352999999</v>
      </c>
      <c r="Z837" s="76">
        <v>-0.32690498099999998</v>
      </c>
      <c r="AA837" s="76">
        <v>-2.3307385E-2</v>
      </c>
      <c r="AB837" s="241">
        <v>0</v>
      </c>
      <c r="AC837" s="241">
        <v>0</v>
      </c>
      <c r="AD837" s="241">
        <v>0</v>
      </c>
      <c r="AE837" s="241">
        <v>0</v>
      </c>
    </row>
    <row r="838" spans="5:31" x14ac:dyDescent="0.2">
      <c r="E838" s="76">
        <v>724</v>
      </c>
      <c r="F838" s="76" t="s">
        <v>417</v>
      </c>
      <c r="G838" s="76">
        <v>3.038993982</v>
      </c>
      <c r="H838" s="76">
        <v>-0.32690498099999998</v>
      </c>
      <c r="I838" s="76">
        <v>-2.3307385E-2</v>
      </c>
      <c r="J838" s="241">
        <v>0</v>
      </c>
      <c r="K838" s="241">
        <v>0</v>
      </c>
      <c r="L838" s="241">
        <v>0</v>
      </c>
      <c r="M838" s="241">
        <v>0</v>
      </c>
      <c r="N838" s="76"/>
      <c r="O838" s="76" t="s">
        <v>417</v>
      </c>
      <c r="P838" s="76">
        <v>3.038993982</v>
      </c>
      <c r="Q838" s="76">
        <v>-0.32690498099999998</v>
      </c>
      <c r="R838" s="76">
        <v>-2.3307385E-2</v>
      </c>
      <c r="S838" s="241">
        <v>0</v>
      </c>
      <c r="T838" s="241">
        <v>0</v>
      </c>
      <c r="U838" s="241">
        <v>0</v>
      </c>
      <c r="V838" s="241">
        <v>0</v>
      </c>
      <c r="W838" s="76"/>
      <c r="X838" s="76" t="s">
        <v>417</v>
      </c>
      <c r="Y838" s="76">
        <v>3.038993982</v>
      </c>
      <c r="Z838" s="76">
        <v>-0.32690498099999998</v>
      </c>
      <c r="AA838" s="76">
        <v>-2.3307385E-2</v>
      </c>
      <c r="AB838" s="241">
        <v>0</v>
      </c>
      <c r="AC838" s="241">
        <v>0</v>
      </c>
      <c r="AD838" s="241">
        <v>0</v>
      </c>
      <c r="AE838" s="241">
        <v>0</v>
      </c>
    </row>
    <row r="839" spans="5:31" x14ac:dyDescent="0.2">
      <c r="E839" s="76">
        <v>725</v>
      </c>
      <c r="F839" s="76" t="s">
        <v>418</v>
      </c>
      <c r="G839" s="76">
        <v>3.0381794179999999</v>
      </c>
      <c r="H839" s="76">
        <v>-0.32690498099999998</v>
      </c>
      <c r="I839" s="76">
        <v>-2.3307385E-2</v>
      </c>
      <c r="J839" s="241">
        <v>0</v>
      </c>
      <c r="K839" s="241">
        <v>0</v>
      </c>
      <c r="L839" s="241">
        <v>0</v>
      </c>
      <c r="M839" s="241">
        <v>0</v>
      </c>
      <c r="N839" s="76"/>
      <c r="O839" s="76" t="s">
        <v>418</v>
      </c>
      <c r="P839" s="76">
        <v>3.0381794179999999</v>
      </c>
      <c r="Q839" s="76">
        <v>-0.32690498099999998</v>
      </c>
      <c r="R839" s="76">
        <v>-2.3307385E-2</v>
      </c>
      <c r="S839" s="241">
        <v>0</v>
      </c>
      <c r="T839" s="241">
        <v>0</v>
      </c>
      <c r="U839" s="241">
        <v>0</v>
      </c>
      <c r="V839" s="241">
        <v>0</v>
      </c>
      <c r="W839" s="76"/>
      <c r="X839" s="76" t="s">
        <v>418</v>
      </c>
      <c r="Y839" s="76">
        <v>3.0381794179999999</v>
      </c>
      <c r="Z839" s="76">
        <v>-0.32690498099999998</v>
      </c>
      <c r="AA839" s="76">
        <v>-2.3307385E-2</v>
      </c>
      <c r="AB839" s="241">
        <v>0</v>
      </c>
      <c r="AC839" s="241">
        <v>0</v>
      </c>
      <c r="AD839" s="241">
        <v>0</v>
      </c>
      <c r="AE839" s="241">
        <v>0</v>
      </c>
    </row>
    <row r="840" spans="5:31" x14ac:dyDescent="0.2">
      <c r="E840" s="76">
        <v>726</v>
      </c>
      <c r="F840" s="76" t="s">
        <v>419</v>
      </c>
      <c r="G840" s="76">
        <v>3.0436742602</v>
      </c>
      <c r="H840" s="76">
        <v>-0.32690498099999998</v>
      </c>
      <c r="I840" s="76">
        <v>-2.3307385E-2</v>
      </c>
      <c r="J840" s="241">
        <v>0</v>
      </c>
      <c r="K840" s="241">
        <v>0</v>
      </c>
      <c r="L840" s="241">
        <v>0</v>
      </c>
      <c r="M840" s="241">
        <v>0</v>
      </c>
      <c r="N840" s="76"/>
      <c r="O840" s="76" t="s">
        <v>419</v>
      </c>
      <c r="P840" s="76">
        <v>3.0436742602</v>
      </c>
      <c r="Q840" s="76">
        <v>-0.32690498099999998</v>
      </c>
      <c r="R840" s="76">
        <v>-2.3307385E-2</v>
      </c>
      <c r="S840" s="241">
        <v>0</v>
      </c>
      <c r="T840" s="241">
        <v>0</v>
      </c>
      <c r="U840" s="241">
        <v>0</v>
      </c>
      <c r="V840" s="241">
        <v>0</v>
      </c>
      <c r="W840" s="76"/>
      <c r="X840" s="76" t="s">
        <v>419</v>
      </c>
      <c r="Y840" s="76">
        <v>3.0436742602</v>
      </c>
      <c r="Z840" s="76">
        <v>-0.32690498099999998</v>
      </c>
      <c r="AA840" s="76">
        <v>-2.3307385E-2</v>
      </c>
      <c r="AB840" s="241">
        <v>0</v>
      </c>
      <c r="AC840" s="241">
        <v>0</v>
      </c>
      <c r="AD840" s="241">
        <v>0</v>
      </c>
      <c r="AE840" s="241">
        <v>0</v>
      </c>
    </row>
    <row r="841" spans="5:31" x14ac:dyDescent="0.2">
      <c r="E841" s="76">
        <v>727</v>
      </c>
      <c r="F841" s="76" t="s">
        <v>420</v>
      </c>
      <c r="G841" s="76">
        <v>3.0313063021</v>
      </c>
      <c r="H841" s="76">
        <v>-0.32690498099999998</v>
      </c>
      <c r="I841" s="76">
        <v>-2.3307385E-2</v>
      </c>
      <c r="J841" s="241">
        <v>0</v>
      </c>
      <c r="K841" s="241">
        <v>0</v>
      </c>
      <c r="L841" s="241">
        <v>0</v>
      </c>
      <c r="M841" s="241">
        <v>0</v>
      </c>
      <c r="N841" s="76"/>
      <c r="O841" s="76" t="s">
        <v>420</v>
      </c>
      <c r="P841" s="76">
        <v>3.0313063021</v>
      </c>
      <c r="Q841" s="76">
        <v>-0.32690498099999998</v>
      </c>
      <c r="R841" s="76">
        <v>-2.3307385E-2</v>
      </c>
      <c r="S841" s="241">
        <v>0</v>
      </c>
      <c r="T841" s="241">
        <v>0</v>
      </c>
      <c r="U841" s="241">
        <v>0</v>
      </c>
      <c r="V841" s="241">
        <v>0</v>
      </c>
      <c r="W841" s="76"/>
      <c r="X841" s="76" t="s">
        <v>420</v>
      </c>
      <c r="Y841" s="76">
        <v>3.0313063021</v>
      </c>
      <c r="Z841" s="76">
        <v>-0.32690498099999998</v>
      </c>
      <c r="AA841" s="76">
        <v>-2.3307385E-2</v>
      </c>
      <c r="AB841" s="241">
        <v>0</v>
      </c>
      <c r="AC841" s="241">
        <v>0</v>
      </c>
      <c r="AD841" s="241">
        <v>0</v>
      </c>
      <c r="AE841" s="241">
        <v>0</v>
      </c>
    </row>
    <row r="842" spans="5:31" x14ac:dyDescent="0.2">
      <c r="E842" s="76">
        <v>728</v>
      </c>
      <c r="F842" s="76" t="s">
        <v>421</v>
      </c>
      <c r="G842" s="76">
        <v>3.0453023952999998</v>
      </c>
      <c r="H842" s="76">
        <v>-0.32690498099999998</v>
      </c>
      <c r="I842" s="76">
        <v>-2.3307385E-2</v>
      </c>
      <c r="J842" s="241">
        <v>0</v>
      </c>
      <c r="K842" s="241">
        <v>0</v>
      </c>
      <c r="L842" s="241">
        <v>0</v>
      </c>
      <c r="M842" s="241">
        <v>0</v>
      </c>
      <c r="N842" s="76"/>
      <c r="O842" s="76" t="s">
        <v>421</v>
      </c>
      <c r="P842" s="76">
        <v>3.0453023952999998</v>
      </c>
      <c r="Q842" s="76">
        <v>-0.32690498099999998</v>
      </c>
      <c r="R842" s="76">
        <v>-2.3307385E-2</v>
      </c>
      <c r="S842" s="241">
        <v>0</v>
      </c>
      <c r="T842" s="241">
        <v>0</v>
      </c>
      <c r="U842" s="241">
        <v>0</v>
      </c>
      <c r="V842" s="241">
        <v>0</v>
      </c>
      <c r="W842" s="76"/>
      <c r="X842" s="76" t="s">
        <v>421</v>
      </c>
      <c r="Y842" s="76">
        <v>3.0453023952999998</v>
      </c>
      <c r="Z842" s="76">
        <v>-0.32690498099999998</v>
      </c>
      <c r="AA842" s="76">
        <v>-2.3307385E-2</v>
      </c>
      <c r="AB842" s="241">
        <v>0</v>
      </c>
      <c r="AC842" s="241">
        <v>0</v>
      </c>
      <c r="AD842" s="241">
        <v>0</v>
      </c>
      <c r="AE842" s="241">
        <v>0</v>
      </c>
    </row>
    <row r="843" spans="5:31" x14ac:dyDescent="0.2">
      <c r="E843" s="76">
        <v>729</v>
      </c>
      <c r="F843" s="76" t="s">
        <v>422</v>
      </c>
      <c r="G843" s="76">
        <v>3.0252691717000002</v>
      </c>
      <c r="H843" s="76">
        <v>-0.32690498099999998</v>
      </c>
      <c r="I843" s="76">
        <v>-2.3307385E-2</v>
      </c>
      <c r="J843" s="241">
        <v>0</v>
      </c>
      <c r="K843" s="241">
        <v>0</v>
      </c>
      <c r="L843" s="241">
        <v>0</v>
      </c>
      <c r="M843" s="241">
        <v>0</v>
      </c>
      <c r="N843" s="76"/>
      <c r="O843" s="76" t="s">
        <v>422</v>
      </c>
      <c r="P843" s="76">
        <v>3.0252691717000002</v>
      </c>
      <c r="Q843" s="76">
        <v>-0.32690498099999998</v>
      </c>
      <c r="R843" s="76">
        <v>-2.3307385E-2</v>
      </c>
      <c r="S843" s="241">
        <v>0</v>
      </c>
      <c r="T843" s="241">
        <v>0</v>
      </c>
      <c r="U843" s="241">
        <v>0</v>
      </c>
      <c r="V843" s="241">
        <v>0</v>
      </c>
      <c r="W843" s="76"/>
      <c r="X843" s="76" t="s">
        <v>422</v>
      </c>
      <c r="Y843" s="76">
        <v>3.0252691717000002</v>
      </c>
      <c r="Z843" s="76">
        <v>-0.32690498099999998</v>
      </c>
      <c r="AA843" s="76">
        <v>-2.3307385E-2</v>
      </c>
      <c r="AB843" s="241">
        <v>0</v>
      </c>
      <c r="AC843" s="241">
        <v>0</v>
      </c>
      <c r="AD843" s="241">
        <v>0</v>
      </c>
      <c r="AE843" s="241">
        <v>0</v>
      </c>
    </row>
    <row r="844" spans="5:31" x14ac:dyDescent="0.2">
      <c r="E844" s="76">
        <v>730</v>
      </c>
      <c r="F844" s="76" t="s">
        <v>423</v>
      </c>
      <c r="G844" s="76">
        <v>3.0247772165</v>
      </c>
      <c r="H844" s="76">
        <v>-0.32690498099999998</v>
      </c>
      <c r="I844" s="76">
        <v>-2.3307385E-2</v>
      </c>
      <c r="J844" s="241">
        <v>0</v>
      </c>
      <c r="K844" s="241">
        <v>0</v>
      </c>
      <c r="L844" s="241">
        <v>0</v>
      </c>
      <c r="M844" s="241">
        <v>0</v>
      </c>
      <c r="N844" s="76"/>
      <c r="O844" s="76" t="s">
        <v>423</v>
      </c>
      <c r="P844" s="76">
        <v>3.0247772165</v>
      </c>
      <c r="Q844" s="76">
        <v>-0.32690498099999998</v>
      </c>
      <c r="R844" s="76">
        <v>-2.3307385E-2</v>
      </c>
      <c r="S844" s="241">
        <v>0</v>
      </c>
      <c r="T844" s="241">
        <v>0</v>
      </c>
      <c r="U844" s="241">
        <v>0</v>
      </c>
      <c r="V844" s="241">
        <v>0</v>
      </c>
      <c r="W844" s="76"/>
      <c r="X844" s="76" t="s">
        <v>423</v>
      </c>
      <c r="Y844" s="76">
        <v>3.0247772165</v>
      </c>
      <c r="Z844" s="76">
        <v>-0.32690498099999998</v>
      </c>
      <c r="AA844" s="76">
        <v>-2.3307385E-2</v>
      </c>
      <c r="AB844" s="241">
        <v>0</v>
      </c>
      <c r="AC844" s="241">
        <v>0</v>
      </c>
      <c r="AD844" s="241">
        <v>0</v>
      </c>
      <c r="AE844" s="241">
        <v>0</v>
      </c>
    </row>
    <row r="845" spans="5:31" x14ac:dyDescent="0.2">
      <c r="E845" s="76">
        <v>731</v>
      </c>
      <c r="F845" s="76" t="s">
        <v>424</v>
      </c>
      <c r="G845" s="76">
        <v>3.9954828036999999</v>
      </c>
      <c r="H845" s="76">
        <v>-0.753503056</v>
      </c>
      <c r="I845" s="76">
        <v>1.8773142999999999E-2</v>
      </c>
      <c r="J845" s="241">
        <v>0</v>
      </c>
      <c r="K845" s="241">
        <v>0</v>
      </c>
      <c r="L845" s="241">
        <v>0</v>
      </c>
      <c r="M845" s="241">
        <v>0</v>
      </c>
      <c r="N845" s="76"/>
      <c r="O845" s="76" t="s">
        <v>424</v>
      </c>
      <c r="P845" s="76">
        <v>3.9954828036999999</v>
      </c>
      <c r="Q845" s="76">
        <v>-0.753503056</v>
      </c>
      <c r="R845" s="76">
        <v>1.8773142999999999E-2</v>
      </c>
      <c r="S845" s="241">
        <v>0</v>
      </c>
      <c r="T845" s="241">
        <v>0</v>
      </c>
      <c r="U845" s="241">
        <v>0</v>
      </c>
      <c r="V845" s="241">
        <v>0</v>
      </c>
      <c r="W845" s="76"/>
      <c r="X845" s="76" t="s">
        <v>424</v>
      </c>
      <c r="Y845" s="76">
        <v>3.9954828036999999</v>
      </c>
      <c r="Z845" s="76">
        <v>-0.753503056</v>
      </c>
      <c r="AA845" s="76">
        <v>1.8773142999999999E-2</v>
      </c>
      <c r="AB845" s="241">
        <v>0</v>
      </c>
      <c r="AC845" s="241">
        <v>0</v>
      </c>
      <c r="AD845" s="241">
        <v>0</v>
      </c>
      <c r="AE845" s="241">
        <v>0</v>
      </c>
    </row>
    <row r="846" spans="5:31" x14ac:dyDescent="0.2">
      <c r="E846" s="76">
        <v>732</v>
      </c>
      <c r="F846" s="76" t="s">
        <v>425</v>
      </c>
      <c r="G846" s="76">
        <v>3.0765927333</v>
      </c>
      <c r="H846" s="76">
        <v>-0.32690498099999998</v>
      </c>
      <c r="I846" s="76">
        <v>-2.3307385E-2</v>
      </c>
      <c r="J846" s="241">
        <v>0</v>
      </c>
      <c r="K846" s="241">
        <v>0</v>
      </c>
      <c r="L846" s="241">
        <v>0</v>
      </c>
      <c r="M846" s="241">
        <v>0</v>
      </c>
      <c r="N846" s="76"/>
      <c r="O846" s="76" t="s">
        <v>425</v>
      </c>
      <c r="P846" s="76">
        <v>3.0765927333</v>
      </c>
      <c r="Q846" s="76">
        <v>-0.32690498099999998</v>
      </c>
      <c r="R846" s="76">
        <v>-2.3307385E-2</v>
      </c>
      <c r="S846" s="241">
        <v>0</v>
      </c>
      <c r="T846" s="241">
        <v>0</v>
      </c>
      <c r="U846" s="241">
        <v>0</v>
      </c>
      <c r="V846" s="241">
        <v>0</v>
      </c>
      <c r="W846" s="76"/>
      <c r="X846" s="76" t="s">
        <v>425</v>
      </c>
      <c r="Y846" s="76">
        <v>3.0765927333</v>
      </c>
      <c r="Z846" s="76">
        <v>-0.32690498099999998</v>
      </c>
      <c r="AA846" s="76">
        <v>-2.3307385E-2</v>
      </c>
      <c r="AB846" s="241">
        <v>0</v>
      </c>
      <c r="AC846" s="241">
        <v>0</v>
      </c>
      <c r="AD846" s="241">
        <v>0</v>
      </c>
      <c r="AE846" s="241">
        <v>0</v>
      </c>
    </row>
    <row r="847" spans="5:31" x14ac:dyDescent="0.2">
      <c r="E847" s="76">
        <v>733</v>
      </c>
      <c r="F847" s="76" t="s">
        <v>426</v>
      </c>
      <c r="G847" s="76">
        <v>3.0616507309999998</v>
      </c>
      <c r="H847" s="76">
        <v>-0.32690498099999998</v>
      </c>
      <c r="I847" s="76">
        <v>-2.3307385E-2</v>
      </c>
      <c r="J847" s="241">
        <v>0</v>
      </c>
      <c r="K847" s="241">
        <v>0</v>
      </c>
      <c r="L847" s="241">
        <v>0</v>
      </c>
      <c r="M847" s="241">
        <v>0</v>
      </c>
      <c r="N847" s="76"/>
      <c r="O847" s="76" t="s">
        <v>426</v>
      </c>
      <c r="P847" s="76">
        <v>3.0616507309999998</v>
      </c>
      <c r="Q847" s="76">
        <v>-0.32690498099999998</v>
      </c>
      <c r="R847" s="76">
        <v>-2.3307385E-2</v>
      </c>
      <c r="S847" s="241">
        <v>0</v>
      </c>
      <c r="T847" s="241">
        <v>0</v>
      </c>
      <c r="U847" s="241">
        <v>0</v>
      </c>
      <c r="V847" s="241">
        <v>0</v>
      </c>
      <c r="W847" s="76"/>
      <c r="X847" s="76" t="s">
        <v>426</v>
      </c>
      <c r="Y847" s="76">
        <v>3.0616507309999998</v>
      </c>
      <c r="Z847" s="76">
        <v>-0.32690498099999998</v>
      </c>
      <c r="AA847" s="76">
        <v>-2.3307385E-2</v>
      </c>
      <c r="AB847" s="241">
        <v>0</v>
      </c>
      <c r="AC847" s="241">
        <v>0</v>
      </c>
      <c r="AD847" s="241">
        <v>0</v>
      </c>
      <c r="AE847" s="241">
        <v>0</v>
      </c>
    </row>
    <row r="848" spans="5:31" x14ac:dyDescent="0.2">
      <c r="E848" s="76">
        <v>734</v>
      </c>
      <c r="F848" s="76" t="s">
        <v>427</v>
      </c>
      <c r="G848" s="76">
        <v>3.0424360168</v>
      </c>
      <c r="H848" s="76">
        <v>-0.32690498099999998</v>
      </c>
      <c r="I848" s="76">
        <v>-2.3307385E-2</v>
      </c>
      <c r="J848" s="241">
        <v>0</v>
      </c>
      <c r="K848" s="241">
        <v>0</v>
      </c>
      <c r="L848" s="241">
        <v>0</v>
      </c>
      <c r="M848" s="241">
        <v>0</v>
      </c>
      <c r="N848" s="76"/>
      <c r="O848" s="76" t="s">
        <v>427</v>
      </c>
      <c r="P848" s="76">
        <v>3.0424360168</v>
      </c>
      <c r="Q848" s="76">
        <v>-0.32690498099999998</v>
      </c>
      <c r="R848" s="76">
        <v>-2.3307385E-2</v>
      </c>
      <c r="S848" s="241">
        <v>0</v>
      </c>
      <c r="T848" s="241">
        <v>0</v>
      </c>
      <c r="U848" s="241">
        <v>0</v>
      </c>
      <c r="V848" s="241">
        <v>0</v>
      </c>
      <c r="W848" s="76"/>
      <c r="X848" s="76" t="s">
        <v>427</v>
      </c>
      <c r="Y848" s="76">
        <v>3.0424360168</v>
      </c>
      <c r="Z848" s="76">
        <v>-0.32690498099999998</v>
      </c>
      <c r="AA848" s="76">
        <v>-2.3307385E-2</v>
      </c>
      <c r="AB848" s="241">
        <v>0</v>
      </c>
      <c r="AC848" s="241">
        <v>0</v>
      </c>
      <c r="AD848" s="241">
        <v>0</v>
      </c>
      <c r="AE848" s="241">
        <v>0</v>
      </c>
    </row>
    <row r="849" spans="5:31" x14ac:dyDescent="0.2">
      <c r="E849" s="76">
        <v>735</v>
      </c>
      <c r="F849" s="76" t="s">
        <v>428</v>
      </c>
      <c r="G849" s="76">
        <v>3.0485146552</v>
      </c>
      <c r="H849" s="76">
        <v>-0.32690498099999998</v>
      </c>
      <c r="I849" s="76">
        <v>-2.3307385E-2</v>
      </c>
      <c r="J849" s="241">
        <v>0</v>
      </c>
      <c r="K849" s="241">
        <v>0</v>
      </c>
      <c r="L849" s="241">
        <v>0</v>
      </c>
      <c r="M849" s="241">
        <v>0</v>
      </c>
      <c r="N849" s="76"/>
      <c r="O849" s="76" t="s">
        <v>428</v>
      </c>
      <c r="P849" s="76">
        <v>3.0485146552</v>
      </c>
      <c r="Q849" s="76">
        <v>-0.32690498099999998</v>
      </c>
      <c r="R849" s="76">
        <v>-2.3307385E-2</v>
      </c>
      <c r="S849" s="241">
        <v>0</v>
      </c>
      <c r="T849" s="241">
        <v>0</v>
      </c>
      <c r="U849" s="241">
        <v>0</v>
      </c>
      <c r="V849" s="241">
        <v>0</v>
      </c>
      <c r="W849" s="76"/>
      <c r="X849" s="76" t="s">
        <v>428</v>
      </c>
      <c r="Y849" s="76">
        <v>3.0485146552</v>
      </c>
      <c r="Z849" s="76">
        <v>-0.32690498099999998</v>
      </c>
      <c r="AA849" s="76">
        <v>-2.3307385E-2</v>
      </c>
      <c r="AB849" s="241">
        <v>0</v>
      </c>
      <c r="AC849" s="241">
        <v>0</v>
      </c>
      <c r="AD849" s="241">
        <v>0</v>
      </c>
      <c r="AE849" s="241">
        <v>0</v>
      </c>
    </row>
    <row r="850" spans="5:31" x14ac:dyDescent="0.2">
      <c r="E850" s="76">
        <v>736</v>
      </c>
      <c r="F850" s="76" t="s">
        <v>429</v>
      </c>
      <c r="G850" s="76">
        <v>3.0417645999</v>
      </c>
      <c r="H850" s="76">
        <v>-0.32690498099999998</v>
      </c>
      <c r="I850" s="76">
        <v>-2.3307385E-2</v>
      </c>
      <c r="J850" s="241">
        <v>0</v>
      </c>
      <c r="K850" s="241">
        <v>0</v>
      </c>
      <c r="L850" s="241">
        <v>0</v>
      </c>
      <c r="M850" s="241">
        <v>0</v>
      </c>
      <c r="N850" s="76"/>
      <c r="O850" s="76" t="s">
        <v>429</v>
      </c>
      <c r="P850" s="76">
        <v>3.0417645999</v>
      </c>
      <c r="Q850" s="76">
        <v>-0.32690498099999998</v>
      </c>
      <c r="R850" s="76">
        <v>-2.3307385E-2</v>
      </c>
      <c r="S850" s="241">
        <v>0</v>
      </c>
      <c r="T850" s="241">
        <v>0</v>
      </c>
      <c r="U850" s="241">
        <v>0</v>
      </c>
      <c r="V850" s="241">
        <v>0</v>
      </c>
      <c r="W850" s="76"/>
      <c r="X850" s="76" t="s">
        <v>429</v>
      </c>
      <c r="Y850" s="76">
        <v>3.0417645999</v>
      </c>
      <c r="Z850" s="76">
        <v>-0.32690498099999998</v>
      </c>
      <c r="AA850" s="76">
        <v>-2.3307385E-2</v>
      </c>
      <c r="AB850" s="241">
        <v>0</v>
      </c>
      <c r="AC850" s="241">
        <v>0</v>
      </c>
      <c r="AD850" s="241">
        <v>0</v>
      </c>
      <c r="AE850" s="241">
        <v>0</v>
      </c>
    </row>
    <row r="851" spans="5:31" x14ac:dyDescent="0.2">
      <c r="E851" s="76">
        <v>737</v>
      </c>
      <c r="F851" s="76" t="s">
        <v>430</v>
      </c>
      <c r="G851" s="76">
        <v>3.0649860751000002</v>
      </c>
      <c r="H851" s="76">
        <v>-0.32690498099999998</v>
      </c>
      <c r="I851" s="76">
        <v>-2.3307385E-2</v>
      </c>
      <c r="J851" s="241">
        <v>0</v>
      </c>
      <c r="K851" s="241">
        <v>0</v>
      </c>
      <c r="L851" s="241">
        <v>0</v>
      </c>
      <c r="M851" s="241">
        <v>0</v>
      </c>
      <c r="N851" s="76"/>
      <c r="O851" s="76" t="s">
        <v>430</v>
      </c>
      <c r="P851" s="76">
        <v>3.0649860751000002</v>
      </c>
      <c r="Q851" s="76">
        <v>-0.32690498099999998</v>
      </c>
      <c r="R851" s="76">
        <v>-2.3307385E-2</v>
      </c>
      <c r="S851" s="241">
        <v>0</v>
      </c>
      <c r="T851" s="241">
        <v>0</v>
      </c>
      <c r="U851" s="241">
        <v>0</v>
      </c>
      <c r="V851" s="241">
        <v>0</v>
      </c>
      <c r="W851" s="76"/>
      <c r="X851" s="76" t="s">
        <v>430</v>
      </c>
      <c r="Y851" s="76">
        <v>3.0649860751000002</v>
      </c>
      <c r="Z851" s="76">
        <v>-0.32690498099999998</v>
      </c>
      <c r="AA851" s="76">
        <v>-2.3307385E-2</v>
      </c>
      <c r="AB851" s="241">
        <v>0</v>
      </c>
      <c r="AC851" s="241">
        <v>0</v>
      </c>
      <c r="AD851" s="241">
        <v>0</v>
      </c>
      <c r="AE851" s="241">
        <v>0</v>
      </c>
    </row>
    <row r="852" spans="5:31" x14ac:dyDescent="0.2">
      <c r="E852" s="76">
        <v>738</v>
      </c>
      <c r="F852" s="76" t="s">
        <v>431</v>
      </c>
      <c r="G852" s="76">
        <v>3.0470224278</v>
      </c>
      <c r="H852" s="76">
        <v>-0.32690498099999998</v>
      </c>
      <c r="I852" s="76">
        <v>-2.3307385E-2</v>
      </c>
      <c r="J852" s="241">
        <v>0</v>
      </c>
      <c r="K852" s="241">
        <v>0</v>
      </c>
      <c r="L852" s="241">
        <v>0</v>
      </c>
      <c r="M852" s="241">
        <v>0</v>
      </c>
      <c r="N852" s="76"/>
      <c r="O852" s="76" t="s">
        <v>431</v>
      </c>
      <c r="P852" s="76">
        <v>3.0470224278</v>
      </c>
      <c r="Q852" s="76">
        <v>-0.32690498099999998</v>
      </c>
      <c r="R852" s="76">
        <v>-2.3307385E-2</v>
      </c>
      <c r="S852" s="241">
        <v>0</v>
      </c>
      <c r="T852" s="241">
        <v>0</v>
      </c>
      <c r="U852" s="241">
        <v>0</v>
      </c>
      <c r="V852" s="241">
        <v>0</v>
      </c>
      <c r="W852" s="76"/>
      <c r="X852" s="76" t="s">
        <v>431</v>
      </c>
      <c r="Y852" s="76">
        <v>3.0470224278</v>
      </c>
      <c r="Z852" s="76">
        <v>-0.32690498099999998</v>
      </c>
      <c r="AA852" s="76">
        <v>-2.3307385E-2</v>
      </c>
      <c r="AB852" s="241">
        <v>0</v>
      </c>
      <c r="AC852" s="241">
        <v>0</v>
      </c>
      <c r="AD852" s="241">
        <v>0</v>
      </c>
      <c r="AE852" s="241">
        <v>0</v>
      </c>
    </row>
    <row r="853" spans="5:31" x14ac:dyDescent="0.2">
      <c r="E853" s="76">
        <v>739</v>
      </c>
      <c r="F853" s="76" t="s">
        <v>432</v>
      </c>
      <c r="G853" s="76">
        <v>3.0599086460999998</v>
      </c>
      <c r="H853" s="76">
        <v>-0.32690498099999998</v>
      </c>
      <c r="I853" s="76">
        <v>-2.3307385E-2</v>
      </c>
      <c r="J853" s="241">
        <v>0</v>
      </c>
      <c r="K853" s="241">
        <v>0</v>
      </c>
      <c r="L853" s="241">
        <v>0</v>
      </c>
      <c r="M853" s="241">
        <v>0</v>
      </c>
      <c r="N853" s="76"/>
      <c r="O853" s="76" t="s">
        <v>432</v>
      </c>
      <c r="P853" s="76">
        <v>3.0599086460999998</v>
      </c>
      <c r="Q853" s="76">
        <v>-0.32690498099999998</v>
      </c>
      <c r="R853" s="76">
        <v>-2.3307385E-2</v>
      </c>
      <c r="S853" s="241">
        <v>0</v>
      </c>
      <c r="T853" s="241">
        <v>0</v>
      </c>
      <c r="U853" s="241">
        <v>0</v>
      </c>
      <c r="V853" s="241">
        <v>0</v>
      </c>
      <c r="W853" s="76"/>
      <c r="X853" s="76" t="s">
        <v>432</v>
      </c>
      <c r="Y853" s="76">
        <v>3.0599086460999998</v>
      </c>
      <c r="Z853" s="76">
        <v>-0.32690498099999998</v>
      </c>
      <c r="AA853" s="76">
        <v>-2.3307385E-2</v>
      </c>
      <c r="AB853" s="241">
        <v>0</v>
      </c>
      <c r="AC853" s="241">
        <v>0</v>
      </c>
      <c r="AD853" s="241">
        <v>0</v>
      </c>
      <c r="AE853" s="241">
        <v>0</v>
      </c>
    </row>
    <row r="854" spans="5:31" x14ac:dyDescent="0.2">
      <c r="E854" s="76">
        <v>740</v>
      </c>
      <c r="F854" s="76" t="s">
        <v>433</v>
      </c>
      <c r="G854" s="76">
        <v>3.0652716501000001</v>
      </c>
      <c r="H854" s="76">
        <v>-0.32690498099999998</v>
      </c>
      <c r="I854" s="76">
        <v>-2.3307385E-2</v>
      </c>
      <c r="J854" s="241">
        <v>0</v>
      </c>
      <c r="K854" s="241">
        <v>0</v>
      </c>
      <c r="L854" s="241">
        <v>0</v>
      </c>
      <c r="M854" s="241">
        <v>0</v>
      </c>
      <c r="N854" s="76"/>
      <c r="O854" s="76" t="s">
        <v>433</v>
      </c>
      <c r="P854" s="76">
        <v>3.0652716501000001</v>
      </c>
      <c r="Q854" s="76">
        <v>-0.32690498099999998</v>
      </c>
      <c r="R854" s="76">
        <v>-2.3307385E-2</v>
      </c>
      <c r="S854" s="241">
        <v>0</v>
      </c>
      <c r="T854" s="241">
        <v>0</v>
      </c>
      <c r="U854" s="241">
        <v>0</v>
      </c>
      <c r="V854" s="241">
        <v>0</v>
      </c>
      <c r="W854" s="76"/>
      <c r="X854" s="76" t="s">
        <v>433</v>
      </c>
      <c r="Y854" s="76">
        <v>3.0652716501000001</v>
      </c>
      <c r="Z854" s="76">
        <v>-0.32690498099999998</v>
      </c>
      <c r="AA854" s="76">
        <v>-2.3307385E-2</v>
      </c>
      <c r="AB854" s="241">
        <v>0</v>
      </c>
      <c r="AC854" s="241">
        <v>0</v>
      </c>
      <c r="AD854" s="241">
        <v>0</v>
      </c>
      <c r="AE854" s="241">
        <v>0</v>
      </c>
    </row>
    <row r="855" spans="5:31" x14ac:dyDescent="0.2">
      <c r="E855" s="76">
        <v>741</v>
      </c>
      <c r="F855" s="76" t="s">
        <v>434</v>
      </c>
      <c r="G855" s="76">
        <v>3.0600387050000002</v>
      </c>
      <c r="H855" s="76">
        <v>-0.32690498099999998</v>
      </c>
      <c r="I855" s="76">
        <v>-2.3307385E-2</v>
      </c>
      <c r="J855" s="241">
        <v>0</v>
      </c>
      <c r="K855" s="241">
        <v>0</v>
      </c>
      <c r="L855" s="241">
        <v>0</v>
      </c>
      <c r="M855" s="241">
        <v>0</v>
      </c>
      <c r="N855" s="76"/>
      <c r="O855" s="76" t="s">
        <v>434</v>
      </c>
      <c r="P855" s="76">
        <v>3.0600387050000002</v>
      </c>
      <c r="Q855" s="76">
        <v>-0.32690498099999998</v>
      </c>
      <c r="R855" s="76">
        <v>-2.3307385E-2</v>
      </c>
      <c r="S855" s="241">
        <v>0</v>
      </c>
      <c r="T855" s="241">
        <v>0</v>
      </c>
      <c r="U855" s="241">
        <v>0</v>
      </c>
      <c r="V855" s="241">
        <v>0</v>
      </c>
      <c r="W855" s="76"/>
      <c r="X855" s="76" t="s">
        <v>434</v>
      </c>
      <c r="Y855" s="76">
        <v>3.0600387050000002</v>
      </c>
      <c r="Z855" s="76">
        <v>-0.32690498099999998</v>
      </c>
      <c r="AA855" s="76">
        <v>-2.3307385E-2</v>
      </c>
      <c r="AB855" s="241">
        <v>0</v>
      </c>
      <c r="AC855" s="241">
        <v>0</v>
      </c>
      <c r="AD855" s="241">
        <v>0</v>
      </c>
      <c r="AE855" s="241">
        <v>0</v>
      </c>
    </row>
    <row r="856" spans="5:31" x14ac:dyDescent="0.2">
      <c r="E856" s="76">
        <v>742</v>
      </c>
      <c r="F856" s="76"/>
      <c r="G856" s="76"/>
      <c r="H856" s="76"/>
      <c r="I856" s="76"/>
      <c r="J856" s="241">
        <v>0</v>
      </c>
      <c r="K856" s="241">
        <v>0</v>
      </c>
      <c r="L856" s="241">
        <v>0</v>
      </c>
      <c r="M856" s="241">
        <v>0</v>
      </c>
      <c r="N856" s="76"/>
      <c r="O856" s="76"/>
      <c r="P856" s="76"/>
      <c r="Q856" s="76"/>
      <c r="R856" s="76"/>
      <c r="S856" s="241">
        <v>0</v>
      </c>
      <c r="T856" s="241">
        <v>0</v>
      </c>
      <c r="U856" s="241">
        <v>0</v>
      </c>
      <c r="V856" s="241">
        <v>0</v>
      </c>
      <c r="W856" s="76"/>
      <c r="X856" s="76"/>
      <c r="Y856" s="76"/>
      <c r="Z856" s="76"/>
      <c r="AA856" s="76"/>
      <c r="AB856" s="241">
        <v>0</v>
      </c>
      <c r="AC856" s="241">
        <v>0</v>
      </c>
      <c r="AD856" s="241">
        <v>0</v>
      </c>
      <c r="AE856" s="241">
        <v>0</v>
      </c>
    </row>
    <row r="857" spans="5:31" x14ac:dyDescent="0.2">
      <c r="E857" s="76">
        <v>743</v>
      </c>
      <c r="F857" s="76" t="s">
        <v>436</v>
      </c>
      <c r="G857" s="76">
        <v>3.9203732475000002</v>
      </c>
      <c r="H857" s="76">
        <v>-0.83001816100000003</v>
      </c>
      <c r="I857" s="76">
        <v>3.0187615000000001E-2</v>
      </c>
      <c r="J857" s="241">
        <v>0</v>
      </c>
      <c r="K857" s="241">
        <v>0</v>
      </c>
      <c r="L857" s="241">
        <v>0</v>
      </c>
      <c r="M857" s="241">
        <v>0</v>
      </c>
      <c r="N857" s="76"/>
      <c r="O857" s="76" t="s">
        <v>436</v>
      </c>
      <c r="P857" s="76">
        <v>3.9203732475000002</v>
      </c>
      <c r="Q857" s="76">
        <v>-0.83001816100000003</v>
      </c>
      <c r="R857" s="76">
        <v>3.0187615000000001E-2</v>
      </c>
      <c r="S857" s="241">
        <v>0</v>
      </c>
      <c r="T857" s="241">
        <v>0</v>
      </c>
      <c r="U857" s="241">
        <v>0</v>
      </c>
      <c r="V857" s="241">
        <v>0</v>
      </c>
      <c r="W857" s="76"/>
      <c r="X857" s="76" t="s">
        <v>436</v>
      </c>
      <c r="Y857" s="76">
        <v>3.9203732475000002</v>
      </c>
      <c r="Z857" s="76">
        <v>-0.83001816100000003</v>
      </c>
      <c r="AA857" s="76">
        <v>3.0187615000000001E-2</v>
      </c>
      <c r="AB857" s="241">
        <v>0</v>
      </c>
      <c r="AC857" s="241">
        <v>0</v>
      </c>
      <c r="AD857" s="241">
        <v>0</v>
      </c>
      <c r="AE857" s="241">
        <v>0</v>
      </c>
    </row>
    <row r="858" spans="5:31" x14ac:dyDescent="0.2">
      <c r="E858" s="76">
        <v>744</v>
      </c>
      <c r="F858" s="76" t="s">
        <v>437</v>
      </c>
      <c r="G858" s="76">
        <v>3.0872179470000001</v>
      </c>
      <c r="H858" s="76">
        <v>-0.42698086600000001</v>
      </c>
      <c r="I858" s="76">
        <v>-1.249166E-2</v>
      </c>
      <c r="J858" s="241">
        <v>0</v>
      </c>
      <c r="K858" s="241">
        <v>0</v>
      </c>
      <c r="L858" s="241">
        <v>0</v>
      </c>
      <c r="M858" s="241">
        <v>0</v>
      </c>
      <c r="N858" s="76"/>
      <c r="O858" s="76" t="s">
        <v>437</v>
      </c>
      <c r="P858" s="76">
        <v>3.0872179470000001</v>
      </c>
      <c r="Q858" s="76">
        <v>-0.42698086600000001</v>
      </c>
      <c r="R858" s="76">
        <v>-1.249166E-2</v>
      </c>
      <c r="S858" s="241">
        <v>0</v>
      </c>
      <c r="T858" s="241">
        <v>0</v>
      </c>
      <c r="U858" s="241">
        <v>0</v>
      </c>
      <c r="V858" s="241">
        <v>0</v>
      </c>
      <c r="W858" s="76"/>
      <c r="X858" s="76" t="s">
        <v>437</v>
      </c>
      <c r="Y858" s="76">
        <v>3.0872179470000001</v>
      </c>
      <c r="Z858" s="76">
        <v>-0.42698086600000001</v>
      </c>
      <c r="AA858" s="76">
        <v>-1.249166E-2</v>
      </c>
      <c r="AB858" s="241">
        <v>0</v>
      </c>
      <c r="AC858" s="241">
        <v>0</v>
      </c>
      <c r="AD858" s="241">
        <v>0</v>
      </c>
      <c r="AE858" s="241">
        <v>0</v>
      </c>
    </row>
    <row r="859" spans="5:31" x14ac:dyDescent="0.2">
      <c r="E859" s="76">
        <v>745</v>
      </c>
      <c r="F859" s="76" t="s">
        <v>438</v>
      </c>
      <c r="G859" s="76">
        <v>3.0835385935000001</v>
      </c>
      <c r="H859" s="76">
        <v>-0.42698086600000001</v>
      </c>
      <c r="I859" s="76">
        <v>-1.249166E-2</v>
      </c>
      <c r="J859" s="241">
        <v>0</v>
      </c>
      <c r="K859" s="241">
        <v>0</v>
      </c>
      <c r="L859" s="241">
        <v>0</v>
      </c>
      <c r="M859" s="241">
        <v>0</v>
      </c>
      <c r="N859" s="76"/>
      <c r="O859" s="76" t="s">
        <v>438</v>
      </c>
      <c r="P859" s="76">
        <v>3.0835385935000001</v>
      </c>
      <c r="Q859" s="76">
        <v>-0.42698086600000001</v>
      </c>
      <c r="R859" s="76">
        <v>-1.249166E-2</v>
      </c>
      <c r="S859" s="241">
        <v>0</v>
      </c>
      <c r="T859" s="241">
        <v>0</v>
      </c>
      <c r="U859" s="241">
        <v>0</v>
      </c>
      <c r="V859" s="241">
        <v>0</v>
      </c>
      <c r="W859" s="76"/>
      <c r="X859" s="76" t="s">
        <v>438</v>
      </c>
      <c r="Y859" s="76">
        <v>3.0835385935000001</v>
      </c>
      <c r="Z859" s="76">
        <v>-0.42698086600000001</v>
      </c>
      <c r="AA859" s="76">
        <v>-1.249166E-2</v>
      </c>
      <c r="AB859" s="241">
        <v>0</v>
      </c>
      <c r="AC859" s="241">
        <v>0</v>
      </c>
      <c r="AD859" s="241">
        <v>0</v>
      </c>
      <c r="AE859" s="241">
        <v>0</v>
      </c>
    </row>
    <row r="860" spans="5:31" x14ac:dyDescent="0.2">
      <c r="E860" s="76">
        <v>746</v>
      </c>
      <c r="F860" s="76" t="s">
        <v>439</v>
      </c>
      <c r="G860" s="76">
        <v>3.0895870408000001</v>
      </c>
      <c r="H860" s="76">
        <v>-0.42698086600000001</v>
      </c>
      <c r="I860" s="76">
        <v>-1.249166E-2</v>
      </c>
      <c r="J860" s="241">
        <v>0</v>
      </c>
      <c r="K860" s="241">
        <v>0</v>
      </c>
      <c r="L860" s="241">
        <v>0</v>
      </c>
      <c r="M860" s="241">
        <v>0</v>
      </c>
      <c r="N860" s="76"/>
      <c r="O860" s="76" t="s">
        <v>439</v>
      </c>
      <c r="P860" s="76">
        <v>3.0895870408000001</v>
      </c>
      <c r="Q860" s="76">
        <v>-0.42698086600000001</v>
      </c>
      <c r="R860" s="76">
        <v>-1.249166E-2</v>
      </c>
      <c r="S860" s="241">
        <v>0</v>
      </c>
      <c r="T860" s="241">
        <v>0</v>
      </c>
      <c r="U860" s="241">
        <v>0</v>
      </c>
      <c r="V860" s="241">
        <v>0</v>
      </c>
      <c r="W860" s="76"/>
      <c r="X860" s="76" t="s">
        <v>439</v>
      </c>
      <c r="Y860" s="76">
        <v>3.0895870408000001</v>
      </c>
      <c r="Z860" s="76">
        <v>-0.42698086600000001</v>
      </c>
      <c r="AA860" s="76">
        <v>-1.249166E-2</v>
      </c>
      <c r="AB860" s="241">
        <v>0</v>
      </c>
      <c r="AC860" s="241">
        <v>0</v>
      </c>
      <c r="AD860" s="241">
        <v>0</v>
      </c>
      <c r="AE860" s="241">
        <v>0</v>
      </c>
    </row>
    <row r="861" spans="5:31" x14ac:dyDescent="0.2">
      <c r="E861" s="76">
        <v>747</v>
      </c>
      <c r="F861" s="76" t="s">
        <v>440</v>
      </c>
      <c r="G861" s="76">
        <v>3.1077462104000002</v>
      </c>
      <c r="H861" s="76">
        <v>-0.42698086600000001</v>
      </c>
      <c r="I861" s="76">
        <v>-1.249166E-2</v>
      </c>
      <c r="J861" s="241">
        <v>0</v>
      </c>
      <c r="K861" s="241">
        <v>0</v>
      </c>
      <c r="L861" s="241">
        <v>0</v>
      </c>
      <c r="M861" s="241">
        <v>0</v>
      </c>
      <c r="N861" s="76"/>
      <c r="O861" s="76" t="s">
        <v>440</v>
      </c>
      <c r="P861" s="76">
        <v>3.1077462104000002</v>
      </c>
      <c r="Q861" s="76">
        <v>-0.42698086600000001</v>
      </c>
      <c r="R861" s="76">
        <v>-1.249166E-2</v>
      </c>
      <c r="S861" s="241">
        <v>0</v>
      </c>
      <c r="T861" s="241">
        <v>0</v>
      </c>
      <c r="U861" s="241">
        <v>0</v>
      </c>
      <c r="V861" s="241">
        <v>0</v>
      </c>
      <c r="W861" s="76"/>
      <c r="X861" s="76" t="s">
        <v>440</v>
      </c>
      <c r="Y861" s="76">
        <v>3.1077462104000002</v>
      </c>
      <c r="Z861" s="76">
        <v>-0.42698086600000001</v>
      </c>
      <c r="AA861" s="76">
        <v>-1.249166E-2</v>
      </c>
      <c r="AB861" s="241">
        <v>0</v>
      </c>
      <c r="AC861" s="241">
        <v>0</v>
      </c>
      <c r="AD861" s="241">
        <v>0</v>
      </c>
      <c r="AE861" s="241">
        <v>0</v>
      </c>
    </row>
    <row r="862" spans="5:31" x14ac:dyDescent="0.2">
      <c r="E862" s="76">
        <v>748</v>
      </c>
      <c r="F862" s="76" t="s">
        <v>441</v>
      </c>
      <c r="G862" s="76">
        <v>3.9027469635999998</v>
      </c>
      <c r="H862" s="76">
        <v>-0.83001816100000003</v>
      </c>
      <c r="I862" s="76">
        <v>3.0187615000000001E-2</v>
      </c>
      <c r="J862" s="241">
        <v>0</v>
      </c>
      <c r="K862" s="241">
        <v>0</v>
      </c>
      <c r="L862" s="241">
        <v>0</v>
      </c>
      <c r="M862" s="241">
        <v>0</v>
      </c>
      <c r="N862" s="76"/>
      <c r="O862" s="76" t="s">
        <v>441</v>
      </c>
      <c r="P862" s="76">
        <v>3.9027469635999998</v>
      </c>
      <c r="Q862" s="76">
        <v>-0.83001816100000003</v>
      </c>
      <c r="R862" s="76">
        <v>3.0187615000000001E-2</v>
      </c>
      <c r="S862" s="241">
        <v>0</v>
      </c>
      <c r="T862" s="241">
        <v>0</v>
      </c>
      <c r="U862" s="241">
        <v>0</v>
      </c>
      <c r="V862" s="241">
        <v>0</v>
      </c>
      <c r="W862" s="76"/>
      <c r="X862" s="76" t="s">
        <v>441</v>
      </c>
      <c r="Y862" s="76">
        <v>3.9027469635999998</v>
      </c>
      <c r="Z862" s="76">
        <v>-0.83001816100000003</v>
      </c>
      <c r="AA862" s="76">
        <v>3.0187615000000001E-2</v>
      </c>
      <c r="AB862" s="241">
        <v>0</v>
      </c>
      <c r="AC862" s="241">
        <v>0</v>
      </c>
      <c r="AD862" s="241">
        <v>0</v>
      </c>
      <c r="AE862" s="241">
        <v>0</v>
      </c>
    </row>
    <row r="863" spans="5:31" x14ac:dyDescent="0.2">
      <c r="E863" s="76">
        <v>749</v>
      </c>
      <c r="F863" s="76" t="s">
        <v>442</v>
      </c>
      <c r="G863" s="76">
        <v>3.0973256705000001</v>
      </c>
      <c r="H863" s="76">
        <v>-0.42698086600000001</v>
      </c>
      <c r="I863" s="76">
        <v>-1.249166E-2</v>
      </c>
      <c r="J863" s="241">
        <v>0</v>
      </c>
      <c r="K863" s="241">
        <v>0</v>
      </c>
      <c r="L863" s="241">
        <v>0</v>
      </c>
      <c r="M863" s="241">
        <v>0</v>
      </c>
      <c r="N863" s="76"/>
      <c r="O863" s="76" t="s">
        <v>442</v>
      </c>
      <c r="P863" s="76">
        <v>3.0973256705000001</v>
      </c>
      <c r="Q863" s="76">
        <v>-0.42698086600000001</v>
      </c>
      <c r="R863" s="76">
        <v>-1.249166E-2</v>
      </c>
      <c r="S863" s="241">
        <v>0</v>
      </c>
      <c r="T863" s="241">
        <v>0</v>
      </c>
      <c r="U863" s="241">
        <v>0</v>
      </c>
      <c r="V863" s="241">
        <v>0</v>
      </c>
      <c r="W863" s="76"/>
      <c r="X863" s="76" t="s">
        <v>442</v>
      </c>
      <c r="Y863" s="76">
        <v>3.0973256705000001</v>
      </c>
      <c r="Z863" s="76">
        <v>-0.42698086600000001</v>
      </c>
      <c r="AA863" s="76">
        <v>-1.249166E-2</v>
      </c>
      <c r="AB863" s="241">
        <v>0</v>
      </c>
      <c r="AC863" s="241">
        <v>0</v>
      </c>
      <c r="AD863" s="241">
        <v>0</v>
      </c>
      <c r="AE863" s="241">
        <v>0</v>
      </c>
    </row>
    <row r="864" spans="5:31" x14ac:dyDescent="0.2">
      <c r="E864" s="76">
        <v>750</v>
      </c>
      <c r="F864" s="76" t="s">
        <v>443</v>
      </c>
      <c r="G864" s="76">
        <v>3.1096494736000002</v>
      </c>
      <c r="H864" s="76">
        <v>-0.42698086600000001</v>
      </c>
      <c r="I864" s="76">
        <v>-1.249166E-2</v>
      </c>
      <c r="J864" s="241">
        <v>0</v>
      </c>
      <c r="K864" s="241">
        <v>0</v>
      </c>
      <c r="L864" s="241">
        <v>0</v>
      </c>
      <c r="M864" s="241">
        <v>0</v>
      </c>
      <c r="N864" s="76"/>
      <c r="O864" s="76" t="s">
        <v>443</v>
      </c>
      <c r="P864" s="76">
        <v>3.1096494736000002</v>
      </c>
      <c r="Q864" s="76">
        <v>-0.42698086600000001</v>
      </c>
      <c r="R864" s="76">
        <v>-1.249166E-2</v>
      </c>
      <c r="S864" s="241">
        <v>0</v>
      </c>
      <c r="T864" s="241">
        <v>0</v>
      </c>
      <c r="U864" s="241">
        <v>0</v>
      </c>
      <c r="V864" s="241">
        <v>0</v>
      </c>
      <c r="W864" s="76"/>
      <c r="X864" s="76" t="s">
        <v>443</v>
      </c>
      <c r="Y864" s="76">
        <v>3.1096494736000002</v>
      </c>
      <c r="Z864" s="76">
        <v>-0.42698086600000001</v>
      </c>
      <c r="AA864" s="76">
        <v>-1.249166E-2</v>
      </c>
      <c r="AB864" s="241">
        <v>0</v>
      </c>
      <c r="AC864" s="241">
        <v>0</v>
      </c>
      <c r="AD864" s="241">
        <v>0</v>
      </c>
      <c r="AE864" s="241">
        <v>0</v>
      </c>
    </row>
    <row r="865" spans="5:31" x14ac:dyDescent="0.2">
      <c r="E865" s="76">
        <v>751</v>
      </c>
      <c r="F865" s="76" t="s">
        <v>444</v>
      </c>
      <c r="G865" s="76">
        <v>3.0698611696000002</v>
      </c>
      <c r="H865" s="76">
        <v>-0.42698086600000001</v>
      </c>
      <c r="I865" s="76">
        <v>-1.249166E-2</v>
      </c>
      <c r="J865" s="241">
        <v>0</v>
      </c>
      <c r="K865" s="241">
        <v>0</v>
      </c>
      <c r="L865" s="241">
        <v>0</v>
      </c>
      <c r="M865" s="241">
        <v>0</v>
      </c>
      <c r="N865" s="76"/>
      <c r="O865" s="76" t="s">
        <v>444</v>
      </c>
      <c r="P865" s="76">
        <v>3.0698611696000002</v>
      </c>
      <c r="Q865" s="76">
        <v>-0.42698086600000001</v>
      </c>
      <c r="R865" s="76">
        <v>-1.249166E-2</v>
      </c>
      <c r="S865" s="241">
        <v>0</v>
      </c>
      <c r="T865" s="241">
        <v>0</v>
      </c>
      <c r="U865" s="241">
        <v>0</v>
      </c>
      <c r="V865" s="241">
        <v>0</v>
      </c>
      <c r="W865" s="76"/>
      <c r="X865" s="76" t="s">
        <v>444</v>
      </c>
      <c r="Y865" s="76">
        <v>3.0698611696000002</v>
      </c>
      <c r="Z865" s="76">
        <v>-0.42698086600000001</v>
      </c>
      <c r="AA865" s="76">
        <v>-1.249166E-2</v>
      </c>
      <c r="AB865" s="241">
        <v>0</v>
      </c>
      <c r="AC865" s="241">
        <v>0</v>
      </c>
      <c r="AD865" s="241">
        <v>0</v>
      </c>
      <c r="AE865" s="241">
        <v>0</v>
      </c>
    </row>
    <row r="866" spans="5:31" x14ac:dyDescent="0.2">
      <c r="E866" s="76">
        <v>752</v>
      </c>
      <c r="F866" s="76"/>
      <c r="G866" s="76"/>
      <c r="H866" s="76"/>
      <c r="I866" s="76"/>
      <c r="J866" s="241">
        <v>0</v>
      </c>
      <c r="K866" s="241">
        <v>0</v>
      </c>
      <c r="L866" s="241">
        <v>0</v>
      </c>
      <c r="M866" s="241">
        <v>0</v>
      </c>
      <c r="N866" s="76"/>
      <c r="O866" s="76"/>
      <c r="P866" s="76"/>
      <c r="Q866" s="76"/>
      <c r="R866" s="76"/>
      <c r="S866" s="241">
        <v>0</v>
      </c>
      <c r="T866" s="241">
        <v>0</v>
      </c>
      <c r="U866" s="241">
        <v>0</v>
      </c>
      <c r="V866" s="241">
        <v>0</v>
      </c>
      <c r="W866" s="76"/>
      <c r="X866" s="76"/>
      <c r="Y866" s="76"/>
      <c r="Z866" s="76"/>
      <c r="AA866" s="76"/>
      <c r="AB866" s="241">
        <v>0</v>
      </c>
      <c r="AC866" s="241">
        <v>0</v>
      </c>
      <c r="AD866" s="241">
        <v>0</v>
      </c>
      <c r="AE866" s="241">
        <v>0</v>
      </c>
    </row>
    <row r="867" spans="5:31" x14ac:dyDescent="0.2">
      <c r="E867" s="76">
        <v>753</v>
      </c>
      <c r="F867" s="76" t="s">
        <v>446</v>
      </c>
      <c r="G867" s="76">
        <v>3.9549653464999999</v>
      </c>
      <c r="H867" s="76">
        <v>-0.80526391399999997</v>
      </c>
      <c r="I867" s="76">
        <v>2.6538079999999999E-2</v>
      </c>
      <c r="J867" s="241">
        <v>0</v>
      </c>
      <c r="K867" s="241">
        <v>0</v>
      </c>
      <c r="L867" s="241">
        <v>0</v>
      </c>
      <c r="M867" s="241">
        <v>0</v>
      </c>
      <c r="N867" s="76"/>
      <c r="O867" s="76" t="s">
        <v>446</v>
      </c>
      <c r="P867" s="76">
        <v>3.9549653464999999</v>
      </c>
      <c r="Q867" s="76">
        <v>-0.80526391399999997</v>
      </c>
      <c r="R867" s="76">
        <v>2.6538079999999999E-2</v>
      </c>
      <c r="S867" s="241">
        <v>0</v>
      </c>
      <c r="T867" s="241">
        <v>0</v>
      </c>
      <c r="U867" s="241">
        <v>0</v>
      </c>
      <c r="V867" s="241">
        <v>0</v>
      </c>
      <c r="W867" s="76"/>
      <c r="X867" s="76" t="s">
        <v>446</v>
      </c>
      <c r="Y867" s="76">
        <v>3.9549653464999999</v>
      </c>
      <c r="Z867" s="76">
        <v>-0.80526391399999997</v>
      </c>
      <c r="AA867" s="76">
        <v>2.6538079999999999E-2</v>
      </c>
      <c r="AB867" s="241">
        <v>0</v>
      </c>
      <c r="AC867" s="241">
        <v>0</v>
      </c>
      <c r="AD867" s="241">
        <v>0</v>
      </c>
      <c r="AE867" s="241">
        <v>0</v>
      </c>
    </row>
    <row r="868" spans="5:31" x14ac:dyDescent="0.2">
      <c r="E868" s="76">
        <v>754</v>
      </c>
      <c r="F868" s="76" t="s">
        <v>447</v>
      </c>
      <c r="G868" s="76">
        <v>3.0914470360999999</v>
      </c>
      <c r="H868" s="76">
        <v>-0.41329316399999999</v>
      </c>
      <c r="I868" s="76">
        <v>-1.2991366000000001E-2</v>
      </c>
      <c r="J868" s="241">
        <v>0</v>
      </c>
      <c r="K868" s="241">
        <v>0</v>
      </c>
      <c r="L868" s="241">
        <v>0</v>
      </c>
      <c r="M868" s="241">
        <v>0</v>
      </c>
      <c r="N868" s="76"/>
      <c r="O868" s="76" t="s">
        <v>447</v>
      </c>
      <c r="P868" s="76">
        <v>3.0914470360999999</v>
      </c>
      <c r="Q868" s="76">
        <v>-0.41329316399999999</v>
      </c>
      <c r="R868" s="76">
        <v>-1.2991366000000001E-2</v>
      </c>
      <c r="S868" s="241">
        <v>0</v>
      </c>
      <c r="T868" s="241">
        <v>0</v>
      </c>
      <c r="U868" s="241">
        <v>0</v>
      </c>
      <c r="V868" s="241">
        <v>0</v>
      </c>
      <c r="W868" s="76"/>
      <c r="X868" s="76" t="s">
        <v>447</v>
      </c>
      <c r="Y868" s="76">
        <v>3.0914470360999999</v>
      </c>
      <c r="Z868" s="76">
        <v>-0.41329316399999999</v>
      </c>
      <c r="AA868" s="76">
        <v>-1.2991366000000001E-2</v>
      </c>
      <c r="AB868" s="241">
        <v>0</v>
      </c>
      <c r="AC868" s="241">
        <v>0</v>
      </c>
      <c r="AD868" s="241">
        <v>0</v>
      </c>
      <c r="AE868" s="241">
        <v>0</v>
      </c>
    </row>
    <row r="869" spans="5:31" x14ac:dyDescent="0.2">
      <c r="E869" s="76">
        <v>755</v>
      </c>
      <c r="F869" s="76" t="s">
        <v>448</v>
      </c>
      <c r="G869" s="76">
        <v>3.1405405112999998</v>
      </c>
      <c r="H869" s="76">
        <v>-0.41329316399999999</v>
      </c>
      <c r="I869" s="76">
        <v>-1.2991366000000001E-2</v>
      </c>
      <c r="J869" s="241">
        <v>0</v>
      </c>
      <c r="K869" s="241">
        <v>0</v>
      </c>
      <c r="L869" s="241">
        <v>0</v>
      </c>
      <c r="M869" s="241">
        <v>0</v>
      </c>
      <c r="N869" s="76"/>
      <c r="O869" s="76" t="s">
        <v>448</v>
      </c>
      <c r="P869" s="76">
        <v>3.1405405112999998</v>
      </c>
      <c r="Q869" s="76">
        <v>-0.41329316399999999</v>
      </c>
      <c r="R869" s="76">
        <v>-1.2991366000000001E-2</v>
      </c>
      <c r="S869" s="241">
        <v>0</v>
      </c>
      <c r="T869" s="241">
        <v>0</v>
      </c>
      <c r="U869" s="241">
        <v>0</v>
      </c>
      <c r="V869" s="241">
        <v>0</v>
      </c>
      <c r="W869" s="76"/>
      <c r="X869" s="76" t="s">
        <v>448</v>
      </c>
      <c r="Y869" s="76">
        <v>3.1405405112999998</v>
      </c>
      <c r="Z869" s="76">
        <v>-0.41329316399999999</v>
      </c>
      <c r="AA869" s="76">
        <v>-1.2991366000000001E-2</v>
      </c>
      <c r="AB869" s="241">
        <v>0</v>
      </c>
      <c r="AC869" s="241">
        <v>0</v>
      </c>
      <c r="AD869" s="241">
        <v>0</v>
      </c>
      <c r="AE869" s="241">
        <v>0</v>
      </c>
    </row>
    <row r="870" spans="5:31" x14ac:dyDescent="0.2">
      <c r="E870" s="76">
        <v>756</v>
      </c>
      <c r="F870" s="76" t="s">
        <v>449</v>
      </c>
      <c r="G870" s="76">
        <v>3.1256220428999999</v>
      </c>
      <c r="H870" s="76">
        <v>-0.41329316399999999</v>
      </c>
      <c r="I870" s="76">
        <v>-1.2991366000000001E-2</v>
      </c>
      <c r="J870" s="241">
        <v>0</v>
      </c>
      <c r="K870" s="241">
        <v>0</v>
      </c>
      <c r="L870" s="241">
        <v>0</v>
      </c>
      <c r="M870" s="241">
        <v>0</v>
      </c>
      <c r="N870" s="76"/>
      <c r="O870" s="76" t="s">
        <v>449</v>
      </c>
      <c r="P870" s="76">
        <v>3.1256220428999999</v>
      </c>
      <c r="Q870" s="76">
        <v>-0.41329316399999999</v>
      </c>
      <c r="R870" s="76">
        <v>-1.2991366000000001E-2</v>
      </c>
      <c r="S870" s="241">
        <v>0</v>
      </c>
      <c r="T870" s="241">
        <v>0</v>
      </c>
      <c r="U870" s="241">
        <v>0</v>
      </c>
      <c r="V870" s="241">
        <v>0</v>
      </c>
      <c r="W870" s="76"/>
      <c r="X870" s="76" t="s">
        <v>449</v>
      </c>
      <c r="Y870" s="76">
        <v>3.1256220428999999</v>
      </c>
      <c r="Z870" s="76">
        <v>-0.41329316399999999</v>
      </c>
      <c r="AA870" s="76">
        <v>-1.2991366000000001E-2</v>
      </c>
      <c r="AB870" s="241">
        <v>0</v>
      </c>
      <c r="AC870" s="241">
        <v>0</v>
      </c>
      <c r="AD870" s="241">
        <v>0</v>
      </c>
      <c r="AE870" s="241">
        <v>0</v>
      </c>
    </row>
    <row r="871" spans="5:31" x14ac:dyDescent="0.2">
      <c r="E871" s="76">
        <v>757</v>
      </c>
      <c r="F871" s="76" t="s">
        <v>450</v>
      </c>
      <c r="G871" s="76">
        <v>3.1188453590999998</v>
      </c>
      <c r="H871" s="76">
        <v>-0.41329316399999999</v>
      </c>
      <c r="I871" s="76">
        <v>-1.2991366000000001E-2</v>
      </c>
      <c r="J871" s="241">
        <v>0</v>
      </c>
      <c r="K871" s="241">
        <v>0</v>
      </c>
      <c r="L871" s="241">
        <v>0</v>
      </c>
      <c r="M871" s="241">
        <v>0</v>
      </c>
      <c r="N871" s="76"/>
      <c r="O871" s="76" t="s">
        <v>450</v>
      </c>
      <c r="P871" s="76">
        <v>3.1188453590999998</v>
      </c>
      <c r="Q871" s="76">
        <v>-0.41329316399999999</v>
      </c>
      <c r="R871" s="76">
        <v>-1.2991366000000001E-2</v>
      </c>
      <c r="S871" s="241">
        <v>0</v>
      </c>
      <c r="T871" s="241">
        <v>0</v>
      </c>
      <c r="U871" s="241">
        <v>0</v>
      </c>
      <c r="V871" s="241">
        <v>0</v>
      </c>
      <c r="W871" s="76"/>
      <c r="X871" s="76" t="s">
        <v>450</v>
      </c>
      <c r="Y871" s="76">
        <v>3.1188453590999998</v>
      </c>
      <c r="Z871" s="76">
        <v>-0.41329316399999999</v>
      </c>
      <c r="AA871" s="76">
        <v>-1.2991366000000001E-2</v>
      </c>
      <c r="AB871" s="241">
        <v>0</v>
      </c>
      <c r="AC871" s="241">
        <v>0</v>
      </c>
      <c r="AD871" s="241">
        <v>0</v>
      </c>
      <c r="AE871" s="241">
        <v>0</v>
      </c>
    </row>
    <row r="872" spans="5:31" x14ac:dyDescent="0.2">
      <c r="E872" s="76">
        <v>758</v>
      </c>
      <c r="F872" s="76" t="s">
        <v>451</v>
      </c>
      <c r="G872" s="76">
        <v>3.1281676938</v>
      </c>
      <c r="H872" s="76">
        <v>-0.41329316399999999</v>
      </c>
      <c r="I872" s="76">
        <v>-1.2991366000000001E-2</v>
      </c>
      <c r="J872" s="241">
        <v>0</v>
      </c>
      <c r="K872" s="241">
        <v>0</v>
      </c>
      <c r="L872" s="241">
        <v>0</v>
      </c>
      <c r="M872" s="241">
        <v>0</v>
      </c>
      <c r="N872" s="76"/>
      <c r="O872" s="76" t="s">
        <v>451</v>
      </c>
      <c r="P872" s="76">
        <v>3.1281676938</v>
      </c>
      <c r="Q872" s="76">
        <v>-0.41329316399999999</v>
      </c>
      <c r="R872" s="76">
        <v>-1.2991366000000001E-2</v>
      </c>
      <c r="S872" s="241">
        <v>0</v>
      </c>
      <c r="T872" s="241">
        <v>0</v>
      </c>
      <c r="U872" s="241">
        <v>0</v>
      </c>
      <c r="V872" s="241">
        <v>0</v>
      </c>
      <c r="W872" s="76"/>
      <c r="X872" s="76" t="s">
        <v>451</v>
      </c>
      <c r="Y872" s="76">
        <v>3.1281676938</v>
      </c>
      <c r="Z872" s="76">
        <v>-0.41329316399999999</v>
      </c>
      <c r="AA872" s="76">
        <v>-1.2991366000000001E-2</v>
      </c>
      <c r="AB872" s="241">
        <v>0</v>
      </c>
      <c r="AC872" s="241">
        <v>0</v>
      </c>
      <c r="AD872" s="241">
        <v>0</v>
      </c>
      <c r="AE872" s="241">
        <v>0</v>
      </c>
    </row>
    <row r="873" spans="5:31" x14ac:dyDescent="0.2">
      <c r="E873" s="76">
        <v>759</v>
      </c>
      <c r="F873" s="76" t="s">
        <v>452</v>
      </c>
      <c r="G873" s="76">
        <v>3.1107275757999999</v>
      </c>
      <c r="H873" s="76">
        <v>-0.41329316399999999</v>
      </c>
      <c r="I873" s="76">
        <v>-1.2991366000000001E-2</v>
      </c>
      <c r="J873" s="241">
        <v>0</v>
      </c>
      <c r="K873" s="241">
        <v>0</v>
      </c>
      <c r="L873" s="241">
        <v>0</v>
      </c>
      <c r="M873" s="241">
        <v>0</v>
      </c>
      <c r="N873" s="76"/>
      <c r="O873" s="76" t="s">
        <v>452</v>
      </c>
      <c r="P873" s="76">
        <v>3.1107275757999999</v>
      </c>
      <c r="Q873" s="76">
        <v>-0.41329316399999999</v>
      </c>
      <c r="R873" s="76">
        <v>-1.2991366000000001E-2</v>
      </c>
      <c r="S873" s="241">
        <v>0</v>
      </c>
      <c r="T873" s="241">
        <v>0</v>
      </c>
      <c r="U873" s="241">
        <v>0</v>
      </c>
      <c r="V873" s="241">
        <v>0</v>
      </c>
      <c r="W873" s="76"/>
      <c r="X873" s="76" t="s">
        <v>452</v>
      </c>
      <c r="Y873" s="76">
        <v>3.1107275757999999</v>
      </c>
      <c r="Z873" s="76">
        <v>-0.41329316399999999</v>
      </c>
      <c r="AA873" s="76">
        <v>-1.2991366000000001E-2</v>
      </c>
      <c r="AB873" s="241">
        <v>0</v>
      </c>
      <c r="AC873" s="241">
        <v>0</v>
      </c>
      <c r="AD873" s="241">
        <v>0</v>
      </c>
      <c r="AE873" s="241">
        <v>0</v>
      </c>
    </row>
    <row r="874" spans="5:31" x14ac:dyDescent="0.2">
      <c r="E874" s="76">
        <v>760</v>
      </c>
      <c r="F874" s="76" t="s">
        <v>453</v>
      </c>
      <c r="G874" s="76">
        <v>3.9401513813000002</v>
      </c>
      <c r="H874" s="76">
        <v>-0.80526391399999997</v>
      </c>
      <c r="I874" s="76">
        <v>2.6538079999999999E-2</v>
      </c>
      <c r="J874" s="241">
        <v>0</v>
      </c>
      <c r="K874" s="241">
        <v>0</v>
      </c>
      <c r="L874" s="241">
        <v>0</v>
      </c>
      <c r="M874" s="241">
        <v>0</v>
      </c>
      <c r="N874" s="76"/>
      <c r="O874" s="76" t="s">
        <v>453</v>
      </c>
      <c r="P874" s="76">
        <v>3.9401513813000002</v>
      </c>
      <c r="Q874" s="76">
        <v>-0.80526391399999997</v>
      </c>
      <c r="R874" s="76">
        <v>2.6538079999999999E-2</v>
      </c>
      <c r="S874" s="241">
        <v>0</v>
      </c>
      <c r="T874" s="241">
        <v>0</v>
      </c>
      <c r="U874" s="241">
        <v>0</v>
      </c>
      <c r="V874" s="241">
        <v>0</v>
      </c>
      <c r="W874" s="76"/>
      <c r="X874" s="76" t="s">
        <v>453</v>
      </c>
      <c r="Y874" s="76">
        <v>3.9401513813000002</v>
      </c>
      <c r="Z874" s="76">
        <v>-0.80526391399999997</v>
      </c>
      <c r="AA874" s="76">
        <v>2.6538079999999999E-2</v>
      </c>
      <c r="AB874" s="241">
        <v>0</v>
      </c>
      <c r="AC874" s="241">
        <v>0</v>
      </c>
      <c r="AD874" s="241">
        <v>0</v>
      </c>
      <c r="AE874" s="241">
        <v>0</v>
      </c>
    </row>
    <row r="875" spans="5:31" x14ac:dyDescent="0.2">
      <c r="E875" s="76">
        <v>761</v>
      </c>
      <c r="F875" s="76" t="s">
        <v>454</v>
      </c>
      <c r="G875" s="76">
        <v>3.0914470360999999</v>
      </c>
      <c r="H875" s="76">
        <v>-0.41329316399999999</v>
      </c>
      <c r="I875" s="76">
        <v>-1.2991366000000001E-2</v>
      </c>
      <c r="J875" s="241">
        <v>0</v>
      </c>
      <c r="K875" s="241">
        <v>0</v>
      </c>
      <c r="L875" s="241">
        <v>0</v>
      </c>
      <c r="M875" s="241">
        <v>0</v>
      </c>
      <c r="N875" s="76"/>
      <c r="O875" s="76" t="s">
        <v>454</v>
      </c>
      <c r="P875" s="76">
        <v>3.0914470360999999</v>
      </c>
      <c r="Q875" s="76">
        <v>-0.41329316399999999</v>
      </c>
      <c r="R875" s="76">
        <v>-1.2991366000000001E-2</v>
      </c>
      <c r="S875" s="241">
        <v>0</v>
      </c>
      <c r="T875" s="241">
        <v>0</v>
      </c>
      <c r="U875" s="241">
        <v>0</v>
      </c>
      <c r="V875" s="241">
        <v>0</v>
      </c>
      <c r="W875" s="76"/>
      <c r="X875" s="76" t="s">
        <v>454</v>
      </c>
      <c r="Y875" s="76">
        <v>3.0914470360999999</v>
      </c>
      <c r="Z875" s="76">
        <v>-0.41329316399999999</v>
      </c>
      <c r="AA875" s="76">
        <v>-1.2991366000000001E-2</v>
      </c>
      <c r="AB875" s="241">
        <v>0</v>
      </c>
      <c r="AC875" s="241">
        <v>0</v>
      </c>
      <c r="AD875" s="241">
        <v>0</v>
      </c>
      <c r="AE875" s="241">
        <v>0</v>
      </c>
    </row>
    <row r="876" spans="5:31" x14ac:dyDescent="0.2">
      <c r="E876" s="76">
        <v>762</v>
      </c>
      <c r="F876" s="76" t="s">
        <v>455</v>
      </c>
      <c r="G876" s="76">
        <v>3.1250003333</v>
      </c>
      <c r="H876" s="76">
        <v>-0.41329316399999999</v>
      </c>
      <c r="I876" s="76">
        <v>-1.2991366000000001E-2</v>
      </c>
      <c r="J876" s="241">
        <v>0</v>
      </c>
      <c r="K876" s="241">
        <v>0</v>
      </c>
      <c r="L876" s="241">
        <v>0</v>
      </c>
      <c r="M876" s="241">
        <v>0</v>
      </c>
      <c r="N876" s="76"/>
      <c r="O876" s="76" t="s">
        <v>455</v>
      </c>
      <c r="P876" s="76">
        <v>3.1250003333</v>
      </c>
      <c r="Q876" s="76">
        <v>-0.41329316399999999</v>
      </c>
      <c r="R876" s="76">
        <v>-1.2991366000000001E-2</v>
      </c>
      <c r="S876" s="241">
        <v>0</v>
      </c>
      <c r="T876" s="241">
        <v>0</v>
      </c>
      <c r="U876" s="241">
        <v>0</v>
      </c>
      <c r="V876" s="241">
        <v>0</v>
      </c>
      <c r="W876" s="76"/>
      <c r="X876" s="76" t="s">
        <v>455</v>
      </c>
      <c r="Y876" s="76">
        <v>3.1250003333</v>
      </c>
      <c r="Z876" s="76">
        <v>-0.41329316399999999</v>
      </c>
      <c r="AA876" s="76">
        <v>-1.2991366000000001E-2</v>
      </c>
      <c r="AB876" s="241">
        <v>0</v>
      </c>
      <c r="AC876" s="241">
        <v>0</v>
      </c>
      <c r="AD876" s="241">
        <v>0</v>
      </c>
      <c r="AE876" s="241">
        <v>0</v>
      </c>
    </row>
    <row r="877" spans="5:31" x14ac:dyDescent="0.2">
      <c r="E877" s="76">
        <v>763</v>
      </c>
      <c r="F877" s="76" t="s">
        <v>456</v>
      </c>
      <c r="G877" s="76">
        <v>3.1037491078000001</v>
      </c>
      <c r="H877" s="76">
        <v>-0.41329316399999999</v>
      </c>
      <c r="I877" s="76">
        <v>-1.2991366000000001E-2</v>
      </c>
      <c r="J877" s="241">
        <v>0</v>
      </c>
      <c r="K877" s="241">
        <v>0</v>
      </c>
      <c r="L877" s="241">
        <v>0</v>
      </c>
      <c r="M877" s="241">
        <v>0</v>
      </c>
      <c r="N877" s="76"/>
      <c r="O877" s="76" t="s">
        <v>456</v>
      </c>
      <c r="P877" s="76">
        <v>3.1037491078000001</v>
      </c>
      <c r="Q877" s="76">
        <v>-0.41329316399999999</v>
      </c>
      <c r="R877" s="76">
        <v>-1.2991366000000001E-2</v>
      </c>
      <c r="S877" s="241">
        <v>0</v>
      </c>
      <c r="T877" s="241">
        <v>0</v>
      </c>
      <c r="U877" s="241">
        <v>0</v>
      </c>
      <c r="V877" s="241">
        <v>0</v>
      </c>
      <c r="W877" s="76"/>
      <c r="X877" s="76" t="s">
        <v>456</v>
      </c>
      <c r="Y877" s="76">
        <v>3.1037491078000001</v>
      </c>
      <c r="Z877" s="76">
        <v>-0.41329316399999999</v>
      </c>
      <c r="AA877" s="76">
        <v>-1.2991366000000001E-2</v>
      </c>
      <c r="AB877" s="241">
        <v>0</v>
      </c>
      <c r="AC877" s="241">
        <v>0</v>
      </c>
      <c r="AD877" s="241">
        <v>0</v>
      </c>
      <c r="AE877" s="241">
        <v>0</v>
      </c>
    </row>
    <row r="878" spans="5:31" x14ac:dyDescent="0.2">
      <c r="E878" s="76">
        <v>764</v>
      </c>
      <c r="F878" s="76"/>
      <c r="G878" s="76"/>
      <c r="H878" s="76"/>
      <c r="I878" s="76"/>
      <c r="J878" s="241">
        <v>0</v>
      </c>
      <c r="K878" s="241">
        <v>0</v>
      </c>
      <c r="L878" s="241">
        <v>0</v>
      </c>
      <c r="M878" s="241">
        <v>0</v>
      </c>
      <c r="N878" s="76"/>
      <c r="O878" s="76"/>
      <c r="P878" s="76"/>
      <c r="Q878" s="76"/>
      <c r="R878" s="76"/>
      <c r="S878" s="241">
        <v>0</v>
      </c>
      <c r="T878" s="241">
        <v>0</v>
      </c>
      <c r="U878" s="241">
        <v>0</v>
      </c>
      <c r="V878" s="241">
        <v>0</v>
      </c>
      <c r="W878" s="76"/>
      <c r="X878" s="76"/>
      <c r="Y878" s="76"/>
      <c r="Z878" s="76"/>
      <c r="AA878" s="76"/>
      <c r="AB878" s="241">
        <v>0</v>
      </c>
      <c r="AC878" s="241">
        <v>0</v>
      </c>
      <c r="AD878" s="241">
        <v>0</v>
      </c>
      <c r="AE878" s="241">
        <v>0</v>
      </c>
    </row>
    <row r="879" spans="5:31" x14ac:dyDescent="0.2">
      <c r="E879" s="76">
        <v>765</v>
      </c>
      <c r="F879" s="76" t="s">
        <v>458</v>
      </c>
      <c r="G879" s="76">
        <v>3.3716083662999998</v>
      </c>
      <c r="H879" s="76">
        <v>-0.69445870799999998</v>
      </c>
      <c r="I879" s="76">
        <v>1.9760895000000001E-2</v>
      </c>
      <c r="J879" s="241">
        <v>0</v>
      </c>
      <c r="K879" s="241">
        <v>0</v>
      </c>
      <c r="L879" s="241">
        <v>0</v>
      </c>
      <c r="M879" s="241">
        <v>0</v>
      </c>
      <c r="N879" s="76"/>
      <c r="O879" s="76" t="s">
        <v>458</v>
      </c>
      <c r="P879" s="76">
        <v>3.3716083662999998</v>
      </c>
      <c r="Q879" s="76">
        <v>-0.69445870799999998</v>
      </c>
      <c r="R879" s="76">
        <v>1.9760895000000001E-2</v>
      </c>
      <c r="S879" s="241">
        <v>0</v>
      </c>
      <c r="T879" s="241">
        <v>0</v>
      </c>
      <c r="U879" s="241">
        <v>0</v>
      </c>
      <c r="V879" s="241">
        <v>0</v>
      </c>
      <c r="W879" s="76"/>
      <c r="X879" s="76" t="s">
        <v>458</v>
      </c>
      <c r="Y879" s="76">
        <v>3.3716083662999998</v>
      </c>
      <c r="Z879" s="76">
        <v>-0.69445870799999998</v>
      </c>
      <c r="AA879" s="76">
        <v>1.9760895000000001E-2</v>
      </c>
      <c r="AB879" s="241">
        <v>0</v>
      </c>
      <c r="AC879" s="241">
        <v>0</v>
      </c>
      <c r="AD879" s="241">
        <v>0</v>
      </c>
      <c r="AE879" s="241">
        <v>0</v>
      </c>
    </row>
    <row r="880" spans="5:31" x14ac:dyDescent="0.2">
      <c r="E880" s="76">
        <v>766</v>
      </c>
      <c r="F880" s="76" t="s">
        <v>459</v>
      </c>
      <c r="G880" s="76">
        <v>3.9139690925999999</v>
      </c>
      <c r="H880" s="76">
        <v>-0.95251930399999996</v>
      </c>
      <c r="I880" s="76">
        <v>5.0470504999999999E-2</v>
      </c>
      <c r="J880" s="241">
        <v>0</v>
      </c>
      <c r="K880" s="241">
        <v>0</v>
      </c>
      <c r="L880" s="241">
        <v>0</v>
      </c>
      <c r="M880" s="241">
        <v>0</v>
      </c>
      <c r="N880" s="76"/>
      <c r="O880" s="76" t="s">
        <v>459</v>
      </c>
      <c r="P880" s="76">
        <v>3.9139690925999999</v>
      </c>
      <c r="Q880" s="76">
        <v>-0.95251930399999996</v>
      </c>
      <c r="R880" s="76">
        <v>5.0470504999999999E-2</v>
      </c>
      <c r="S880" s="241">
        <v>0</v>
      </c>
      <c r="T880" s="241">
        <v>0</v>
      </c>
      <c r="U880" s="241">
        <v>0</v>
      </c>
      <c r="V880" s="241">
        <v>0</v>
      </c>
      <c r="W880" s="76"/>
      <c r="X880" s="76" t="s">
        <v>459</v>
      </c>
      <c r="Y880" s="76">
        <v>3.9139690925999999</v>
      </c>
      <c r="Z880" s="76">
        <v>-0.95251930399999996</v>
      </c>
      <c r="AA880" s="76">
        <v>5.0470504999999999E-2</v>
      </c>
      <c r="AB880" s="241">
        <v>0</v>
      </c>
      <c r="AC880" s="241">
        <v>0</v>
      </c>
      <c r="AD880" s="241">
        <v>0</v>
      </c>
      <c r="AE880" s="241">
        <v>0</v>
      </c>
    </row>
    <row r="881" spans="5:31" x14ac:dyDescent="0.2">
      <c r="E881" s="76">
        <v>767</v>
      </c>
      <c r="F881" s="76" t="s">
        <v>460</v>
      </c>
      <c r="G881" s="76">
        <v>3.4450664763000001</v>
      </c>
      <c r="H881" s="76">
        <v>-0.69445870799999998</v>
      </c>
      <c r="I881" s="76">
        <v>1.9760895000000001E-2</v>
      </c>
      <c r="J881" s="241">
        <v>0</v>
      </c>
      <c r="K881" s="241">
        <v>0</v>
      </c>
      <c r="L881" s="241">
        <v>0</v>
      </c>
      <c r="M881" s="241">
        <v>0</v>
      </c>
      <c r="N881" s="76"/>
      <c r="O881" s="76" t="s">
        <v>460</v>
      </c>
      <c r="P881" s="76">
        <v>3.4450664763000001</v>
      </c>
      <c r="Q881" s="76">
        <v>-0.69445870799999998</v>
      </c>
      <c r="R881" s="76">
        <v>1.9760895000000001E-2</v>
      </c>
      <c r="S881" s="241">
        <v>0</v>
      </c>
      <c r="T881" s="241">
        <v>0</v>
      </c>
      <c r="U881" s="241">
        <v>0</v>
      </c>
      <c r="V881" s="241">
        <v>0</v>
      </c>
      <c r="W881" s="76"/>
      <c r="X881" s="76" t="s">
        <v>460</v>
      </c>
      <c r="Y881" s="76">
        <v>3.4450664763000001</v>
      </c>
      <c r="Z881" s="76">
        <v>-0.69445870799999998</v>
      </c>
      <c r="AA881" s="76">
        <v>1.9760895000000001E-2</v>
      </c>
      <c r="AB881" s="241">
        <v>0</v>
      </c>
      <c r="AC881" s="241">
        <v>0</v>
      </c>
      <c r="AD881" s="241">
        <v>0</v>
      </c>
      <c r="AE881" s="241">
        <v>0</v>
      </c>
    </row>
    <row r="882" spans="5:31" x14ac:dyDescent="0.2">
      <c r="E882" s="76">
        <v>768</v>
      </c>
      <c r="F882" s="76" t="s">
        <v>461</v>
      </c>
      <c r="G882" s="76">
        <v>3.5018158599000002</v>
      </c>
      <c r="H882" s="76">
        <v>-0.69445870799999998</v>
      </c>
      <c r="I882" s="76">
        <v>1.9760895000000001E-2</v>
      </c>
      <c r="J882" s="241">
        <v>0</v>
      </c>
      <c r="K882" s="241">
        <v>0</v>
      </c>
      <c r="L882" s="241">
        <v>0</v>
      </c>
      <c r="M882" s="241">
        <v>0</v>
      </c>
      <c r="N882" s="76"/>
      <c r="O882" s="76" t="s">
        <v>461</v>
      </c>
      <c r="P882" s="76">
        <v>3.5018158599000002</v>
      </c>
      <c r="Q882" s="76">
        <v>-0.69445870799999998</v>
      </c>
      <c r="R882" s="76">
        <v>1.9760895000000001E-2</v>
      </c>
      <c r="S882" s="241">
        <v>0</v>
      </c>
      <c r="T882" s="241">
        <v>0</v>
      </c>
      <c r="U882" s="241">
        <v>0</v>
      </c>
      <c r="V882" s="241">
        <v>0</v>
      </c>
      <c r="W882" s="76"/>
      <c r="X882" s="76" t="s">
        <v>461</v>
      </c>
      <c r="Y882" s="76">
        <v>3.5018158599000002</v>
      </c>
      <c r="Z882" s="76">
        <v>-0.69445870799999998</v>
      </c>
      <c r="AA882" s="76">
        <v>1.9760895000000001E-2</v>
      </c>
      <c r="AB882" s="241">
        <v>0</v>
      </c>
      <c r="AC882" s="241">
        <v>0</v>
      </c>
      <c r="AD882" s="241">
        <v>0</v>
      </c>
      <c r="AE882" s="241">
        <v>0</v>
      </c>
    </row>
    <row r="883" spans="5:31" x14ac:dyDescent="0.2">
      <c r="E883" s="76">
        <v>769</v>
      </c>
      <c r="F883" s="76" t="s">
        <v>462</v>
      </c>
      <c r="G883" s="76">
        <v>3.4537917188999998</v>
      </c>
      <c r="H883" s="76">
        <v>-0.69445870799999998</v>
      </c>
      <c r="I883" s="76">
        <v>1.9760895000000001E-2</v>
      </c>
      <c r="J883" s="241">
        <v>0</v>
      </c>
      <c r="K883" s="241">
        <v>0</v>
      </c>
      <c r="L883" s="241">
        <v>0</v>
      </c>
      <c r="M883" s="241">
        <v>0</v>
      </c>
      <c r="N883" s="76"/>
      <c r="O883" s="76" t="s">
        <v>462</v>
      </c>
      <c r="P883" s="76">
        <v>3.4537917188999998</v>
      </c>
      <c r="Q883" s="76">
        <v>-0.69445870799999998</v>
      </c>
      <c r="R883" s="76">
        <v>1.9760895000000001E-2</v>
      </c>
      <c r="S883" s="241">
        <v>0</v>
      </c>
      <c r="T883" s="241">
        <v>0</v>
      </c>
      <c r="U883" s="241">
        <v>0</v>
      </c>
      <c r="V883" s="241">
        <v>0</v>
      </c>
      <c r="W883" s="76"/>
      <c r="X883" s="76" t="s">
        <v>462</v>
      </c>
      <c r="Y883" s="76">
        <v>3.4537917188999998</v>
      </c>
      <c r="Z883" s="76">
        <v>-0.69445870799999998</v>
      </c>
      <c r="AA883" s="76">
        <v>1.9760895000000001E-2</v>
      </c>
      <c r="AB883" s="241">
        <v>0</v>
      </c>
      <c r="AC883" s="241">
        <v>0</v>
      </c>
      <c r="AD883" s="241">
        <v>0</v>
      </c>
      <c r="AE883" s="241">
        <v>0</v>
      </c>
    </row>
    <row r="884" spans="5:31" x14ac:dyDescent="0.2">
      <c r="E884" s="76">
        <v>770</v>
      </c>
      <c r="F884" s="76"/>
      <c r="G884" s="76"/>
      <c r="H884" s="76"/>
      <c r="I884" s="76"/>
      <c r="J884" s="241"/>
      <c r="K884" s="241"/>
      <c r="L884" s="241"/>
      <c r="M884" s="241"/>
      <c r="N884" s="76"/>
      <c r="O884" s="76"/>
      <c r="P884" s="76"/>
      <c r="Q884" s="76"/>
      <c r="R884" s="76"/>
      <c r="S884" s="241"/>
      <c r="T884" s="241"/>
      <c r="U884" s="241"/>
      <c r="V884" s="241"/>
      <c r="W884" s="76"/>
      <c r="X884" s="76"/>
      <c r="Y884" s="76"/>
      <c r="Z884" s="76"/>
      <c r="AA884" s="76"/>
      <c r="AB884" s="241"/>
      <c r="AC884" s="241"/>
      <c r="AD884" s="241"/>
      <c r="AE884" s="241"/>
    </row>
    <row r="885" spans="5:31" x14ac:dyDescent="0.2">
      <c r="E885" s="76">
        <v>771</v>
      </c>
      <c r="F885" s="76" t="s">
        <v>464</v>
      </c>
      <c r="G885" s="76">
        <v>3.4543213738</v>
      </c>
      <c r="H885" s="76">
        <v>-0.85</v>
      </c>
      <c r="I885" s="76">
        <v>5.2999999999999999E-2</v>
      </c>
      <c r="J885" s="241">
        <v>0</v>
      </c>
      <c r="K885" s="241">
        <v>0</v>
      </c>
      <c r="L885" s="241">
        <v>0</v>
      </c>
      <c r="M885" s="241">
        <v>0</v>
      </c>
      <c r="N885" s="76"/>
      <c r="O885" s="76" t="s">
        <v>464</v>
      </c>
      <c r="P885" s="76">
        <v>3.4543213738</v>
      </c>
      <c r="Q885" s="76">
        <v>-0.85</v>
      </c>
      <c r="R885" s="76">
        <v>5.2999999999999999E-2</v>
      </c>
      <c r="S885" s="241">
        <v>0</v>
      </c>
      <c r="T885" s="241">
        <v>0</v>
      </c>
      <c r="U885" s="241">
        <v>0</v>
      </c>
      <c r="V885" s="241">
        <v>0</v>
      </c>
      <c r="W885" s="76"/>
      <c r="X885" s="76" t="s">
        <v>464</v>
      </c>
      <c r="Y885" s="76">
        <v>3.4543213738</v>
      </c>
      <c r="Z885" s="76">
        <v>-0.85</v>
      </c>
      <c r="AA885" s="76">
        <v>5.2999999999999999E-2</v>
      </c>
      <c r="AB885" s="241">
        <v>0</v>
      </c>
      <c r="AC885" s="241">
        <v>0</v>
      </c>
      <c r="AD885" s="241">
        <v>0</v>
      </c>
      <c r="AE885" s="241">
        <v>0</v>
      </c>
    </row>
    <row r="886" spans="5:31" x14ac:dyDescent="0.2">
      <c r="E886" s="76">
        <v>772</v>
      </c>
      <c r="F886" s="76" t="s">
        <v>465</v>
      </c>
      <c r="G886" s="76">
        <v>3.4543213738</v>
      </c>
      <c r="H886" s="76">
        <v>-0.85</v>
      </c>
      <c r="I886" s="76">
        <v>5.2999999999999999E-2</v>
      </c>
      <c r="J886" s="241">
        <v>0</v>
      </c>
      <c r="K886" s="241">
        <v>0</v>
      </c>
      <c r="L886" s="241">
        <v>0</v>
      </c>
      <c r="M886" s="241">
        <v>0</v>
      </c>
      <c r="N886" s="76"/>
      <c r="O886" s="76" t="s">
        <v>465</v>
      </c>
      <c r="P886" s="76">
        <v>3.4543213738</v>
      </c>
      <c r="Q886" s="76">
        <v>-0.85</v>
      </c>
      <c r="R886" s="76">
        <v>5.2999999999999999E-2</v>
      </c>
      <c r="S886" s="241">
        <v>0</v>
      </c>
      <c r="T886" s="241">
        <v>0</v>
      </c>
      <c r="U886" s="241">
        <v>0</v>
      </c>
      <c r="V886" s="241">
        <v>0</v>
      </c>
      <c r="W886" s="76"/>
      <c r="X886" s="76" t="s">
        <v>465</v>
      </c>
      <c r="Y886" s="76">
        <v>3.4543213738</v>
      </c>
      <c r="Z886" s="76">
        <v>-0.85</v>
      </c>
      <c r="AA886" s="76">
        <v>5.2999999999999999E-2</v>
      </c>
      <c r="AB886" s="241">
        <v>0</v>
      </c>
      <c r="AC886" s="241">
        <v>0</v>
      </c>
      <c r="AD886" s="241">
        <v>0</v>
      </c>
      <c r="AE886" s="241">
        <v>0</v>
      </c>
    </row>
  </sheetData>
  <phoneticPr fontId="23" type="noConversion"/>
  <pageMargins left="0.5" right="0.5" top="0.5" bottom="0.5" header="0" footer="0"/>
  <pageSetup paperSize="9" scale="35" orientation="portrait"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G61"/>
  <sheetViews>
    <sheetView zoomScaleNormal="100" workbookViewId="0">
      <selection activeCell="A4" sqref="A4"/>
    </sheetView>
  </sheetViews>
  <sheetFormatPr defaultColWidth="12.6640625" defaultRowHeight="15" x14ac:dyDescent="0.2"/>
  <cols>
    <col min="1" max="2" width="7.77734375" style="1" customWidth="1"/>
    <col min="3" max="3" width="28.77734375" style="1" customWidth="1"/>
    <col min="4" max="4" width="1.33203125" style="1" customWidth="1"/>
    <col min="5" max="5" width="34.77734375" style="1" customWidth="1"/>
    <col min="6" max="6" width="1.33203125" style="1" customWidth="1"/>
    <col min="7" max="7" width="53.77734375" style="1" customWidth="1"/>
    <col min="8" max="16384" width="12.6640625" style="1"/>
  </cols>
  <sheetData>
    <row r="1" spans="1:7" s="439" customFormat="1" ht="60" customHeight="1" x14ac:dyDescent="0.2">
      <c r="C1" s="440" t="s">
        <v>286</v>
      </c>
      <c r="D1" s="440"/>
      <c r="E1" s="440"/>
      <c r="F1" s="440"/>
    </row>
    <row r="2" spans="1:7" s="20" customFormat="1" ht="20.100000000000001" customHeight="1" x14ac:dyDescent="0.25">
      <c r="A2" s="21" t="s">
        <v>266</v>
      </c>
      <c r="B2" s="21"/>
      <c r="C2" s="21"/>
      <c r="D2" s="21"/>
      <c r="E2" s="21"/>
      <c r="F2" s="21"/>
    </row>
    <row r="3" spans="1:7" s="298" customFormat="1" ht="20.100000000000001" customHeight="1" x14ac:dyDescent="0.2">
      <c r="A3" s="392" t="s">
        <v>472</v>
      </c>
      <c r="B3" s="284"/>
    </row>
    <row r="4" spans="1:7" s="20" customFormat="1" ht="15" customHeight="1" x14ac:dyDescent="0.2"/>
    <row r="5" spans="1:7" s="20" customFormat="1" ht="20.100000000000001" customHeight="1" x14ac:dyDescent="0.25">
      <c r="A5" s="22" t="s">
        <v>294</v>
      </c>
      <c r="B5" s="22"/>
      <c r="C5" s="22"/>
      <c r="D5" s="22"/>
      <c r="E5" s="22"/>
      <c r="F5" s="22"/>
    </row>
    <row r="6" spans="1:7" s="23" customFormat="1" ht="15" customHeight="1" x14ac:dyDescent="0.2"/>
    <row r="7" spans="1:7" ht="20.100000000000001" customHeight="1" x14ac:dyDescent="0.2">
      <c r="A7" s="287" t="s">
        <v>290</v>
      </c>
      <c r="B7" s="287"/>
      <c r="C7" s="287"/>
      <c r="D7" s="287"/>
      <c r="E7" s="287"/>
      <c r="F7" s="287"/>
    </row>
    <row r="8" spans="1:7" ht="15.75" customHeight="1" x14ac:dyDescent="0.2">
      <c r="B8" s="578" t="s">
        <v>94</v>
      </c>
      <c r="C8" s="579"/>
      <c r="D8" s="108"/>
      <c r="E8" s="367" t="s">
        <v>71</v>
      </c>
      <c r="G8" s="368" t="s">
        <v>97</v>
      </c>
    </row>
    <row r="9" spans="1:7" ht="15" customHeight="1" x14ac:dyDescent="0.2">
      <c r="A9" s="15"/>
      <c r="B9" s="580" t="s">
        <v>72</v>
      </c>
      <c r="C9" s="543"/>
      <c r="D9" s="106"/>
      <c r="E9" s="106" t="s">
        <v>78</v>
      </c>
      <c r="F9" s="106"/>
      <c r="G9" s="106" t="s">
        <v>87</v>
      </c>
    </row>
    <row r="10" spans="1:7" ht="15" customHeight="1" x14ac:dyDescent="0.2">
      <c r="A10" s="15"/>
      <c r="B10" s="580" t="s">
        <v>73</v>
      </c>
      <c r="C10" s="539"/>
      <c r="D10" s="106"/>
      <c r="E10" s="106" t="s">
        <v>82</v>
      </c>
      <c r="F10" s="106"/>
      <c r="G10" s="106" t="s">
        <v>87</v>
      </c>
    </row>
    <row r="11" spans="1:7" ht="15" customHeight="1" x14ac:dyDescent="0.2">
      <c r="A11" s="15"/>
      <c r="B11" s="561" t="s">
        <v>3</v>
      </c>
      <c r="C11" s="543"/>
      <c r="D11" s="3"/>
      <c r="E11" s="3" t="s">
        <v>79</v>
      </c>
      <c r="F11" s="3"/>
      <c r="G11" s="3" t="s">
        <v>89</v>
      </c>
    </row>
    <row r="12" spans="1:7" ht="15" customHeight="1" x14ac:dyDescent="0.2">
      <c r="A12" s="15"/>
      <c r="B12" s="580" t="s">
        <v>76</v>
      </c>
      <c r="C12" s="539"/>
      <c r="D12" s="106"/>
      <c r="E12" s="106" t="s">
        <v>145</v>
      </c>
      <c r="F12" s="106"/>
      <c r="G12" s="106" t="s">
        <v>88</v>
      </c>
    </row>
    <row r="13" spans="1:7" ht="15" customHeight="1" x14ac:dyDescent="0.2">
      <c r="A13" s="15"/>
      <c r="B13" s="580" t="s">
        <v>11</v>
      </c>
      <c r="C13" s="543"/>
      <c r="D13" s="106"/>
      <c r="E13" s="106" t="s">
        <v>6</v>
      </c>
      <c r="F13" s="106"/>
      <c r="G13" s="106" t="s">
        <v>88</v>
      </c>
    </row>
    <row r="14" spans="1:7" x14ac:dyDescent="0.2">
      <c r="A14" s="15"/>
      <c r="B14" s="561" t="s">
        <v>74</v>
      </c>
      <c r="C14" s="539"/>
      <c r="D14" s="3"/>
      <c r="E14" s="3" t="s">
        <v>78</v>
      </c>
      <c r="F14" s="3"/>
      <c r="G14" s="3" t="s">
        <v>98</v>
      </c>
    </row>
    <row r="15" spans="1:7" x14ac:dyDescent="0.2">
      <c r="A15" s="15"/>
      <c r="B15" s="561" t="s">
        <v>75</v>
      </c>
      <c r="C15" s="543"/>
      <c r="D15" s="3"/>
      <c r="E15" s="106" t="s">
        <v>82</v>
      </c>
      <c r="F15" s="3"/>
      <c r="G15" s="3" t="s">
        <v>98</v>
      </c>
    </row>
    <row r="16" spans="1:7" ht="14.25" customHeight="1" x14ac:dyDescent="0.2">
      <c r="A16" s="15"/>
      <c r="B16" s="561" t="s">
        <v>7</v>
      </c>
      <c r="C16" s="539"/>
      <c r="D16" s="3"/>
      <c r="E16" s="3" t="s">
        <v>77</v>
      </c>
      <c r="F16" s="3"/>
      <c r="G16" s="3" t="s">
        <v>345</v>
      </c>
    </row>
    <row r="17" spans="1:7" x14ac:dyDescent="0.2">
      <c r="A17" s="15"/>
      <c r="B17" s="561" t="s">
        <v>81</v>
      </c>
      <c r="C17" s="543"/>
      <c r="D17" s="3"/>
      <c r="E17" s="3" t="s">
        <v>53</v>
      </c>
      <c r="F17" s="3"/>
      <c r="G17" s="3" t="s">
        <v>345</v>
      </c>
    </row>
    <row r="18" spans="1:7" x14ac:dyDescent="0.2">
      <c r="A18" s="15"/>
      <c r="B18" s="561" t="s">
        <v>80</v>
      </c>
      <c r="C18" s="539"/>
      <c r="D18" s="3"/>
      <c r="E18" s="3" t="s">
        <v>2</v>
      </c>
      <c r="F18" s="3"/>
      <c r="G18" s="3" t="s">
        <v>1</v>
      </c>
    </row>
    <row r="19" spans="1:7" ht="20.100000000000001" customHeight="1" x14ac:dyDescent="0.2">
      <c r="A19" s="108" t="s">
        <v>291</v>
      </c>
      <c r="B19" s="108"/>
      <c r="C19" s="108"/>
      <c r="D19" s="108"/>
      <c r="E19" s="108"/>
      <c r="F19" s="108"/>
    </row>
    <row r="20" spans="1:7" s="13" customFormat="1" ht="13.5" customHeight="1" x14ac:dyDescent="0.2">
      <c r="B20" s="561" t="s">
        <v>42</v>
      </c>
      <c r="C20" s="543"/>
      <c r="D20" s="543"/>
      <c r="E20" s="543"/>
      <c r="F20" s="543"/>
      <c r="G20" s="543"/>
    </row>
    <row r="21" spans="1:7" ht="13.5" customHeight="1" x14ac:dyDescent="0.2">
      <c r="B21" s="587" t="s">
        <v>43</v>
      </c>
      <c r="C21" s="576"/>
      <c r="D21" s="576"/>
      <c r="E21" s="576"/>
      <c r="F21" s="576"/>
      <c r="G21" s="576"/>
    </row>
    <row r="22" spans="1:7" ht="20.100000000000001" customHeight="1" x14ac:dyDescent="0.2">
      <c r="A22" s="108" t="s">
        <v>8</v>
      </c>
      <c r="B22" s="108"/>
      <c r="C22" s="108"/>
      <c r="D22" s="108"/>
      <c r="E22" s="108"/>
      <c r="F22" s="108"/>
    </row>
    <row r="23" spans="1:7" ht="13.5" customHeight="1" x14ac:dyDescent="0.2">
      <c r="B23" s="561" t="s">
        <v>229</v>
      </c>
      <c r="C23" s="543"/>
      <c r="D23" s="543"/>
      <c r="E23" s="543"/>
      <c r="F23" s="543"/>
      <c r="G23" s="543"/>
    </row>
    <row r="24" spans="1:7" ht="13.5" customHeight="1" x14ac:dyDescent="0.2">
      <c r="B24" s="561" t="s">
        <v>227</v>
      </c>
      <c r="C24" s="543"/>
      <c r="D24" s="543"/>
      <c r="E24" s="543"/>
      <c r="F24" s="543"/>
      <c r="G24" s="543"/>
    </row>
    <row r="25" spans="1:7" ht="13.5" customHeight="1" x14ac:dyDescent="0.2">
      <c r="B25" s="561" t="s">
        <v>228</v>
      </c>
      <c r="C25" s="543"/>
      <c r="D25" s="543"/>
      <c r="E25" s="543"/>
      <c r="F25" s="543"/>
      <c r="G25" s="543"/>
    </row>
    <row r="26" spans="1:7" ht="27" customHeight="1" x14ac:dyDescent="0.2">
      <c r="B26" s="561" t="s">
        <v>48</v>
      </c>
      <c r="C26" s="543"/>
      <c r="D26" s="543"/>
      <c r="E26" s="543"/>
      <c r="F26" s="543"/>
      <c r="G26" s="543"/>
    </row>
    <row r="27" spans="1:7" ht="20.100000000000001" customHeight="1" x14ac:dyDescent="0.2">
      <c r="A27" s="108" t="s">
        <v>292</v>
      </c>
      <c r="B27" s="108"/>
      <c r="C27" s="108"/>
      <c r="D27" s="108"/>
      <c r="E27" s="108"/>
      <c r="F27" s="108"/>
    </row>
    <row r="28" spans="1:7" ht="15" customHeight="1" x14ac:dyDescent="0.2">
      <c r="B28" s="569" t="s">
        <v>55</v>
      </c>
      <c r="C28" s="570"/>
      <c r="D28" s="570"/>
      <c r="E28" s="570"/>
    </row>
    <row r="29" spans="1:7" ht="15" customHeight="1" x14ac:dyDescent="0.2">
      <c r="B29" s="589" t="s">
        <v>94</v>
      </c>
      <c r="C29" s="566"/>
      <c r="D29" s="300"/>
      <c r="E29" s="368" t="s">
        <v>262</v>
      </c>
    </row>
    <row r="30" spans="1:7" ht="15" customHeight="1" x14ac:dyDescent="0.2">
      <c r="B30" s="574" t="s">
        <v>5</v>
      </c>
      <c r="C30" s="566"/>
      <c r="D30" s="301"/>
      <c r="E30" s="571" t="s">
        <v>4</v>
      </c>
      <c r="F30" s="539"/>
      <c r="G30" s="539"/>
    </row>
    <row r="31" spans="1:7" ht="15" customHeight="1" x14ac:dyDescent="0.2">
      <c r="B31" s="567" t="s">
        <v>265</v>
      </c>
      <c r="C31" s="566"/>
      <c r="D31" s="302"/>
      <c r="E31" s="573" t="s">
        <v>9</v>
      </c>
      <c r="F31" s="539"/>
      <c r="G31" s="539"/>
    </row>
    <row r="32" spans="1:7" ht="15" customHeight="1" x14ac:dyDescent="0.2">
      <c r="B32" s="567" t="s">
        <v>305</v>
      </c>
      <c r="C32" s="566"/>
      <c r="D32" s="302"/>
      <c r="E32" s="573" t="s">
        <v>347</v>
      </c>
      <c r="F32" s="543"/>
      <c r="G32" s="543"/>
    </row>
    <row r="33" spans="1:7" ht="15" customHeight="1" x14ac:dyDescent="0.2">
      <c r="B33" s="567" t="s">
        <v>95</v>
      </c>
      <c r="C33" s="566"/>
      <c r="D33" s="302"/>
      <c r="E33" s="573" t="s">
        <v>51</v>
      </c>
      <c r="F33" s="543"/>
      <c r="G33" s="543"/>
    </row>
    <row r="34" spans="1:7" ht="15" customHeight="1" x14ac:dyDescent="0.2">
      <c r="B34" s="567" t="s">
        <v>96</v>
      </c>
      <c r="C34" s="566"/>
      <c r="D34" s="302"/>
      <c r="E34" s="588" t="s">
        <v>304</v>
      </c>
      <c r="F34" s="576"/>
      <c r="G34" s="576"/>
    </row>
    <row r="35" spans="1:7" ht="42" customHeight="1" x14ac:dyDescent="0.2">
      <c r="B35" s="577" t="s">
        <v>10</v>
      </c>
      <c r="C35" s="566"/>
      <c r="D35" s="303"/>
      <c r="E35" s="564" t="s">
        <v>46</v>
      </c>
      <c r="F35" s="572"/>
      <c r="G35" s="572"/>
    </row>
    <row r="36" spans="1:7" ht="15" customHeight="1" x14ac:dyDescent="0.2">
      <c r="B36" s="565" t="s">
        <v>12</v>
      </c>
      <c r="C36" s="566"/>
      <c r="D36" s="303"/>
      <c r="E36" s="571" t="s">
        <v>50</v>
      </c>
      <c r="F36" s="539"/>
      <c r="G36" s="539"/>
    </row>
    <row r="37" spans="1:7" ht="15" customHeight="1" x14ac:dyDescent="0.2">
      <c r="A37" s="15"/>
      <c r="B37" s="567" t="s">
        <v>64</v>
      </c>
      <c r="C37" s="566"/>
      <c r="D37" s="15"/>
      <c r="E37" s="573" t="s">
        <v>15</v>
      </c>
      <c r="F37" s="539"/>
      <c r="G37" s="539"/>
    </row>
    <row r="38" spans="1:7" ht="42" customHeight="1" x14ac:dyDescent="0.2">
      <c r="B38" s="568" t="s">
        <v>80</v>
      </c>
      <c r="C38" s="566"/>
      <c r="D38" s="303"/>
      <c r="E38" s="564" t="s">
        <v>20</v>
      </c>
      <c r="F38" s="572"/>
      <c r="G38" s="572"/>
    </row>
    <row r="39" spans="1:7" ht="15" customHeight="1" x14ac:dyDescent="0.2">
      <c r="B39" s="569" t="s">
        <v>47</v>
      </c>
      <c r="C39" s="570"/>
      <c r="D39" s="570"/>
      <c r="E39" s="570"/>
    </row>
    <row r="40" spans="1:7" ht="15" customHeight="1" x14ac:dyDescent="0.2">
      <c r="B40" s="569" t="s">
        <v>261</v>
      </c>
      <c r="C40" s="570"/>
      <c r="D40" s="570"/>
      <c r="E40" s="570"/>
      <c r="F40" s="570"/>
      <c r="G40" s="570"/>
    </row>
    <row r="41" spans="1:7" ht="15" customHeight="1" x14ac:dyDescent="0.2">
      <c r="B41" s="581" t="s">
        <v>260</v>
      </c>
      <c r="C41" s="570"/>
      <c r="D41" s="570"/>
      <c r="E41" s="570"/>
      <c r="F41" s="570"/>
      <c r="G41" s="570"/>
    </row>
    <row r="42" spans="1:7" ht="17.100000000000001" customHeight="1" x14ac:dyDescent="0.2">
      <c r="B42" s="582" t="s">
        <v>65</v>
      </c>
      <c r="C42" s="576"/>
      <c r="D42" s="576"/>
      <c r="E42" s="576"/>
      <c r="F42" s="576"/>
      <c r="G42" s="576"/>
    </row>
    <row r="43" spans="1:7" ht="20.100000000000001" customHeight="1" x14ac:dyDescent="0.2">
      <c r="A43" s="108" t="s">
        <v>293</v>
      </c>
      <c r="B43" s="108"/>
      <c r="C43" s="108"/>
      <c r="D43" s="108"/>
      <c r="E43" s="108"/>
      <c r="F43" s="108"/>
    </row>
    <row r="44" spans="1:7" x14ac:dyDescent="0.2">
      <c r="B44" s="583" t="s">
        <v>298</v>
      </c>
      <c r="C44" s="576"/>
      <c r="D44" s="576"/>
      <c r="E44" s="576"/>
      <c r="F44" s="576"/>
      <c r="G44" s="576"/>
    </row>
    <row r="45" spans="1:7" x14ac:dyDescent="0.2">
      <c r="B45" s="575" t="s">
        <v>299</v>
      </c>
      <c r="C45" s="576"/>
      <c r="D45" s="576"/>
      <c r="E45" s="576"/>
      <c r="F45" s="576"/>
      <c r="G45" s="576"/>
    </row>
    <row r="46" spans="1:7" x14ac:dyDescent="0.2">
      <c r="B46" s="583" t="s">
        <v>264</v>
      </c>
      <c r="C46" s="576"/>
      <c r="D46" s="576"/>
      <c r="E46" s="576"/>
      <c r="F46" s="576"/>
      <c r="G46" s="576"/>
    </row>
    <row r="47" spans="1:7" ht="18.75" customHeight="1" x14ac:dyDescent="0.2">
      <c r="B47" s="584" t="s">
        <v>94</v>
      </c>
      <c r="C47" s="585"/>
      <c r="D47" s="372"/>
      <c r="E47" s="371" t="s">
        <v>61</v>
      </c>
      <c r="F47" s="373"/>
      <c r="G47" s="371"/>
    </row>
    <row r="48" spans="1:7" ht="15" customHeight="1" x14ac:dyDescent="0.2">
      <c r="B48" s="562" t="s">
        <v>63</v>
      </c>
      <c r="C48" s="563"/>
      <c r="D48" s="370"/>
      <c r="E48" s="374" t="s">
        <v>56</v>
      </c>
      <c r="F48" s="373"/>
      <c r="G48" s="374"/>
    </row>
    <row r="49" spans="1:7" ht="15" customHeight="1" x14ac:dyDescent="0.2">
      <c r="B49" s="564" t="s">
        <v>3</v>
      </c>
      <c r="C49" s="563"/>
      <c r="D49" s="369"/>
      <c r="E49" s="375" t="s">
        <v>58</v>
      </c>
      <c r="F49" s="373"/>
      <c r="G49" s="375"/>
    </row>
    <row r="50" spans="1:7" ht="15" customHeight="1" x14ac:dyDescent="0.2">
      <c r="B50" s="562" t="s">
        <v>10</v>
      </c>
      <c r="C50" s="563"/>
      <c r="D50" s="370"/>
      <c r="E50" s="374" t="s">
        <v>59</v>
      </c>
      <c r="F50" s="373"/>
      <c r="G50" s="374"/>
    </row>
    <row r="51" spans="1:7" ht="15" customHeight="1" x14ac:dyDescent="0.2">
      <c r="B51" s="564" t="s">
        <v>54</v>
      </c>
      <c r="C51" s="563"/>
      <c r="D51" s="369"/>
      <c r="E51" s="375" t="s">
        <v>57</v>
      </c>
      <c r="F51" s="373"/>
      <c r="G51" s="374"/>
    </row>
    <row r="52" spans="1:7" ht="15" customHeight="1" x14ac:dyDescent="0.2">
      <c r="B52" s="562" t="s">
        <v>12</v>
      </c>
      <c r="C52" s="586"/>
      <c r="D52" s="370"/>
      <c r="E52" s="374" t="s">
        <v>60</v>
      </c>
      <c r="F52" s="373"/>
      <c r="G52" s="374"/>
    </row>
    <row r="53" spans="1:7" ht="15" customHeight="1" x14ac:dyDescent="0.2">
      <c r="B53" s="561" t="s">
        <v>81</v>
      </c>
      <c r="C53" s="543"/>
      <c r="D53" s="370"/>
      <c r="E53" s="374" t="s">
        <v>60</v>
      </c>
      <c r="F53" s="373"/>
      <c r="G53" s="374"/>
    </row>
    <row r="54" spans="1:7" ht="15" customHeight="1" x14ac:dyDescent="0.2">
      <c r="B54" s="561" t="s">
        <v>80</v>
      </c>
      <c r="C54" s="539"/>
      <c r="D54" s="277"/>
      <c r="E54" s="374" t="s">
        <v>62</v>
      </c>
      <c r="G54" s="107"/>
    </row>
    <row r="55" spans="1:7" ht="20.100000000000001" customHeight="1" x14ac:dyDescent="0.2">
      <c r="A55" s="287" t="s">
        <v>348</v>
      </c>
      <c r="B55" s="287"/>
    </row>
    <row r="56" spans="1:7" ht="20.100000000000001" customHeight="1" x14ac:dyDescent="0.2">
      <c r="A56" s="552" t="s">
        <v>287</v>
      </c>
      <c r="B56" s="552"/>
      <c r="C56" s="576"/>
    </row>
    <row r="58" spans="1:7" ht="15" customHeight="1" x14ac:dyDescent="0.2">
      <c r="A58" s="538" t="s">
        <v>473</v>
      </c>
      <c r="B58" s="539"/>
      <c r="C58" s="539"/>
    </row>
    <row r="60" spans="1:7" x14ac:dyDescent="0.2">
      <c r="A60" s="288"/>
      <c r="B60" s="288"/>
    </row>
    <row r="61" spans="1:7" x14ac:dyDescent="0.2">
      <c r="A61" s="288"/>
      <c r="B61" s="288"/>
    </row>
  </sheetData>
  <sheetProtection sheet="1"/>
  <mergeCells count="54">
    <mergeCell ref="E34:G34"/>
    <mergeCell ref="B23:G23"/>
    <mergeCell ref="B24:G24"/>
    <mergeCell ref="B25:G25"/>
    <mergeCell ref="B26:G26"/>
    <mergeCell ref="B29:C29"/>
    <mergeCell ref="B33:C33"/>
    <mergeCell ref="E30:G30"/>
    <mergeCell ref="B53:C53"/>
    <mergeCell ref="E32:G32"/>
    <mergeCell ref="E31:G31"/>
    <mergeCell ref="E33:G33"/>
    <mergeCell ref="B12:C12"/>
    <mergeCell ref="B13:C13"/>
    <mergeCell ref="B14:C14"/>
    <mergeCell ref="B20:G20"/>
    <mergeCell ref="B21:G21"/>
    <mergeCell ref="B28:E28"/>
    <mergeCell ref="B17:C17"/>
    <mergeCell ref="A58:C58"/>
    <mergeCell ref="A56:C56"/>
    <mergeCell ref="B40:G40"/>
    <mergeCell ref="B41:G41"/>
    <mergeCell ref="B42:G42"/>
    <mergeCell ref="B44:G44"/>
    <mergeCell ref="B46:G46"/>
    <mergeCell ref="B47:C47"/>
    <mergeCell ref="B52:C52"/>
    <mergeCell ref="B8:C8"/>
    <mergeCell ref="B9:C9"/>
    <mergeCell ref="B10:C10"/>
    <mergeCell ref="B11:C11"/>
    <mergeCell ref="B15:C15"/>
    <mergeCell ref="B16:C16"/>
    <mergeCell ref="E36:G36"/>
    <mergeCell ref="E38:G38"/>
    <mergeCell ref="E37:G37"/>
    <mergeCell ref="B30:C30"/>
    <mergeCell ref="B32:C32"/>
    <mergeCell ref="B45:G45"/>
    <mergeCell ref="E35:G35"/>
    <mergeCell ref="B31:C31"/>
    <mergeCell ref="B34:C34"/>
    <mergeCell ref="B35:C35"/>
    <mergeCell ref="B54:C54"/>
    <mergeCell ref="B48:C48"/>
    <mergeCell ref="B51:C51"/>
    <mergeCell ref="B49:C49"/>
    <mergeCell ref="B50:C50"/>
    <mergeCell ref="B18:C18"/>
    <mergeCell ref="B36:C36"/>
    <mergeCell ref="B37:C37"/>
    <mergeCell ref="B38:C38"/>
    <mergeCell ref="B39:E39"/>
  </mergeCells>
  <phoneticPr fontId="23" type="noConversion"/>
  <hyperlinks>
    <hyperlink ref="A56" r:id="rId1"/>
    <hyperlink ref="A58" r:id="rId2" display="© Commonwealth of Australia &lt;&lt;yyyy&gt;&gt;"/>
  </hyperlinks>
  <pageMargins left="0.51181102362204722" right="0.51181102362204722" top="0.51181102362204722" bottom="0.51181102362204722" header="0" footer="0"/>
  <pageSetup paperSize="9" scale="48" orientation="landscape" verticalDpi="1200" r:id="rId3"/>
  <headerFooter alignWithMargins="0"/>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P91"/>
  <sheetViews>
    <sheetView showGridLines="0" zoomScaleNormal="100" workbookViewId="0">
      <selection activeCell="C10" sqref="C10"/>
    </sheetView>
  </sheetViews>
  <sheetFormatPr defaultColWidth="9.6640625" defaultRowHeight="12" x14ac:dyDescent="0.2"/>
  <cols>
    <col min="1" max="1" width="15.77734375" style="4" customWidth="1"/>
    <col min="2" max="2" width="10.77734375" style="4" customWidth="1"/>
    <col min="3" max="3" width="16.33203125" style="4" customWidth="1"/>
    <col min="4" max="4" width="2.109375" style="4" customWidth="1"/>
    <col min="5" max="5" width="16.33203125" style="4" customWidth="1"/>
    <col min="6" max="6" width="1.6640625" style="4" customWidth="1"/>
    <col min="7" max="7" width="12.88671875" style="4" customWidth="1"/>
    <col min="8" max="8" width="1.6640625" style="4" customWidth="1"/>
    <col min="9" max="9" width="11.6640625" style="4" customWidth="1"/>
    <col min="10" max="10" width="1.6640625" style="4" customWidth="1"/>
    <col min="11" max="11" width="9.6640625" style="4" customWidth="1"/>
    <col min="12" max="12" width="1.6640625" style="4" customWidth="1"/>
    <col min="13" max="13" width="9.6640625" style="4" customWidth="1"/>
    <col min="14" max="14" width="1.6640625" style="4" customWidth="1"/>
    <col min="15" max="16384" width="9.6640625" style="4"/>
  </cols>
  <sheetData>
    <row r="1" spans="1:16" s="283" customFormat="1" ht="60" customHeight="1" x14ac:dyDescent="0.2">
      <c r="B1" s="296" t="s">
        <v>286</v>
      </c>
    </row>
    <row r="2" spans="1:16" s="304" customFormat="1" ht="20.100000000000001" customHeight="1" x14ac:dyDescent="0.25">
      <c r="A2" s="307" t="s">
        <v>266</v>
      </c>
      <c r="B2" s="305"/>
    </row>
    <row r="3" spans="1:16" s="306" customFormat="1" ht="20.100000000000001" customHeight="1" x14ac:dyDescent="0.2">
      <c r="A3" s="392" t="s">
        <v>472</v>
      </c>
    </row>
    <row r="4" spans="1:16" s="20" customFormat="1" ht="15" customHeight="1" x14ac:dyDescent="0.2"/>
    <row r="5" spans="1:16" s="20" customFormat="1" ht="20.100000000000001" customHeight="1" x14ac:dyDescent="0.25">
      <c r="A5" s="22" t="s">
        <v>300</v>
      </c>
      <c r="B5" s="21"/>
    </row>
    <row r="6" spans="1:16" s="20" customFormat="1" ht="15" customHeight="1" x14ac:dyDescent="0.25">
      <c r="A6" s="22"/>
    </row>
    <row r="7" spans="1:16" s="23" customFormat="1" ht="19.5" customHeight="1" x14ac:dyDescent="0.2">
      <c r="A7" s="478" t="s">
        <v>303</v>
      </c>
      <c r="B7" s="590" t="s">
        <v>287</v>
      </c>
      <c r="C7" s="591"/>
      <c r="D7" s="309"/>
      <c r="F7" s="81"/>
      <c r="G7" s="58"/>
      <c r="I7" s="58"/>
    </row>
    <row r="8" spans="1:16" s="23" customFormat="1" ht="9.9499999999999993" customHeight="1" x14ac:dyDescent="0.2">
      <c r="A8" s="48"/>
      <c r="B8" s="58"/>
      <c r="C8" s="110"/>
      <c r="E8" s="526"/>
      <c r="F8" s="526"/>
    </row>
    <row r="9" spans="1:16" s="23" customFormat="1" ht="9.9499999999999993" customHeight="1" thickBot="1" x14ac:dyDescent="0.25"/>
    <row r="10" spans="1:16" ht="14.1" customHeight="1" thickTop="1" thickBot="1" x14ac:dyDescent="0.25">
      <c r="A10" s="593" t="s">
        <v>180</v>
      </c>
      <c r="B10" s="583"/>
      <c r="C10" s="50"/>
      <c r="D10" s="25"/>
      <c r="E10" s="18" t="s">
        <v>22</v>
      </c>
      <c r="F10" s="26"/>
      <c r="G10" s="27"/>
      <c r="H10" s="28"/>
      <c r="I10" s="29"/>
      <c r="J10" s="30"/>
      <c r="K10" s="247"/>
      <c r="L10" s="31"/>
      <c r="N10" s="27"/>
      <c r="O10" s="27"/>
      <c r="P10" s="27"/>
    </row>
    <row r="11" spans="1:16" ht="11.25" customHeight="1" thickTop="1" thickBot="1" x14ac:dyDescent="0.25">
      <c r="A11" s="27"/>
      <c r="C11" s="33"/>
      <c r="D11" s="30"/>
      <c r="E11" s="34"/>
      <c r="F11" s="34"/>
      <c r="G11" s="27"/>
      <c r="H11" s="34"/>
      <c r="I11" s="143" t="str">
        <f>IF($C$12="Select estimate type","",$C$12)</f>
        <v/>
      </c>
      <c r="J11" s="30"/>
      <c r="K11" s="247"/>
      <c r="L11" s="31"/>
      <c r="M11" s="31"/>
      <c r="N11" s="27"/>
      <c r="O11" s="27"/>
      <c r="P11" s="27"/>
    </row>
    <row r="12" spans="1:16" ht="14.25" customHeight="1" thickTop="1" thickBot="1" x14ac:dyDescent="0.25">
      <c r="A12" s="594" t="s">
        <v>99</v>
      </c>
      <c r="B12" s="583"/>
      <c r="C12" s="145" t="s">
        <v>197</v>
      </c>
      <c r="D12" s="17"/>
      <c r="E12" s="147" t="s">
        <v>197</v>
      </c>
      <c r="F12" s="17"/>
      <c r="G12" s="17" t="s">
        <v>114</v>
      </c>
      <c r="H12" s="35"/>
      <c r="I12" s="143" t="str">
        <f>IF($C$12="Select estimate type","Population rate","to Population rate")</f>
        <v>Population rate</v>
      </c>
      <c r="J12" s="5"/>
      <c r="K12" s="104"/>
      <c r="L12" s="5"/>
      <c r="M12" s="37"/>
      <c r="N12" s="27"/>
      <c r="O12" s="27"/>
      <c r="P12" s="27"/>
    </row>
    <row r="13" spans="1:16" ht="14.25" customHeight="1" thickTop="1" thickBot="1" x14ac:dyDescent="0.25">
      <c r="A13" s="16"/>
      <c r="B13" s="111"/>
      <c r="C13" s="112" t="s">
        <v>193</v>
      </c>
      <c r="D13" s="17"/>
      <c r="E13" s="17" t="s">
        <v>194</v>
      </c>
      <c r="F13" s="17"/>
      <c r="G13" s="143" t="s">
        <v>195</v>
      </c>
      <c r="H13" s="35"/>
      <c r="I13" s="17" t="s">
        <v>116</v>
      </c>
      <c r="J13" s="5"/>
      <c r="K13" s="104"/>
      <c r="L13" s="5"/>
      <c r="M13" s="37"/>
      <c r="N13" s="27"/>
      <c r="O13" s="27"/>
      <c r="P13" s="27"/>
    </row>
    <row r="14" spans="1:16" ht="14.1" customHeight="1" thickTop="1" x14ac:dyDescent="0.2">
      <c r="A14" s="592" t="s">
        <v>100</v>
      </c>
      <c r="B14" s="583"/>
      <c r="C14" s="51"/>
      <c r="D14" s="36" t="str">
        <f>IF(C14&gt;0,IF(+'Level model'!$C$47&lt;&gt;0,IF(SUM(C27/+C14)&gt;0.25,"*",""),""),"")</f>
        <v/>
      </c>
      <c r="E14" s="51"/>
      <c r="F14" s="36" t="str">
        <f>IF(E14&gt;0,IF(+'Level model'!$C$47&lt;&gt;0,IF(SUM(E27/+E14)&gt;0.25,"*",""),""),"")</f>
        <v/>
      </c>
      <c r="G14" s="54" t="str">
        <f>IF($C$12="Unemployed",IF($E$12="Labour force",IF(+C14=0,IF(+E14=0,"","Col C please?"),IF(+E14=0,"Col C/Col E",+C14*100/+E14)),""),"")</f>
        <v/>
      </c>
      <c r="H14" s="36" t="str">
        <f>IF(SUM(G14)&gt;0,IF(+'Level model'!$C$47&lt;&gt;0,IF(SUM(G27)/SUM(G14)&gt;0.25,"*",""),""),"")</f>
        <v/>
      </c>
      <c r="I14" s="51"/>
      <c r="J14" s="36" t="str">
        <f>IF(I14&gt;0,IF(+'Level model'!$C$47&lt;&gt;0,IF(SUM(I27/+I14)&gt;0.25,"*",""),""),"")</f>
        <v/>
      </c>
      <c r="K14" s="248" t="str">
        <f>IF($I14&gt;0,IF($C14="","Numerator in Column C please"," ")," ")</f>
        <v xml:space="preserve"> </v>
      </c>
      <c r="L14" s="5"/>
      <c r="M14" s="146"/>
      <c r="N14" s="27"/>
      <c r="O14" s="27"/>
      <c r="P14" s="27"/>
    </row>
    <row r="15" spans="1:16" ht="14.1" customHeight="1" x14ac:dyDescent="0.2">
      <c r="A15" s="592" t="s">
        <v>101</v>
      </c>
      <c r="B15" s="583"/>
      <c r="C15" s="52"/>
      <c r="D15" s="36" t="str">
        <f>IF(C15&gt;0,IF(+'Level model'!$C$47&lt;&gt;0,IF(SUM(C28/+C15)&gt;0.25,"*",""),""),"")</f>
        <v/>
      </c>
      <c r="E15" s="52"/>
      <c r="F15" s="36" t="str">
        <f>IF(E15&gt;0,IF(+'Level model'!$C$47&lt;&gt;0,IF(SUM(E28/+E15)&gt;0.25,"*",""),""),"")</f>
        <v/>
      </c>
      <c r="G15" s="54" t="str">
        <f t="shared" ref="G15:G22" si="0">IF($C$12="Unemployed",IF($E$12="Labour force",IF(+C15=0,IF(+E15=0,"","Col C please?"),IF(+E15=0,"Col C/Col E",+C15*100/+E15)),""),"")</f>
        <v/>
      </c>
      <c r="H15" s="36" t="str">
        <f>IF(SUM(G15)&gt;0,IF(+'Level model'!$C$47&lt;&gt;0,IF(SUM(G28)/SUM(G15)&gt;0.25,"*",""),""),"")</f>
        <v/>
      </c>
      <c r="I15" s="52"/>
      <c r="J15" s="36" t="str">
        <f>IF(I15&gt;0,IF(+'Level model'!$C$47&lt;&gt;0,IF(SUM(I28/+I15)&gt;0.25,"*",""),""),"")</f>
        <v/>
      </c>
      <c r="K15" s="248" t="str">
        <f t="shared" ref="K15:K22" si="1">IF($I15&gt;0,IF($C15="","Numerator in Column C please"," ")," ")</f>
        <v xml:space="preserve"> </v>
      </c>
      <c r="L15" s="5"/>
      <c r="M15" s="37"/>
      <c r="N15" s="27"/>
      <c r="O15" s="27"/>
      <c r="P15" s="27"/>
    </row>
    <row r="16" spans="1:16" ht="14.1" customHeight="1" x14ac:dyDescent="0.2">
      <c r="A16" s="9" t="s">
        <v>102</v>
      </c>
      <c r="B16" s="5"/>
      <c r="C16" s="52"/>
      <c r="D16" s="36" t="str">
        <f>IF(C16&gt;0,IF(+'Level model'!$C$47&lt;&gt;0,IF(SUM(C29/+C16)&gt;0.25,"*",""),""),"")</f>
        <v/>
      </c>
      <c r="E16" s="52"/>
      <c r="F16" s="36" t="str">
        <f>IF(E16&gt;0,IF(+'Level model'!$C$47&lt;&gt;0,IF(SUM(E29/+E16)&gt;0.25,"*",""),""),"")</f>
        <v/>
      </c>
      <c r="G16" s="54" t="str">
        <f t="shared" si="0"/>
        <v/>
      </c>
      <c r="H16" s="36" t="str">
        <f>IF(SUM(G16)&gt;0,IF(+'Level model'!$C$47&lt;&gt;0,IF(SUM(G29)/SUM(G16)&gt;0.25,"*",""),""),"")</f>
        <v/>
      </c>
      <c r="I16" s="52"/>
      <c r="J16" s="36" t="str">
        <f>IF(I16&gt;0,IF(+'Level model'!$C$47&lt;&gt;0,IF(SUM(I29/+I16)&gt;0.25,"*",""),""),"")</f>
        <v/>
      </c>
      <c r="K16" s="248" t="str">
        <f t="shared" si="1"/>
        <v xml:space="preserve"> </v>
      </c>
      <c r="L16" s="5"/>
      <c r="M16" s="37"/>
      <c r="N16" s="27"/>
      <c r="O16" s="27"/>
      <c r="P16" s="27"/>
    </row>
    <row r="17" spans="1:16" ht="14.1" customHeight="1" x14ac:dyDescent="0.2">
      <c r="A17" s="9" t="s">
        <v>103</v>
      </c>
      <c r="B17" s="5"/>
      <c r="C17" s="52"/>
      <c r="D17" s="36" t="str">
        <f>IF(C17&gt;0,IF(+'Level model'!$C$47&lt;&gt;0,IF(SUM(C30/+C17)&gt;0.25,"*",""),""),"")</f>
        <v/>
      </c>
      <c r="E17" s="52"/>
      <c r="F17" s="36" t="str">
        <f>IF(E17&gt;0,IF(+'Level model'!$C$47&lt;&gt;0,IF(SUM(E30/+E17)&gt;0.25,"*",""),""),"")</f>
        <v/>
      </c>
      <c r="G17" s="54" t="str">
        <f t="shared" si="0"/>
        <v/>
      </c>
      <c r="H17" s="36" t="str">
        <f>IF(SUM(G17)&gt;0,IF(+'Level model'!$C$47&lt;&gt;0,IF(SUM(G30)/SUM(G17)&gt;0.25,"*",""),""),"")</f>
        <v/>
      </c>
      <c r="I17" s="52"/>
      <c r="J17" s="36" t="str">
        <f>IF(I17&gt;0,IF(+'Level model'!$C$47&lt;&gt;0,IF(SUM(I30/+I17)&gt;0.25,"*",""),""),"")</f>
        <v/>
      </c>
      <c r="K17" s="248" t="str">
        <f t="shared" si="1"/>
        <v xml:space="preserve"> </v>
      </c>
      <c r="L17" s="5"/>
      <c r="M17" s="37"/>
      <c r="N17" s="27"/>
      <c r="O17" s="27"/>
      <c r="P17" s="27"/>
    </row>
    <row r="18" spans="1:16" ht="14.1" customHeight="1" x14ac:dyDescent="0.2">
      <c r="A18" s="9" t="s">
        <v>104</v>
      </c>
      <c r="B18" s="5"/>
      <c r="C18" s="52"/>
      <c r="D18" s="36" t="str">
        <f>IF(C18&gt;0,IF(+'Level model'!$C$47&lt;&gt;0,IF(SUM(C31/+C18)&gt;0.25,"*",""),""),"")</f>
        <v/>
      </c>
      <c r="E18" s="52"/>
      <c r="F18" s="36" t="str">
        <f>IF(E18&gt;0,IF(+'Level model'!$C$47&lt;&gt;0,IF(SUM(E31/+E18)&gt;0.25,"*",""),""),"")</f>
        <v/>
      </c>
      <c r="G18" s="54" t="str">
        <f t="shared" si="0"/>
        <v/>
      </c>
      <c r="H18" s="36" t="str">
        <f>IF(SUM(G18)&gt;0,IF(+'Level model'!$C$47&lt;&gt;0,IF(SUM(G31)/SUM(G18)&gt;0.25,"*",""),""),"")</f>
        <v/>
      </c>
      <c r="I18" s="52"/>
      <c r="J18" s="36" t="str">
        <f>IF(I18&gt;0,IF(+'Level model'!$C$47&lt;&gt;0,IF(SUM(I31/+I18)&gt;0.25,"*",""),""),"")</f>
        <v/>
      </c>
      <c r="K18" s="248" t="str">
        <f t="shared" si="1"/>
        <v xml:space="preserve"> </v>
      </c>
      <c r="L18" s="5"/>
      <c r="M18" s="37"/>
      <c r="N18" s="27"/>
      <c r="O18" s="27"/>
      <c r="P18" s="27"/>
    </row>
    <row r="19" spans="1:16" ht="14.1" customHeight="1" x14ac:dyDescent="0.2">
      <c r="A19" s="9" t="s">
        <v>105</v>
      </c>
      <c r="B19" s="5"/>
      <c r="C19" s="52"/>
      <c r="D19" s="36" t="str">
        <f>IF(C19&gt;0,IF(+'Level model'!$C$47&lt;&gt;0,IF(SUM(C32/+C19)&gt;0.25,"*",""),""),"")</f>
        <v/>
      </c>
      <c r="E19" s="52"/>
      <c r="F19" s="36" t="str">
        <f>IF(E19&gt;0,IF(+'Level model'!$C$47&lt;&gt;0,IF(SUM(E32/+E19)&gt;0.25,"*",""),""),"")</f>
        <v/>
      </c>
      <c r="G19" s="54" t="str">
        <f t="shared" si="0"/>
        <v/>
      </c>
      <c r="H19" s="36" t="str">
        <f>IF(SUM(G19)&gt;0,IF(+'Level model'!$C$47&lt;&gt;0,IF(SUM(G32)/SUM(G19)&gt;0.25,"*",""),""),"")</f>
        <v/>
      </c>
      <c r="I19" s="52"/>
      <c r="J19" s="36" t="str">
        <f>IF(I19&gt;0,IF(+'Level model'!$C$47&lt;&gt;0,IF(SUM(I32/+I19)&gt;0.25,"*",""),""),"")</f>
        <v/>
      </c>
      <c r="K19" s="248" t="str">
        <f t="shared" si="1"/>
        <v xml:space="preserve"> </v>
      </c>
      <c r="L19" s="5"/>
      <c r="M19" s="37"/>
      <c r="N19" s="27"/>
      <c r="O19" s="27"/>
      <c r="P19" s="27"/>
    </row>
    <row r="20" spans="1:16" ht="14.1" customHeight="1" x14ac:dyDescent="0.2">
      <c r="A20" s="9" t="s">
        <v>106</v>
      </c>
      <c r="B20" s="5"/>
      <c r="C20" s="52"/>
      <c r="D20" s="36" t="str">
        <f>IF(C20&gt;0,IF(+'Level model'!$C$47&lt;&gt;0,IF(SUM(C33/+C20)&gt;0.25,"*",""),""),"")</f>
        <v/>
      </c>
      <c r="E20" s="52"/>
      <c r="F20" s="36" t="str">
        <f>IF(E20&gt;0,IF(+'Level model'!$C$47&lt;&gt;0,IF(SUM(E33/+E20)&gt;0.25,"*",""),""),"")</f>
        <v/>
      </c>
      <c r="G20" s="54" t="str">
        <f t="shared" si="0"/>
        <v/>
      </c>
      <c r="H20" s="36" t="str">
        <f>IF(SUM(G20)&gt;0,IF(+'Level model'!$C$47&lt;&gt;0,IF(SUM(G33)/SUM(G20)&gt;0.25,"*",""),""),"")</f>
        <v/>
      </c>
      <c r="I20" s="52"/>
      <c r="J20" s="36" t="str">
        <f>IF(I20&gt;0,IF(+'Level model'!$C$47&lt;&gt;0,IF(SUM(I33/+I20)&gt;0.25,"*",""),""),"")</f>
        <v/>
      </c>
      <c r="K20" s="248" t="str">
        <f t="shared" si="1"/>
        <v xml:space="preserve"> </v>
      </c>
      <c r="L20" s="5"/>
      <c r="M20" s="37"/>
      <c r="N20" s="27"/>
      <c r="O20" s="27"/>
      <c r="P20" s="27"/>
    </row>
    <row r="21" spans="1:16" ht="14.1" customHeight="1" x14ac:dyDescent="0.2">
      <c r="A21" s="592" t="s">
        <v>107</v>
      </c>
      <c r="B21" s="583"/>
      <c r="C21" s="52"/>
      <c r="D21" s="36" t="str">
        <f>IF(C21&gt;0,IF(+'Level model'!$C$47&lt;&gt;0,IF(SUM(C34/+C21)&gt;0.25,"*",""),""),"")</f>
        <v/>
      </c>
      <c r="E21" s="52"/>
      <c r="F21" s="36" t="str">
        <f>IF(E21&gt;0,IF(+'Level model'!$C$47&lt;&gt;0,IF(SUM(E34/+E21)&gt;0.25,"*",""),""),"")</f>
        <v/>
      </c>
      <c r="G21" s="54" t="str">
        <f t="shared" si="0"/>
        <v/>
      </c>
      <c r="H21" s="36" t="str">
        <f>IF(SUM(G21)&gt;0,IF(+'Level model'!$C$47&lt;&gt;0,IF(SUM(G34)/SUM(G21)&gt;0.25,"*",""),""),"")</f>
        <v/>
      </c>
      <c r="I21" s="52"/>
      <c r="J21" s="36" t="str">
        <f>IF(I21&gt;0,IF(+'Level model'!$C$47&lt;&gt;0,IF(SUM(I34/+I21)&gt;0.25,"*",""),""),"")</f>
        <v/>
      </c>
      <c r="K21" s="248" t="str">
        <f t="shared" si="1"/>
        <v xml:space="preserve"> </v>
      </c>
      <c r="L21" s="5"/>
      <c r="M21" s="37"/>
      <c r="N21" s="27"/>
      <c r="O21" s="27"/>
      <c r="P21" s="27"/>
    </row>
    <row r="22" spans="1:16" ht="14.1" customHeight="1" thickBot="1" x14ac:dyDescent="0.25">
      <c r="A22" s="38" t="s">
        <v>108</v>
      </c>
      <c r="B22" s="5"/>
      <c r="C22" s="53"/>
      <c r="D22" s="36" t="str">
        <f>IF(C22&gt;0,IF(+'Level model'!$C$47&lt;&gt;0,IF(SUM(C35/+C22)&gt;0.25,"*",""),""),"")</f>
        <v/>
      </c>
      <c r="E22" s="53"/>
      <c r="F22" s="36" t="str">
        <f>IF(E22&gt;0,IF(+'Level model'!$C$47&lt;&gt;0,IF(SUM(E35/+E22)&gt;0.25,"*",""),""),"")</f>
        <v/>
      </c>
      <c r="G22" s="54" t="str">
        <f t="shared" si="0"/>
        <v/>
      </c>
      <c r="H22" s="36" t="str">
        <f>IF(SUM(G22)&gt;0,IF(+'Level model'!$C$47&lt;&gt;0,IF(SUM(G35)/SUM(G22)&gt;0.25,"*",""),""),"")</f>
        <v/>
      </c>
      <c r="I22" s="53"/>
      <c r="J22" s="36" t="str">
        <f>IF(I22&gt;0,IF(+'Level model'!$C$47&lt;&gt;0,IF(SUM(I35/+I22)&gt;0.25,"*",""),""),"")</f>
        <v/>
      </c>
      <c r="K22" s="248" t="str">
        <f t="shared" si="1"/>
        <v xml:space="preserve"> </v>
      </c>
      <c r="L22" s="5"/>
      <c r="M22" s="37"/>
      <c r="N22" s="27"/>
      <c r="O22" s="27"/>
      <c r="P22" s="27"/>
    </row>
    <row r="23" spans="1:16" ht="10.5" customHeight="1" thickTop="1" x14ac:dyDescent="0.2">
      <c r="A23" s="38"/>
      <c r="B23" s="5"/>
      <c r="C23" s="39"/>
      <c r="D23" s="9"/>
      <c r="E23" s="44"/>
      <c r="F23" s="9"/>
      <c r="G23" s="44"/>
      <c r="H23" s="9"/>
      <c r="I23" s="44"/>
      <c r="J23" s="7"/>
      <c r="K23" s="5"/>
      <c r="L23" s="5"/>
      <c r="M23" s="37"/>
      <c r="N23" s="27"/>
      <c r="O23" s="27"/>
      <c r="P23" s="27"/>
    </row>
    <row r="24" spans="1:16" ht="14.1" customHeight="1" x14ac:dyDescent="0.2">
      <c r="A24" s="38" t="s">
        <v>171</v>
      </c>
      <c r="B24" s="5"/>
      <c r="C24" s="16" t="s">
        <v>112</v>
      </c>
      <c r="D24" s="40"/>
      <c r="E24" s="41"/>
      <c r="F24" s="41"/>
      <c r="G24" s="5"/>
      <c r="H24" s="40"/>
      <c r="I24" s="143" t="str">
        <f>IF($C$12="Select estimate type","",$C$12)</f>
        <v/>
      </c>
      <c r="J24" s="5"/>
      <c r="K24" s="42" t="s">
        <v>118</v>
      </c>
      <c r="L24" s="37"/>
      <c r="M24" s="37"/>
      <c r="N24" s="27"/>
      <c r="O24" s="27"/>
      <c r="P24" s="27"/>
    </row>
    <row r="25" spans="1:16" ht="13.5" customHeight="1" x14ac:dyDescent="0.2">
      <c r="A25" s="5"/>
      <c r="C25" s="143" t="str">
        <f>IF(C12="Select estimate type","Estimate type",C12)</f>
        <v>Estimate type</v>
      </c>
      <c r="D25" s="17"/>
      <c r="E25" s="143" t="str">
        <f>IF(E12="Select estimate type","Estimate type",E12)</f>
        <v>Estimate type</v>
      </c>
      <c r="F25" s="17"/>
      <c r="G25" s="17" t="s">
        <v>114</v>
      </c>
      <c r="H25" s="35"/>
      <c r="I25" s="143" t="str">
        <f>IF($C$12="Select estimate type","Population rate","to Population rate")</f>
        <v>Population rate</v>
      </c>
      <c r="J25" s="17"/>
      <c r="K25" s="143" t="str">
        <f>IF(C12="Select estimate type","Estimate type",C12)</f>
        <v>Estimate type</v>
      </c>
      <c r="L25" s="17"/>
      <c r="M25" s="143" t="str">
        <f>IF(E12="Select estimate type","Estimate type",E12)</f>
        <v>Estimate type</v>
      </c>
      <c r="N25" s="5"/>
      <c r="O25" s="5"/>
      <c r="P25" s="27"/>
    </row>
    <row r="26" spans="1:16" ht="14.1" customHeight="1" x14ac:dyDescent="0.2">
      <c r="A26" s="5"/>
      <c r="B26" s="5"/>
      <c r="C26" s="17" t="s">
        <v>110</v>
      </c>
      <c r="D26" s="17"/>
      <c r="E26" s="17" t="s">
        <v>113</v>
      </c>
      <c r="F26" s="17"/>
      <c r="G26" s="17" t="s">
        <v>115</v>
      </c>
      <c r="H26" s="17"/>
      <c r="I26" s="17" t="s">
        <v>117</v>
      </c>
      <c r="J26" s="17"/>
      <c r="K26" s="17" t="s">
        <v>119</v>
      </c>
      <c r="L26" s="17"/>
      <c r="M26" s="17" t="s">
        <v>120</v>
      </c>
      <c r="N26" s="5"/>
      <c r="O26" s="5"/>
      <c r="P26" s="27"/>
    </row>
    <row r="27" spans="1:16" ht="14.1" customHeight="1" x14ac:dyDescent="0.2">
      <c r="A27" s="9" t="s">
        <v>100</v>
      </c>
      <c r="B27" s="5"/>
      <c r="C27" s="55" t="str">
        <f>IF(OR(C$12="Employed",C$12="Labour force",C$12="Civilian population"),C52,IF(C$12="Unemployed",C65,IF(C$12="Not in the labour force",C78,"")))</f>
        <v/>
      </c>
      <c r="D27" s="36"/>
      <c r="E27" s="55" t="str">
        <f>IF(OR(E$12="Employed",E$12="Labour force",E$12="Civilian population"),E52,IF(E$12="Unemployed",E65,IF(E$12="Not in the labour force",E78,"")))</f>
        <v/>
      </c>
      <c r="F27" s="44"/>
      <c r="G27" s="54" t="str">
        <f>IF(SUM(G14)&gt;0,IF(+'Level model'!$C$47&lt;&gt;0,(SQRT((+C27/+C14*100)^2-(+E27/+E14*100)^2)*SUM(G14)/100),""),"")</f>
        <v/>
      </c>
      <c r="H27" s="44"/>
      <c r="I27" s="54" t="str">
        <f>IF(OR($C$12="Labour force", $C$12="Employed",$C$12="Unemployed",$C$12="Not in the labour force"),IF(C27&gt;0,IF(+'Level model'!$C$47&lt;&gt;0,IF(+I14&gt;0,IF(+C14=0,"",+C27/C14*I14),""),""),""),"")</f>
        <v/>
      </c>
      <c r="J27" s="44"/>
      <c r="K27" s="54" t="str">
        <f>IF(NOT(C27=""),IF(+'Level model'!$C$47&lt;&gt;0,IF(+C14&gt;0,(+C27*100/C14),""),""),"")</f>
        <v/>
      </c>
      <c r="L27" s="36" t="str">
        <f>IF(NOT(C27=""),IF(+'Level model'!$C$47&lt;&gt;0,IF(C14&gt;0,IF(SUM(C27/+C14)&gt;0.25,"*",""),""),""),"")</f>
        <v/>
      </c>
      <c r="M27" s="54" t="str">
        <f>IF(NOT(E27=""),IF(+'Level model'!$C$47&lt;&gt;0,IF(+E14&gt;0,(+E27*100/E14),""),""),"")</f>
        <v/>
      </c>
      <c r="N27" s="36" t="str">
        <f>IF(NOT(E27=""),IF(+'Level model'!$C$47&lt;&gt;0,IF(E14&gt;0,IF(SUM(E27/+E14)&gt;0.25,"*",""),""),""),"")</f>
        <v/>
      </c>
      <c r="O27" s="5"/>
      <c r="P27" s="27"/>
    </row>
    <row r="28" spans="1:16" ht="14.1" customHeight="1" x14ac:dyDescent="0.2">
      <c r="A28" s="9" t="s">
        <v>101</v>
      </c>
      <c r="B28" s="5"/>
      <c r="C28" s="55" t="str">
        <f t="shared" ref="C28:C35" si="2">IF(OR(C$12="Employed",C$12="Labour force",C$12="Civilian population"),C53,IF(C$12="Unemployed",C66,IF(C$12="Not in the labour force",C79,"")))</f>
        <v/>
      </c>
      <c r="D28" s="36"/>
      <c r="E28" s="55" t="str">
        <f t="shared" ref="E28:E35" si="3">IF(OR(E$12="Employed",E$12="Labour force",E$12="Civilian population"),E53,IF(E$12="Unemployed",E66,IF(E$12="Not in the labour force",E79,"")))</f>
        <v/>
      </c>
      <c r="F28" s="44"/>
      <c r="G28" s="54" t="str">
        <f>IF(SUM(G15)&gt;0,IF(+'Level model'!$C$47&lt;&gt;0,(SQRT((+C28/+C15*100)^2-(+E28/+E15*100)^2)*SUM(G15)/100),""),"")</f>
        <v/>
      </c>
      <c r="H28" s="44"/>
      <c r="I28" s="54" t="str">
        <f>IF(OR($C$12="Labour force", $C$12="Employed",$C$12="Unemployed",$C$12="Not in the labour force"),IF(C28&gt;0,IF(+'Level model'!$C$47&lt;&gt;0,IF(+I15&gt;0,IF(+C15=0,"",+C28/C15*I15),""),""),""),"")</f>
        <v/>
      </c>
      <c r="J28" s="44"/>
      <c r="K28" s="54" t="str">
        <f>IF(NOT(C28=""),IF(+'Level model'!$C$47&lt;&gt;0,IF(+C15&gt;0,(+C28*100/C15),""),""),"")</f>
        <v/>
      </c>
      <c r="L28" s="36" t="str">
        <f>IF(NOT(C28=""),IF(+'Level model'!$C$47&lt;&gt;0,IF(C15&gt;0,IF(SUM(C28/+C15)&gt;0.25,"*",""),""),""),"")</f>
        <v/>
      </c>
      <c r="M28" s="54" t="str">
        <f>IF(NOT(E28=""),IF(+'Level model'!$C$47&lt;&gt;0,IF(+E15&gt;0,(+E28*100/E15),""),""),"")</f>
        <v/>
      </c>
      <c r="N28" s="36" t="str">
        <f>IF(NOT(E28=""),IF(+'Level model'!$C$47&lt;&gt;0,IF(E15&gt;0,IF(SUM(E28/+E15)&gt;0.25,"*",""),""),""),"")</f>
        <v/>
      </c>
      <c r="O28" s="5"/>
      <c r="P28" s="27"/>
    </row>
    <row r="29" spans="1:16" ht="14.1" customHeight="1" x14ac:dyDescent="0.2">
      <c r="A29" s="9" t="s">
        <v>102</v>
      </c>
      <c r="B29" s="5"/>
      <c r="C29" s="55" t="str">
        <f t="shared" si="2"/>
        <v/>
      </c>
      <c r="D29" s="36"/>
      <c r="E29" s="55" t="str">
        <f t="shared" si="3"/>
        <v/>
      </c>
      <c r="F29" s="44"/>
      <c r="G29" s="54" t="str">
        <f>IF(SUM(G16)&gt;0,IF(+'Level model'!$C$47&lt;&gt;0,(SQRT((+C29/+C16*100)^2-(+E29/+E16*100)^2)*SUM(G16)/100),""),"")</f>
        <v/>
      </c>
      <c r="H29" s="44"/>
      <c r="I29" s="54" t="str">
        <f>IF(OR($C$12="Labour force", $C$12="Employed",$C$12="Unemployed",$C$12="Not in the labour force"),IF(C29&gt;0,IF(+'Level model'!$C$47&lt;&gt;0,IF(+I16&gt;0,IF(+C16=0,"",+C29/C16*I16),""),""),""),"")</f>
        <v/>
      </c>
      <c r="J29" s="44"/>
      <c r="K29" s="54" t="str">
        <f>IF(NOT(C29=""),IF(+'Level model'!$C$47&lt;&gt;0,IF(+C16&gt;0,(+C29*100/C16),""),""),"")</f>
        <v/>
      </c>
      <c r="L29" s="36" t="str">
        <f>IF(NOT(C29=""),IF(+'Level model'!$C$47&lt;&gt;0,IF(C16&gt;0,IF(SUM(C29/+C16)&gt;0.25,"*",""),""),""),"")</f>
        <v/>
      </c>
      <c r="M29" s="54" t="str">
        <f>IF(NOT(E29=""),IF(+'Level model'!$C$47&lt;&gt;0,IF(+E16&gt;0,(+E29*100/E16),""),""),"")</f>
        <v/>
      </c>
      <c r="N29" s="36" t="str">
        <f>IF(NOT(E29=""),IF(+'Level model'!$C$47&lt;&gt;0,IF(E16&gt;0,IF(SUM(E29/+E16)&gt;0.25,"*",""),""),""),"")</f>
        <v/>
      </c>
      <c r="O29" s="5"/>
      <c r="P29" s="27"/>
    </row>
    <row r="30" spans="1:16" ht="14.1" customHeight="1" x14ac:dyDescent="0.2">
      <c r="A30" s="9" t="s">
        <v>103</v>
      </c>
      <c r="B30" s="5"/>
      <c r="C30" s="55" t="str">
        <f t="shared" si="2"/>
        <v/>
      </c>
      <c r="D30" s="36"/>
      <c r="E30" s="55" t="str">
        <f t="shared" si="3"/>
        <v/>
      </c>
      <c r="F30" s="44"/>
      <c r="G30" s="54" t="str">
        <f>IF(SUM(G17)&gt;0,IF(+'Level model'!$C$47&lt;&gt;0,(SQRT((+C30/+C17*100)^2-(+E30/+E17*100)^2)*SUM(G17)/100),""),"")</f>
        <v/>
      </c>
      <c r="H30" s="44"/>
      <c r="I30" s="54" t="str">
        <f>IF(OR($C$12="Labour force", $C$12="Employed",$C$12="Unemployed",$C$12="Not in the labour force"),IF(C30&gt;0,IF(+'Level model'!$C$47&lt;&gt;0,IF(+I17&gt;0,IF(+C17=0,"",+C30/C17*I17),""),""),""),"")</f>
        <v/>
      </c>
      <c r="J30" s="44"/>
      <c r="K30" s="54" t="str">
        <f>IF(NOT(C30=""),IF(+'Level model'!$C$47&lt;&gt;0,IF(+C17&gt;0,(+C30*100/C17),""),""),"")</f>
        <v/>
      </c>
      <c r="L30" s="36" t="str">
        <f>IF(NOT(C30=""),IF(+'Level model'!$C$47&lt;&gt;0,IF(C17&gt;0,IF(SUM(C30/+C17)&gt;0.25,"*",""),""),""),"")</f>
        <v/>
      </c>
      <c r="M30" s="54" t="str">
        <f>IF(NOT(E30=""),IF(+'Level model'!$C$47&lt;&gt;0,IF(+E17&gt;0,(+E30*100/E17),""),""),"")</f>
        <v/>
      </c>
      <c r="N30" s="36" t="str">
        <f>IF(NOT(E30=""),IF(+'Level model'!$C$47&lt;&gt;0,IF(E17&gt;0,IF(SUM(E30/+E17)&gt;0.25,"*",""),""),""),"")</f>
        <v/>
      </c>
      <c r="O30" s="5"/>
      <c r="P30" s="27"/>
    </row>
    <row r="31" spans="1:16" ht="14.1" customHeight="1" x14ac:dyDescent="0.2">
      <c r="A31" s="9" t="s">
        <v>104</v>
      </c>
      <c r="B31" s="5"/>
      <c r="C31" s="55" t="str">
        <f t="shared" si="2"/>
        <v/>
      </c>
      <c r="D31" s="36"/>
      <c r="E31" s="55" t="str">
        <f t="shared" si="3"/>
        <v/>
      </c>
      <c r="F31" s="44"/>
      <c r="G31" s="54" t="str">
        <f>IF(SUM(G18)&gt;0,IF(+'Level model'!$C$47&lt;&gt;0,(SQRT((+C31/+C18*100)^2-(+E31/+E18*100)^2)*SUM(G18)/100),""),"")</f>
        <v/>
      </c>
      <c r="H31" s="44"/>
      <c r="I31" s="54" t="str">
        <f>IF(OR($C$12="Labour force", $C$12="Employed",$C$12="Unemployed",$C$12="Not in the labour force"),IF(C31&gt;0,IF(+'Level model'!$C$47&lt;&gt;0,IF(+I18&gt;0,IF(+C18=0,"",+C31/C18*I18),""),""),""),"")</f>
        <v/>
      </c>
      <c r="J31" s="44"/>
      <c r="K31" s="54" t="str">
        <f>IF(NOT(C31=""),IF(+'Level model'!$C$47&lt;&gt;0,IF(+C18&gt;0,(+C31*100/C18),""),""),"")</f>
        <v/>
      </c>
      <c r="L31" s="36" t="str">
        <f>IF(NOT(C31=""),IF(+'Level model'!$C$47&lt;&gt;0,IF(C18&gt;0,IF(SUM(C31/+C18)&gt;0.25,"*",""),""),""),"")</f>
        <v/>
      </c>
      <c r="M31" s="54" t="str">
        <f>IF(NOT(E31=""),IF(+'Level model'!$C$47&lt;&gt;0,IF(+E18&gt;0,(+E31*100/E18),""),""),"")</f>
        <v/>
      </c>
      <c r="N31" s="36" t="str">
        <f>IF(NOT(E31=""),IF(+'Level model'!$C$47&lt;&gt;0,IF(E18&gt;0,IF(SUM(E31/+E18)&gt;0.25,"*",""),""),""),"")</f>
        <v/>
      </c>
      <c r="O31" s="5"/>
      <c r="P31" s="27"/>
    </row>
    <row r="32" spans="1:16" ht="14.1" customHeight="1" x14ac:dyDescent="0.2">
      <c r="A32" s="9" t="s">
        <v>105</v>
      </c>
      <c r="B32" s="5"/>
      <c r="C32" s="55" t="str">
        <f t="shared" si="2"/>
        <v/>
      </c>
      <c r="D32" s="36"/>
      <c r="E32" s="55" t="str">
        <f t="shared" si="3"/>
        <v/>
      </c>
      <c r="F32" s="44"/>
      <c r="G32" s="54" t="str">
        <f>IF(SUM(G19)&gt;0,IF(+'Level model'!$C$47&lt;&gt;0,(SQRT((+C32/+C19*100)^2-(+E32/+E19*100)^2)*SUM(G19)/100),""),"")</f>
        <v/>
      </c>
      <c r="H32" s="44"/>
      <c r="I32" s="54" t="str">
        <f>IF(OR($C$12="Labour force", $C$12="Employed",$C$12="Unemployed",$C$12="Not in the labour force"),IF(C32&gt;0,IF(+'Level model'!$C$47&lt;&gt;0,IF(+I19&gt;0,IF(+C19=0,"",+C32/C19*I19),""),""),""),"")</f>
        <v/>
      </c>
      <c r="J32" s="44"/>
      <c r="K32" s="54" t="str">
        <f>IF(NOT(C32=""),IF(+'Level model'!$C$47&lt;&gt;0,IF(+C19&gt;0,(+C32*100/C19),""),""),"")</f>
        <v/>
      </c>
      <c r="L32" s="36" t="str">
        <f>IF(NOT(C32=""),IF(+'Level model'!$C$47&lt;&gt;0,IF(C19&gt;0,IF(SUM(C32/+C19)&gt;0.25,"*",""),""),""),"")</f>
        <v/>
      </c>
      <c r="M32" s="54" t="str">
        <f>IF(NOT(E32=""),IF(+'Level model'!$C$47&lt;&gt;0,IF(+E19&gt;0,(+E32*100/E19),""),""),"")</f>
        <v/>
      </c>
      <c r="N32" s="36" t="str">
        <f>IF(NOT(E32=""),IF(+'Level model'!$C$47&lt;&gt;0,IF(E19&gt;0,IF(SUM(E32/+E19)&gt;0.25,"*",""),""),""),"")</f>
        <v/>
      </c>
      <c r="O32" s="5"/>
      <c r="P32" s="27"/>
    </row>
    <row r="33" spans="1:16" ht="14.1" customHeight="1" x14ac:dyDescent="0.2">
      <c r="A33" s="9" t="s">
        <v>106</v>
      </c>
      <c r="B33" s="5"/>
      <c r="C33" s="55" t="str">
        <f t="shared" si="2"/>
        <v/>
      </c>
      <c r="D33" s="36"/>
      <c r="E33" s="55" t="str">
        <f t="shared" si="3"/>
        <v/>
      </c>
      <c r="F33" s="44"/>
      <c r="G33" s="54" t="str">
        <f>IF(SUM(G20)&gt;0,IF(+'Level model'!$C$47&lt;&gt;0,(SQRT((+C33/+C20*100)^2-(+E33/+E20*100)^2)*SUM(G20)/100),""),"")</f>
        <v/>
      </c>
      <c r="H33" s="44"/>
      <c r="I33" s="54" t="str">
        <f>IF(OR($C$12="Labour force", $C$12="Employed",$C$12="Unemployed",$C$12="Not in the labour force"),IF(C33&gt;0,IF(+'Level model'!$C$47&lt;&gt;0,IF(+I20&gt;0,IF(+C20=0,"",+C33/C20*I20),""),""),""),"")</f>
        <v/>
      </c>
      <c r="J33" s="44"/>
      <c r="K33" s="54" t="str">
        <f>IF(NOT(C33=""),IF(+'Level model'!$C$47&lt;&gt;0,IF(+C20&gt;0,(+C33*100/C20),""),""),"")</f>
        <v/>
      </c>
      <c r="L33" s="36" t="str">
        <f>IF(NOT(C33=""),IF(+'Level model'!$C$47&lt;&gt;0,IF(C20&gt;0,IF(SUM(C33/+C20)&gt;0.25,"*",""),""),""),"")</f>
        <v/>
      </c>
      <c r="M33" s="54" t="str">
        <f>IF(NOT(E33=""),IF(+'Level model'!$C$47&lt;&gt;0,IF(+E20&gt;0,(+E33*100/E20),""),""),"")</f>
        <v/>
      </c>
      <c r="N33" s="36" t="str">
        <f>IF(NOT(E33=""),IF(+'Level model'!$C$47&lt;&gt;0,IF(E20&gt;0,IF(SUM(E33/+E20)&gt;0.25,"*",""),""),""),"")</f>
        <v/>
      </c>
      <c r="O33" s="5"/>
      <c r="P33" s="27"/>
    </row>
    <row r="34" spans="1:16" ht="14.1" customHeight="1" x14ac:dyDescent="0.2">
      <c r="A34" s="9" t="s">
        <v>107</v>
      </c>
      <c r="B34" s="5"/>
      <c r="C34" s="55" t="str">
        <f t="shared" si="2"/>
        <v/>
      </c>
      <c r="D34" s="36"/>
      <c r="E34" s="55" t="str">
        <f t="shared" si="3"/>
        <v/>
      </c>
      <c r="F34" s="44"/>
      <c r="G34" s="54" t="str">
        <f>IF(SUM(G21)&gt;0,IF(+'Level model'!$C$47&lt;&gt;0,(SQRT((+C34/+C21*100)^2-(+E34/+E21*100)^2)*SUM(G21)/100),""),"")</f>
        <v/>
      </c>
      <c r="H34" s="44"/>
      <c r="I34" s="54" t="str">
        <f>IF(OR($C$12="Labour force", $C$12="Employed",$C$12="Unemployed",$C$12="Not in the labour force"),IF(C34&gt;0,IF(+'Level model'!$C$47&lt;&gt;0,IF(+I21&gt;0,IF(+C21=0,"",+C34/C21*I21),""),""),""),"")</f>
        <v/>
      </c>
      <c r="J34" s="44"/>
      <c r="K34" s="54" t="str">
        <f>IF(NOT(C34=""),IF(+'Level model'!$C$47&lt;&gt;0,IF(+C21&gt;0,(+C34*100/C21),""),""),"")</f>
        <v/>
      </c>
      <c r="L34" s="36" t="str">
        <f>IF(NOT(C34=""),IF(+'Level model'!$C$47&lt;&gt;0,IF(C21&gt;0,IF(SUM(C34/+C21)&gt;0.25,"*",""),""),""),"")</f>
        <v/>
      </c>
      <c r="M34" s="54" t="str">
        <f>IF(NOT(E34=""),IF(+'Level model'!$C$47&lt;&gt;0,IF(+E21&gt;0,(+E34*100/E21),""),""),"")</f>
        <v/>
      </c>
      <c r="N34" s="36" t="str">
        <f>IF(NOT(E34=""),IF(+'Level model'!$C$47&lt;&gt;0,IF(E21&gt;0,IF(SUM(E34/+E21)&gt;0.25,"*",""),""),""),"")</f>
        <v/>
      </c>
      <c r="O34" s="5"/>
      <c r="P34" s="27"/>
    </row>
    <row r="35" spans="1:16" ht="14.1" customHeight="1" x14ac:dyDescent="0.2">
      <c r="A35" s="38" t="s">
        <v>108</v>
      </c>
      <c r="B35" s="5"/>
      <c r="C35" s="55" t="str">
        <f t="shared" si="2"/>
        <v/>
      </c>
      <c r="D35" s="36"/>
      <c r="E35" s="55" t="str">
        <f t="shared" si="3"/>
        <v/>
      </c>
      <c r="F35" s="44"/>
      <c r="G35" s="54" t="str">
        <f>IF(SUM(G22)&gt;0,IF(+'Level model'!$C$47&lt;&gt;0,(SQRT((+C35/+C22*100)^2-(+E35/+E22*100)^2)*SUM(G22)/100),""),"")</f>
        <v/>
      </c>
      <c r="H35" s="44"/>
      <c r="I35" s="54" t="str">
        <f>IF(OR($C$12="Labour force", $C$12="Employed",$C$12="Unemployed",$C$12="Not in the labour force"),IF(C35&gt;0,IF(+'Level model'!$C$47&lt;&gt;0,IF(+I22&gt;0,IF(+C22=0,"",+C35/C22*I22),""),""),""),"")</f>
        <v/>
      </c>
      <c r="J35" s="44"/>
      <c r="K35" s="54" t="str">
        <f>IF(NOT(C35=""),IF(+'Level model'!$C$47&lt;&gt;0,IF(+C22&gt;0,(+C35*100/C22),""),""),"")</f>
        <v/>
      </c>
      <c r="L35" s="36" t="str">
        <f>IF(NOT(C35=""),IF(+'Level model'!$C$47&lt;&gt;0,IF(C22&gt;0,IF(SUM(C35/+C22)&gt;0.25,"*",""),""),""),"")</f>
        <v/>
      </c>
      <c r="M35" s="54" t="str">
        <f>IF(NOT(E35=""),IF(+'Level model'!$C$47&lt;&gt;0,IF(+E22&gt;0,(+E35*100/E22),""),""),"")</f>
        <v/>
      </c>
      <c r="N35" s="36" t="str">
        <f>IF(NOT(E35=""),IF(+'Level model'!$C$47&lt;&gt;0,IF(E22&gt;0,IF(SUM(E35/+E22)&gt;0.25,"*",""),""),""),"")</f>
        <v/>
      </c>
      <c r="O35" s="5"/>
      <c r="P35" s="27"/>
    </row>
    <row r="36" spans="1:16" ht="15" x14ac:dyDescent="0.2">
      <c r="F36" s="114"/>
      <c r="G36" s="114"/>
      <c r="H36" s="114"/>
      <c r="I36" s="114"/>
      <c r="J36" s="114"/>
      <c r="K36" s="583" t="s">
        <v>49</v>
      </c>
      <c r="L36" s="579"/>
      <c r="M36" s="579"/>
      <c r="N36" s="27"/>
      <c r="O36" s="27"/>
      <c r="P36" s="27"/>
    </row>
    <row r="37" spans="1:16" ht="23.25" customHeight="1" x14ac:dyDescent="0.2">
      <c r="A37" s="599" t="s">
        <v>25</v>
      </c>
      <c r="B37" s="576"/>
      <c r="C37" s="576"/>
      <c r="D37" s="576"/>
      <c r="E37" s="576"/>
      <c r="F37" s="576"/>
      <c r="G37" s="576"/>
      <c r="H37" s="576"/>
      <c r="I37" s="114"/>
      <c r="J37" s="114"/>
      <c r="K37" s="114"/>
      <c r="L37" s="114"/>
      <c r="M37" s="114"/>
      <c r="N37" s="49"/>
      <c r="O37" s="27"/>
      <c r="P37" s="27"/>
    </row>
    <row r="38" spans="1:16" ht="13.5" customHeight="1" x14ac:dyDescent="0.2">
      <c r="A38" s="595" t="s">
        <v>33</v>
      </c>
      <c r="B38" s="596"/>
      <c r="C38" s="596"/>
      <c r="D38" s="596"/>
      <c r="E38" s="596"/>
      <c r="F38" s="596"/>
      <c r="G38" s="596"/>
      <c r="H38" s="596"/>
      <c r="I38" s="596"/>
      <c r="J38" s="596"/>
      <c r="K38" s="596"/>
      <c r="L38" s="596"/>
      <c r="M38" s="596"/>
      <c r="N38" s="576"/>
      <c r="O38" s="576"/>
      <c r="P38" s="27"/>
    </row>
    <row r="39" spans="1:16" ht="27" customHeight="1" x14ac:dyDescent="0.2">
      <c r="A39" s="595" t="s">
        <v>41</v>
      </c>
      <c r="B39" s="543"/>
      <c r="C39" s="543"/>
      <c r="D39" s="543"/>
      <c r="E39" s="543"/>
      <c r="F39" s="543"/>
      <c r="G39" s="543"/>
      <c r="H39" s="543"/>
      <c r="I39" s="543"/>
      <c r="J39" s="543"/>
      <c r="K39" s="543"/>
      <c r="L39" s="543"/>
      <c r="M39" s="543"/>
      <c r="N39" s="543"/>
      <c r="O39" s="543"/>
      <c r="P39" s="27"/>
    </row>
    <row r="40" spans="1:16" ht="13.5" customHeight="1" x14ac:dyDescent="0.25">
      <c r="A40" s="597" t="s">
        <v>315</v>
      </c>
      <c r="B40" s="598"/>
      <c r="C40" s="598"/>
      <c r="D40" s="598"/>
      <c r="E40" s="598"/>
      <c r="F40" s="598"/>
      <c r="G40" s="598"/>
      <c r="H40" s="598"/>
      <c r="I40" s="598"/>
      <c r="J40" s="598"/>
      <c r="K40" s="598"/>
      <c r="L40" s="598"/>
      <c r="M40" s="598"/>
      <c r="N40" s="598"/>
      <c r="O40" s="598"/>
    </row>
    <row r="41" spans="1:16" ht="19.5" customHeight="1" x14ac:dyDescent="0.2">
      <c r="A41" s="538" t="s">
        <v>473</v>
      </c>
      <c r="B41" s="539"/>
      <c r="C41" s="539"/>
    </row>
    <row r="42" spans="1:16" ht="12.95" hidden="1" customHeight="1" x14ac:dyDescent="0.2">
      <c r="A42" s="238" t="s">
        <v>196</v>
      </c>
      <c r="B42" s="246"/>
      <c r="C42" s="246"/>
      <c r="D42" s="246"/>
      <c r="E42" s="246"/>
      <c r="F42" s="246"/>
      <c r="G42" s="246"/>
      <c r="H42" s="246"/>
      <c r="I42" s="246"/>
      <c r="J42" s="246"/>
      <c r="K42" s="246"/>
      <c r="L42" s="246"/>
      <c r="M42" s="246"/>
      <c r="N42" s="246"/>
      <c r="O42" s="246"/>
    </row>
    <row r="43" spans="1:16" ht="12.95" hidden="1" customHeight="1" x14ac:dyDescent="0.2">
      <c r="A43" s="5" t="s">
        <v>183</v>
      </c>
    </row>
    <row r="44" spans="1:16" ht="12.95" hidden="1" customHeight="1" x14ac:dyDescent="0.2">
      <c r="A44" s="5" t="s">
        <v>184</v>
      </c>
    </row>
    <row r="45" spans="1:16" ht="12.95" hidden="1" customHeight="1" x14ac:dyDescent="0.2">
      <c r="A45" s="5" t="s">
        <v>186</v>
      </c>
    </row>
    <row r="46" spans="1:16" ht="12.95" hidden="1" customHeight="1" x14ac:dyDescent="0.2">
      <c r="A46" s="5" t="s">
        <v>185</v>
      </c>
    </row>
    <row r="47" spans="1:16" ht="12.95" hidden="1" customHeight="1" x14ac:dyDescent="0.2">
      <c r="A47" s="5" t="s">
        <v>231</v>
      </c>
    </row>
    <row r="48" spans="1:16" ht="12.95" hidden="1" customHeight="1" x14ac:dyDescent="0.2">
      <c r="A48" s="5" t="s">
        <v>197</v>
      </c>
    </row>
    <row r="49" spans="1:13" ht="12.95" hidden="1" customHeight="1" x14ac:dyDescent="0.2">
      <c r="A49" s="144" t="s">
        <v>307</v>
      </c>
      <c r="B49" s="5"/>
      <c r="C49" s="16"/>
      <c r="D49" s="40"/>
      <c r="E49" s="41"/>
      <c r="F49" s="41"/>
      <c r="G49" s="5"/>
      <c r="H49" s="40"/>
      <c r="I49" s="41"/>
      <c r="J49" s="5"/>
      <c r="K49" s="42"/>
      <c r="L49" s="37"/>
      <c r="M49" s="37"/>
    </row>
    <row r="50" spans="1:13" ht="12.95" hidden="1" customHeight="1" x14ac:dyDescent="0.2">
      <c r="A50" s="5"/>
      <c r="B50" s="5"/>
      <c r="C50" s="17" t="s">
        <v>109</v>
      </c>
      <c r="D50" s="17"/>
      <c r="E50" s="17" t="s">
        <v>109</v>
      </c>
      <c r="F50" s="17"/>
      <c r="G50" s="17"/>
      <c r="H50" s="35"/>
      <c r="I50" s="17"/>
      <c r="J50" s="17"/>
      <c r="K50" s="17"/>
      <c r="L50" s="17"/>
      <c r="M50" s="17"/>
    </row>
    <row r="51" spans="1:13" ht="12.95" hidden="1" customHeight="1" x14ac:dyDescent="0.2">
      <c r="A51" s="5"/>
      <c r="B51" s="5"/>
      <c r="C51" s="17" t="s">
        <v>110</v>
      </c>
      <c r="D51" s="17"/>
      <c r="E51" s="17" t="s">
        <v>113</v>
      </c>
      <c r="F51" s="17"/>
      <c r="G51" s="17"/>
      <c r="H51" s="17"/>
      <c r="I51" s="17"/>
      <c r="J51" s="17"/>
      <c r="K51" s="17"/>
      <c r="L51" s="17"/>
      <c r="M51" s="17"/>
    </row>
    <row r="52" spans="1:13" ht="12.95" hidden="1" customHeight="1" x14ac:dyDescent="0.2">
      <c r="A52" s="9" t="s">
        <v>100</v>
      </c>
      <c r="B52" s="5"/>
      <c r="C52" s="55" t="str">
        <f>IF(OR(C$12="Employed",C$12="Labour force",C$12="Civilian population"),IF(+'Level model'!$C$47&lt;&gt;0,IF(+C14&gt;0,(SUM(+C14*10^(+'Level model'!$C47+'Level model'!$D47*LOG10(+C14*1000)+(+'Level model'!$E47*(LOG10(+C14*1000)^2)+'Level model'!$F47*(LOG10(+C14*1000)-'Level model'!$H47)*(MAX((LOG10(+C14*1000)-'Level model'!$H47),0))+'Level model'!$G47*(LOG10(+C14*1000)-'Level model'!$I47)*MAX((LOG10(C14*1000)-'Level model'!$I47),0)))/100)),""),""),"")</f>
        <v/>
      </c>
      <c r="D52" s="55"/>
      <c r="E52" s="55" t="str">
        <f>IF(OR(E$12="Employed",E$12="Labour force",E$12="Civilian population"),IF(+'Level model'!$C$47&lt;&gt;0,IF(+E14&gt;0,(SUM(+E14*10^(+'Level model'!$C47+'Level model'!$D47*LOG10(+E14*1000)+(+'Level model'!$E47*(LOG10(+E14*1000)^2)+'Level model'!$F47*(LOG10(+E14*1000)-'Level model'!$H47)*(MAX((LOG10(+E14*1000)-'Level model'!$H47),0))+'Level model'!$G47*(LOG10(+E14*1000)-'Level model'!$I47)*MAX((LOG10(E14*1000)-'Level model'!$I47),0)))/100)),""),""),"")</f>
        <v/>
      </c>
      <c r="F52" s="44"/>
      <c r="G52" s="54"/>
      <c r="H52" s="44"/>
      <c r="I52" s="54"/>
      <c r="J52" s="44"/>
      <c r="K52" s="54"/>
      <c r="L52" s="36"/>
      <c r="M52" s="54"/>
    </row>
    <row r="53" spans="1:13" ht="12.95" hidden="1" customHeight="1" x14ac:dyDescent="0.2">
      <c r="A53" s="9" t="s">
        <v>101</v>
      </c>
      <c r="B53" s="5"/>
      <c r="C53" s="55" t="str">
        <f>IF(OR(C$12="Employed",C$12="Labour force",C$12="Civilian population"),IF(+'Level model'!$C$47&lt;&gt;0,IF(+C15&gt;0,(SUM(+C15*10^(+'Level model'!$C48+'Level model'!$D48*LOG10(+C15*1000)+(+'Level model'!$E48*(LOG10(+C15*1000)^2)+'Level model'!$F48*(LOG10(+C15*1000)-'Level model'!$H48)*(MAX((LOG10(+C15*1000)-'Level model'!$H48),0))+'Level model'!$G48*(LOG10(+C15*1000)-'Level model'!$I48)*MAX((LOG10(C15*1000)-'Level model'!$I48),0)))/100)),""),""),"")</f>
        <v/>
      </c>
      <c r="D53" s="55"/>
      <c r="E53" s="55" t="str">
        <f>IF(OR(E$12="Employed",E$12="Labour force",E$12="Civilian population"),IF(+'Level model'!$C$47&lt;&gt;0,IF(+E15&gt;0,(SUM(+E15*10^(+'Level model'!$C48+'Level model'!$D48*LOG10(+E15*1000)+(+'Level model'!$E48*(LOG10(+E15*1000)^2)+'Level model'!$F48*(LOG10(+E15*1000)-'Level model'!$H48)*(MAX((LOG10(+E15*1000)-'Level model'!$H48),0))+'Level model'!$G48*(LOG10(+E15*1000)-'Level model'!$I48)*MAX((LOG10(E15*1000)-'Level model'!$I48),0)))/100)),""),""),"")</f>
        <v/>
      </c>
      <c r="F53" s="44"/>
      <c r="G53" s="54"/>
      <c r="H53" s="44"/>
      <c r="I53" s="54"/>
      <c r="J53" s="44"/>
      <c r="K53" s="54"/>
      <c r="L53" s="36"/>
      <c r="M53" s="54"/>
    </row>
    <row r="54" spans="1:13" ht="12.95" hidden="1" customHeight="1" x14ac:dyDescent="0.2">
      <c r="A54" s="9" t="s">
        <v>102</v>
      </c>
      <c r="B54" s="5"/>
      <c r="C54" s="55" t="str">
        <f>IF(OR(C$12="Employed",C$12="Labour force",C$12="Civilian population"),IF(+'Level model'!$C$47&lt;&gt;0,IF(+C16&gt;0,(SUM(+C16*10^(+'Level model'!$C49+'Level model'!$D49*LOG10(+C16*1000)+(+'Level model'!$E49*(LOG10(+C16*1000)^2)+'Level model'!$F49*(LOG10(+C16*1000)-'Level model'!$H49)*(MAX((LOG10(+C16*1000)-'Level model'!$H49),0))+'Level model'!$G49*(LOG10(+C16*1000)-'Level model'!$I49)*MAX((LOG10(C16*1000)-'Level model'!$I49),0)))/100)),""),""),"")</f>
        <v/>
      </c>
      <c r="D54" s="55"/>
      <c r="E54" s="55" t="str">
        <f>IF(OR(E$12="Employed",E$12="Labour force",E$12="Civilian population"),IF(+'Level model'!$C$47&lt;&gt;0,IF(+E16&gt;0,(SUM(+E16*10^(+'Level model'!$C49+'Level model'!$D49*LOG10(+E16*1000)+(+'Level model'!$E49*(LOG10(+E16*1000)^2)+'Level model'!$F49*(LOG10(+E16*1000)-'Level model'!$H49)*(MAX((LOG10(+E16*1000)-'Level model'!$H49),0))+'Level model'!$G49*(LOG10(+E16*1000)-'Level model'!$I49)*MAX((LOG10(E16*1000)-'Level model'!$I49),0)))/100)),""),""),"")</f>
        <v/>
      </c>
      <c r="F54" s="44"/>
      <c r="G54" s="54"/>
      <c r="H54" s="44"/>
      <c r="I54" s="54"/>
      <c r="J54" s="44"/>
      <c r="K54" s="54"/>
      <c r="L54" s="36"/>
      <c r="M54" s="54"/>
    </row>
    <row r="55" spans="1:13" ht="12.95" hidden="1" customHeight="1" x14ac:dyDescent="0.2">
      <c r="A55" s="9" t="s">
        <v>103</v>
      </c>
      <c r="B55" s="5"/>
      <c r="C55" s="55" t="str">
        <f>IF(OR(C$12="Employed",C$12="Labour force",C$12="Civilian population"),IF(+'Level model'!$C$47&lt;&gt;0,IF(+C17&gt;0,(SUM(+C17*10^(+'Level model'!$C50+'Level model'!$D50*LOG10(+C17*1000)+(+'Level model'!$E50*(LOG10(+C17*1000)^2)+'Level model'!$F50*(LOG10(+C17*1000)-'Level model'!$H50)*(MAX((LOG10(+C17*1000)-'Level model'!$H50),0))+'Level model'!$G50*(LOG10(+C17*1000)-'Level model'!$I50)*MAX((LOG10(C17*1000)-'Level model'!$I50),0)))/100)),""),""),"")</f>
        <v/>
      </c>
      <c r="D55" s="55"/>
      <c r="E55" s="55" t="str">
        <f>IF(OR(E$12="Employed",E$12="Labour force",E$12="Civilian population"),IF(+'Level model'!$C$47&lt;&gt;0,IF(+E17&gt;0,(SUM(+E17*10^(+'Level model'!$C50+'Level model'!$D50*LOG10(+E17*1000)+(+'Level model'!$E50*(LOG10(+E17*1000)^2)+'Level model'!$F50*(LOG10(+E17*1000)-'Level model'!$H50)*(MAX((LOG10(+E17*1000)-'Level model'!$H50),0))+'Level model'!$G50*(LOG10(+E17*1000)-'Level model'!$I50)*MAX((LOG10(E17*1000)-'Level model'!$I50),0)))/100)),""),""),"")</f>
        <v/>
      </c>
      <c r="F55" s="44"/>
      <c r="G55" s="54"/>
      <c r="H55" s="44"/>
      <c r="I55" s="54"/>
      <c r="J55" s="44"/>
      <c r="K55" s="54"/>
      <c r="L55" s="36"/>
      <c r="M55" s="54"/>
    </row>
    <row r="56" spans="1:13" ht="12.95" hidden="1" customHeight="1" x14ac:dyDescent="0.2">
      <c r="A56" s="9" t="s">
        <v>104</v>
      </c>
      <c r="B56" s="5"/>
      <c r="C56" s="55" t="str">
        <f>IF(OR(C$12="Employed",C$12="Labour force",C$12="Civilian population"),IF(+'Level model'!$C$47&lt;&gt;0,IF(+C18&gt;0,(SUM(+C18*10^(+'Level model'!$C51+'Level model'!$D51*LOG10(+C18*1000)+(+'Level model'!$E51*(LOG10(+C18*1000)^2)+'Level model'!$F51*(LOG10(+C18*1000)-'Level model'!$H51)*(MAX((LOG10(+C18*1000)-'Level model'!$H51),0))+'Level model'!$G51*(LOG10(+C18*1000)-'Level model'!$I51)*MAX((LOG10(C18*1000)-'Level model'!$I51),0)))/100)),""),""),"")</f>
        <v/>
      </c>
      <c r="D56" s="55"/>
      <c r="E56" s="55" t="str">
        <f>IF(OR(E$12="Employed",E$12="Labour force",E$12="Civilian population"),IF(+'Level model'!$C$47&lt;&gt;0,IF(+E18&gt;0,(SUM(+E18*10^(+'Level model'!$C51+'Level model'!$D51*LOG10(+E18*1000)+(+'Level model'!$E51*(LOG10(+E18*1000)^2)+'Level model'!$F51*(LOG10(+E18*1000)-'Level model'!$H51)*(MAX((LOG10(+E18*1000)-'Level model'!$H51),0))+'Level model'!$G51*(LOG10(+E18*1000)-'Level model'!$I51)*MAX((LOG10(E18*1000)-'Level model'!$I51),0)))/100)),""),""),"")</f>
        <v/>
      </c>
      <c r="F56" s="44"/>
      <c r="G56" s="54"/>
      <c r="H56" s="44"/>
      <c r="I56" s="54"/>
      <c r="J56" s="44"/>
      <c r="K56" s="54"/>
      <c r="L56" s="36"/>
      <c r="M56" s="54"/>
    </row>
    <row r="57" spans="1:13" ht="12.95" hidden="1" customHeight="1" x14ac:dyDescent="0.2">
      <c r="A57" s="9" t="s">
        <v>105</v>
      </c>
      <c r="B57" s="5"/>
      <c r="C57" s="55" t="str">
        <f>IF(OR(C$12="Employed",C$12="Labour force",C$12="Civilian population"),IF(+'Level model'!$C$47&lt;&gt;0,IF(+C19&gt;0,(SUM(+C19*10^(+'Level model'!$C52+'Level model'!$D52*LOG10(+C19*1000)+(+'Level model'!$E52*(LOG10(+C19*1000)^2)+'Level model'!$F52*(LOG10(+C19*1000)-'Level model'!$H52)*(MAX((LOG10(+C19*1000)-'Level model'!$H52),0))+'Level model'!$G52*(LOG10(+C19*1000)-'Level model'!$I52)*MAX((LOG10(C19*1000)-'Level model'!$I52),0)))/100)),""),""),"")</f>
        <v/>
      </c>
      <c r="D57" s="55"/>
      <c r="E57" s="55" t="str">
        <f>IF(OR(E$12="Employed",E$12="Labour force",E$12="Civilian population"),IF(+'Level model'!$C$47&lt;&gt;0,IF(+E19&gt;0,(SUM(+E19*10^(+'Level model'!$C52+'Level model'!$D52*LOG10(+E19*1000)+(+'Level model'!$E52*(LOG10(+E19*1000)^2)+'Level model'!$F52*(LOG10(+E19*1000)-'Level model'!$H52)*(MAX((LOG10(+E19*1000)-'Level model'!$H52),0))+'Level model'!$G52*(LOG10(+E19*1000)-'Level model'!$I52)*MAX((LOG10(E19*1000)-'Level model'!$I52),0)))/100)),""),""),"")</f>
        <v/>
      </c>
      <c r="F57" s="44"/>
      <c r="G57" s="54"/>
      <c r="H57" s="44"/>
      <c r="I57" s="54"/>
      <c r="J57" s="44"/>
      <c r="K57" s="54"/>
      <c r="L57" s="36"/>
      <c r="M57" s="54"/>
    </row>
    <row r="58" spans="1:13" ht="12.95" hidden="1" customHeight="1" x14ac:dyDescent="0.2">
      <c r="A58" s="9" t="s">
        <v>106</v>
      </c>
      <c r="B58" s="5"/>
      <c r="C58" s="55" t="str">
        <f>IF(OR(C$12="Employed",C$12="Labour force",C$12="Civilian population"),IF(+'Level model'!$C$47&lt;&gt;0,IF(+C20&gt;0,(SUM(+C20*10^(+'Level model'!$C53+'Level model'!$D53*LOG10(+C20*1000)+(+'Level model'!$E53*(LOG10(+C20*1000)^2)+'Level model'!$F53*(LOG10(+C20*1000)-'Level model'!$H53)*(MAX((LOG10(+C20*1000)-'Level model'!$H53),0))+'Level model'!$G53*(LOG10(+C20*1000)-'Level model'!$I53)*MAX((LOG10(C20*1000)-'Level model'!$I53),0)))/100)),""),""),"")</f>
        <v/>
      </c>
      <c r="D58" s="55"/>
      <c r="E58" s="55" t="str">
        <f>IF(OR(E$12="Employed",E$12="Labour force",E$12="Civilian population"),IF(+'Level model'!$C$47&lt;&gt;0,IF(+E20&gt;0,(SUM(+E20*10^(+'Level model'!$C53+'Level model'!$D53*LOG10(+E20*1000)+(+'Level model'!$E53*(LOG10(+E20*1000)^2)+'Level model'!$F53*(LOG10(+E20*1000)-'Level model'!$H53)*(MAX((LOG10(+E20*1000)-'Level model'!$H53),0))+'Level model'!$G53*(LOG10(+E20*1000)-'Level model'!$I53)*MAX((LOG10(E20*1000)-'Level model'!$I53),0)))/100)),""),""),"")</f>
        <v/>
      </c>
      <c r="F58" s="44"/>
      <c r="G58" s="54"/>
      <c r="H58" s="44"/>
      <c r="I58" s="54"/>
      <c r="J58" s="44"/>
      <c r="K58" s="54"/>
      <c r="L58" s="36"/>
      <c r="M58" s="54"/>
    </row>
    <row r="59" spans="1:13" ht="12.95" hidden="1" customHeight="1" x14ac:dyDescent="0.2">
      <c r="A59" s="9" t="s">
        <v>107</v>
      </c>
      <c r="B59" s="5"/>
      <c r="C59" s="55" t="str">
        <f>IF(OR(C$12="Employed",C$12="Labour force",C$12="Civilian population"),IF(+'Level model'!$C$47&lt;&gt;0,IF(+C21&gt;0,(SUM(+C21*10^(+'Level model'!$C54+'Level model'!$D54*LOG10(+C21*1000)+(+'Level model'!$E54*(LOG10(+C21*1000)^2)+'Level model'!$F54*(LOG10(+C21*1000)-'Level model'!$H54)*(MAX((LOG10(+C21*1000)-'Level model'!$H54),0))+'Level model'!$G54*(LOG10(+C21*1000)-'Level model'!$I54)*MAX((LOG10(C21*1000)-'Level model'!$I54),0)))/100)),""),""),"")</f>
        <v/>
      </c>
      <c r="D59" s="55"/>
      <c r="E59" s="55" t="str">
        <f>IF(OR(E$12="Employed",E$12="Labour force",E$12="Civilian population"),IF(+'Level model'!$C$47&lt;&gt;0,IF(+E21&gt;0,(SUM(+E21*10^(+'Level model'!$C54+'Level model'!$D54*LOG10(+E21*1000)+(+'Level model'!$E54*(LOG10(+E21*1000)^2)+'Level model'!$F54*(LOG10(+E21*1000)-'Level model'!$H54)*(MAX((LOG10(+E21*1000)-'Level model'!$H54),0))+'Level model'!$G54*(LOG10(+E21*1000)-'Level model'!$I54)*MAX((LOG10(E21*1000)-'Level model'!$I54),0)))/100)),""),""),"")</f>
        <v/>
      </c>
      <c r="F59" s="44"/>
      <c r="G59" s="54"/>
      <c r="H59" s="44"/>
      <c r="I59" s="54"/>
      <c r="J59" s="44"/>
      <c r="K59" s="54"/>
      <c r="L59" s="36"/>
      <c r="M59" s="54"/>
    </row>
    <row r="60" spans="1:13" ht="12.95" hidden="1" customHeight="1" x14ac:dyDescent="0.2">
      <c r="A60" s="38" t="s">
        <v>108</v>
      </c>
      <c r="B60" s="5"/>
      <c r="C60" s="55" t="str">
        <f>IF(OR(C$12="Employed",C$12="Labour force",C$12="Civilian population"),IF(+'Level model'!$C$47&lt;&gt;0,IF(+C22&gt;0,(SUM(+C22*10^(+'Level model'!$C55+'Level model'!$D55*LOG10(+C22*1000)+(+'Level model'!$E55*(LOG10(+C22*1000)^2)+'Level model'!$F55*(LOG10(+C22*1000)-'Level model'!$H55)*(MAX((LOG10(+C22*1000)-'Level model'!$H55),0))+'Level model'!$G55*(LOG10(+C22*1000)-'Level model'!$I55)*MAX((LOG10(C22*1000)-'Level model'!$I55),0)))/100)),""),""),"")</f>
        <v/>
      </c>
      <c r="D60" s="55"/>
      <c r="E60" s="55" t="str">
        <f>IF(OR(E$12="Employed",E$12="Labour force",E$12="Civilian population"),IF(+'Level model'!$C$47&lt;&gt;0,IF(+E22&gt;0,(SUM(+E22*10^(+'Level model'!$C55+'Level model'!$D55*LOG10(+E22*1000)+(+'Level model'!$E55*(LOG10(+E22*1000)^2)+'Level model'!$F55*(LOG10(+E22*1000)-'Level model'!$H55)*(MAX((LOG10(+E22*1000)-'Level model'!$H55),0))+'Level model'!$G55*(LOG10(+E22*1000)-'Level model'!$I55)*MAX((LOG10(E22*1000)-'Level model'!$I55),0)))/100)),""),""),"")</f>
        <v/>
      </c>
      <c r="F60" s="44"/>
      <c r="G60" s="54"/>
      <c r="H60" s="44"/>
      <c r="I60" s="54"/>
      <c r="J60" s="44"/>
      <c r="K60" s="54"/>
      <c r="L60" s="36"/>
      <c r="M60" s="54"/>
    </row>
    <row r="61" spans="1:13" ht="12.95" hidden="1" customHeight="1" x14ac:dyDescent="0.2">
      <c r="A61" s="38"/>
      <c r="B61" s="5"/>
      <c r="C61" s="55"/>
      <c r="D61" s="55"/>
      <c r="E61" s="55"/>
      <c r="F61" s="44"/>
      <c r="G61" s="54"/>
      <c r="H61" s="44"/>
      <c r="I61" s="54"/>
      <c r="J61" s="44"/>
      <c r="K61" s="54"/>
      <c r="L61" s="36"/>
      <c r="M61" s="54"/>
    </row>
    <row r="62" spans="1:13" ht="12.95" hidden="1" customHeight="1" x14ac:dyDescent="0.2">
      <c r="A62" s="144" t="s">
        <v>308</v>
      </c>
      <c r="B62" s="5"/>
      <c r="C62" s="16"/>
      <c r="D62" s="40"/>
      <c r="E62" s="41"/>
      <c r="F62" s="41"/>
      <c r="G62" s="5"/>
      <c r="H62" s="40"/>
      <c r="I62" s="41"/>
      <c r="J62" s="5"/>
      <c r="K62" s="42"/>
      <c r="L62" s="37"/>
      <c r="M62" s="37"/>
    </row>
    <row r="63" spans="1:13" ht="12.95" hidden="1" customHeight="1" x14ac:dyDescent="0.2">
      <c r="A63" s="5"/>
      <c r="B63" s="5"/>
      <c r="C63" s="17" t="s">
        <v>109</v>
      </c>
      <c r="D63" s="17"/>
      <c r="E63" s="17" t="s">
        <v>109</v>
      </c>
      <c r="F63" s="17"/>
      <c r="G63" s="17"/>
      <c r="H63" s="35"/>
      <c r="I63" s="17"/>
      <c r="J63" s="17"/>
      <c r="K63" s="17"/>
      <c r="L63" s="17"/>
      <c r="M63" s="17"/>
    </row>
    <row r="64" spans="1:13" ht="12.95" hidden="1" customHeight="1" x14ac:dyDescent="0.2">
      <c r="A64" s="5"/>
      <c r="B64" s="5"/>
      <c r="C64" s="17" t="s">
        <v>110</v>
      </c>
      <c r="D64" s="17"/>
      <c r="E64" s="17" t="s">
        <v>113</v>
      </c>
      <c r="F64" s="17"/>
      <c r="G64" s="17"/>
      <c r="H64" s="17"/>
      <c r="I64" s="17"/>
      <c r="J64" s="17"/>
      <c r="K64" s="17"/>
      <c r="L64" s="17"/>
      <c r="M64" s="17"/>
    </row>
    <row r="65" spans="1:13" ht="12.95" hidden="1" customHeight="1" x14ac:dyDescent="0.2">
      <c r="A65" s="9" t="s">
        <v>100</v>
      </c>
      <c r="B65" s="5"/>
      <c r="C65" s="55" t="str">
        <f>IF(C$12="Unemployed",IF(+'Level model'!$C$47&lt;&gt;0,IF(+C14&gt;0,(SUM(+C14*10^(+'Level model'!$L47+'Level model'!$M47*LOG10(+C14*1000)+(+'Level model'!$N47*(LOG10(+C14*1000)^2)+'Level model'!$O47*(LOG10(+C14*1000)-'Level model'!$Q47)*(MAX((LOG10(+C14*1000)-'Level model'!$Q47),0))+'Level model'!$P47*(LOG10(+C14*1000)-'Level model'!$R47)*MAX((LOG10(C14*1000)-'Level model'!$R47),0)))/100)),""),""),"")</f>
        <v/>
      </c>
      <c r="D65" s="55"/>
      <c r="E65" s="55" t="str">
        <f>IF(E$12="Unemployed",IF(+'Level model'!$C$47&lt;&gt;0,IF(+E14&gt;0,(SUM(+E14*10^(+'Level model'!$L47+'Level model'!$M47*LOG10(+E14*1000)+(+'Level model'!$N47*(LOG10(+E14*1000)^2)+'Level model'!$O47*(LOG10(+E14*1000)-'Level model'!$Q47)*(MAX((LOG10(+E14*1000)-'Level model'!$Q47),0))+'Level model'!$P47*(LOG10(+E14*1000)-'Level model'!$R47)*MAX((LOG10(E14*1000)-'Level model'!$R47),0)))/100)),""),""),"")</f>
        <v/>
      </c>
      <c r="F65" s="44"/>
      <c r="G65" s="54"/>
      <c r="H65" s="44"/>
      <c r="I65" s="54"/>
      <c r="J65" s="44"/>
      <c r="K65" s="54"/>
      <c r="L65" s="36"/>
      <c r="M65" s="54"/>
    </row>
    <row r="66" spans="1:13" ht="12.95" hidden="1" customHeight="1" x14ac:dyDescent="0.2">
      <c r="A66" s="9" t="s">
        <v>101</v>
      </c>
      <c r="B66" s="5"/>
      <c r="C66" s="55" t="str">
        <f>IF(C$12="Unemployed",IF(+'Level model'!$C$47&lt;&gt;0,IF(+C15&gt;0,(SUM(+C15*10^(+'Level model'!$L48+'Level model'!$M48*LOG10(+C15*1000)+(+'Level model'!$N48*(LOG10(+C15*1000)^2)+'Level model'!$O48*(LOG10(+C15*1000)-'Level model'!$Q48)*(MAX((LOG10(+C15*1000)-'Level model'!$Q48),0))+'Level model'!$P48*(LOG10(+C15*1000)-'Level model'!$R48)*MAX((LOG10(C15*1000)-'Level model'!$R48),0)))/100)),""),""),"")</f>
        <v/>
      </c>
      <c r="D66" s="55"/>
      <c r="E66" s="55" t="str">
        <f>IF(E$12="Unemployed",IF(+'Level model'!$C$47&lt;&gt;0,IF(+E15&gt;0,(SUM(+E15*10^(+'Level model'!$L48+'Level model'!$M48*LOG10(+E15*1000)+(+'Level model'!$N48*(LOG10(+E15*1000)^2)+'Level model'!$O48*(LOG10(+E15*1000)-'Level model'!$Q48)*(MAX((LOG10(+E15*1000)-'Level model'!$Q48),0))+'Level model'!$P48*(LOG10(+E15*1000)-'Level model'!$R48)*MAX((LOG10(E15*1000)-'Level model'!$R48),0)))/100)),""),""),"")</f>
        <v/>
      </c>
      <c r="F66" s="44"/>
      <c r="G66" s="54"/>
      <c r="H66" s="44"/>
      <c r="I66" s="54"/>
      <c r="J66" s="44"/>
      <c r="K66" s="54"/>
      <c r="L66" s="36"/>
      <c r="M66" s="54"/>
    </row>
    <row r="67" spans="1:13" ht="12.95" hidden="1" customHeight="1" x14ac:dyDescent="0.2">
      <c r="A67" s="9" t="s">
        <v>102</v>
      </c>
      <c r="B67" s="5"/>
      <c r="C67" s="55" t="str">
        <f>IF(C$12="Unemployed",IF(+'Level model'!$C$47&lt;&gt;0,IF(+C16&gt;0,(SUM(+C16*10^(+'Level model'!$L49+'Level model'!$M49*LOG10(+C16*1000)+(+'Level model'!$N49*(LOG10(+C16*1000)^2)+'Level model'!$O49*(LOG10(+C16*1000)-'Level model'!$Q49)*(MAX((LOG10(+C16*1000)-'Level model'!$Q49),0))+'Level model'!$P49*(LOG10(+C16*1000)-'Level model'!$R49)*MAX((LOG10(C16*1000)-'Level model'!$R49),0)))/100)),""),""),"")</f>
        <v/>
      </c>
      <c r="D67" s="55"/>
      <c r="E67" s="55" t="str">
        <f>IF(E$12="Unemployed",IF(+'Level model'!$C$47&lt;&gt;0,IF(+E16&gt;0,(SUM(+E16*10^(+'Level model'!$L49+'Level model'!$M49*LOG10(+E16*1000)+(+'Level model'!$N49*(LOG10(+E16*1000)^2)+'Level model'!$O49*(LOG10(+E16*1000)-'Level model'!$Q49)*(MAX((LOG10(+E16*1000)-'Level model'!$Q49),0))+'Level model'!$P49*(LOG10(+E16*1000)-'Level model'!$R49)*MAX((LOG10(E16*1000)-'Level model'!$R49),0)))/100)),""),""),"")</f>
        <v/>
      </c>
      <c r="F67" s="44"/>
      <c r="G67" s="54"/>
      <c r="H67" s="44"/>
      <c r="I67" s="54"/>
      <c r="J67" s="44"/>
      <c r="K67" s="54"/>
      <c r="L67" s="36"/>
      <c r="M67" s="54"/>
    </row>
    <row r="68" spans="1:13" ht="12.95" hidden="1" customHeight="1" x14ac:dyDescent="0.2">
      <c r="A68" s="9" t="s">
        <v>103</v>
      </c>
      <c r="B68" s="5"/>
      <c r="C68" s="55" t="str">
        <f>IF(C$12="Unemployed",IF(+'Level model'!$C$47&lt;&gt;0,IF(+C17&gt;0,(SUM(+C17*10^(+'Level model'!$L50+'Level model'!$M50*LOG10(+C17*1000)+(+'Level model'!$N50*(LOG10(+C17*1000)^2)+'Level model'!$O50*(LOG10(+C17*1000)-'Level model'!$Q50)*(MAX((LOG10(+C17*1000)-'Level model'!$Q50),0))+'Level model'!$P50*(LOG10(+C17*1000)-'Level model'!$R50)*MAX((LOG10(C17*1000)-'Level model'!$R50),0)))/100)),""),""),"")</f>
        <v/>
      </c>
      <c r="D68" s="55"/>
      <c r="E68" s="55" t="str">
        <f>IF(E$12="Unemployed",IF(+'Level model'!$C$47&lt;&gt;0,IF(+E17&gt;0,(SUM(+E17*10^(+'Level model'!$L50+'Level model'!$M50*LOG10(+E17*1000)+(+'Level model'!$N50*(LOG10(+E17*1000)^2)+'Level model'!$O50*(LOG10(+E17*1000)-'Level model'!$Q50)*(MAX((LOG10(+E17*1000)-'Level model'!$Q50),0))+'Level model'!$P50*(LOG10(+E17*1000)-'Level model'!$R50)*MAX((LOG10(E17*1000)-'Level model'!$R50),0)))/100)),""),""),"")</f>
        <v/>
      </c>
      <c r="F68" s="44"/>
      <c r="G68" s="54"/>
      <c r="H68" s="44"/>
      <c r="I68" s="54"/>
      <c r="J68" s="44"/>
      <c r="K68" s="54"/>
      <c r="L68" s="36"/>
      <c r="M68" s="54"/>
    </row>
    <row r="69" spans="1:13" ht="12.95" hidden="1" customHeight="1" x14ac:dyDescent="0.2">
      <c r="A69" s="9" t="s">
        <v>104</v>
      </c>
      <c r="B69" s="5"/>
      <c r="C69" s="55" t="str">
        <f>IF(C$12="Unemployed",IF(+'Level model'!$C$47&lt;&gt;0,IF(+C18&gt;0,(SUM(+C18*10^(+'Level model'!$L51+'Level model'!$M51*LOG10(+C18*1000)+(+'Level model'!$N51*(LOG10(+C18*1000)^2)+'Level model'!$O51*(LOG10(+C18*1000)-'Level model'!$Q51)*(MAX((LOG10(+C18*1000)-'Level model'!$Q51),0))+'Level model'!$P51*(LOG10(+C18*1000)-'Level model'!$R51)*MAX((LOG10(C18*1000)-'Level model'!$R51),0)))/100)),""),""),"")</f>
        <v/>
      </c>
      <c r="D69" s="55"/>
      <c r="E69" s="55" t="str">
        <f>IF(E$12="Unemployed",IF(+'Level model'!$C$47&lt;&gt;0,IF(+E18&gt;0,(SUM(+E18*10^(+'Level model'!$L51+'Level model'!$M51*LOG10(+E18*1000)+(+'Level model'!$N51*(LOG10(+E18*1000)^2)+'Level model'!$O51*(LOG10(+E18*1000)-'Level model'!$Q51)*(MAX((LOG10(+E18*1000)-'Level model'!$Q51),0))+'Level model'!$P51*(LOG10(+E18*1000)-'Level model'!$R51)*MAX((LOG10(E18*1000)-'Level model'!$R51),0)))/100)),""),""),"")</f>
        <v/>
      </c>
      <c r="F69" s="44"/>
      <c r="G69" s="54"/>
      <c r="H69" s="44"/>
      <c r="I69" s="54"/>
      <c r="J69" s="44"/>
      <c r="K69" s="54"/>
      <c r="L69" s="36"/>
      <c r="M69" s="54"/>
    </row>
    <row r="70" spans="1:13" ht="12.95" hidden="1" customHeight="1" x14ac:dyDescent="0.2">
      <c r="A70" s="9" t="s">
        <v>105</v>
      </c>
      <c r="B70" s="5"/>
      <c r="C70" s="55" t="str">
        <f>IF(C$12="Unemployed",IF(+'Level model'!$C$47&lt;&gt;0,IF(+C19&gt;0,(SUM(+C19*10^(+'Level model'!$L52+'Level model'!$M52*LOG10(+C19*1000)+(+'Level model'!$N52*(LOG10(+C19*1000)^2)+'Level model'!$O52*(LOG10(+C19*1000)-'Level model'!$Q52)*(MAX((LOG10(+C19*1000)-'Level model'!$Q52),0))+'Level model'!$P52*(LOG10(+C19*1000)-'Level model'!$R52)*MAX((LOG10(C19*1000)-'Level model'!$R52),0)))/100)),""),""),"")</f>
        <v/>
      </c>
      <c r="D70" s="55"/>
      <c r="E70" s="55" t="str">
        <f>IF(E$12="Unemployed",IF(+'Level model'!$C$47&lt;&gt;0,IF(+E19&gt;0,(SUM(+E19*10^(+'Level model'!$L52+'Level model'!$M52*LOG10(+E19*1000)+(+'Level model'!$N52*(LOG10(+E19*1000)^2)+'Level model'!$O52*(LOG10(+E19*1000)-'Level model'!$Q52)*(MAX((LOG10(+E19*1000)-'Level model'!$Q52),0))+'Level model'!$P52*(LOG10(+E19*1000)-'Level model'!$R52)*MAX((LOG10(E19*1000)-'Level model'!$R52),0)))/100)),""),""),"")</f>
        <v/>
      </c>
      <c r="F70" s="44"/>
      <c r="G70" s="54"/>
      <c r="H70" s="44"/>
      <c r="I70" s="54"/>
      <c r="J70" s="44"/>
      <c r="K70" s="54"/>
      <c r="L70" s="36"/>
      <c r="M70" s="54"/>
    </row>
    <row r="71" spans="1:13" ht="12.95" hidden="1" customHeight="1" x14ac:dyDescent="0.2">
      <c r="A71" s="9" t="s">
        <v>106</v>
      </c>
      <c r="B71" s="5"/>
      <c r="C71" s="55" t="str">
        <f>IF(C$12="Unemployed",IF(+'Level model'!$C$47&lt;&gt;0,IF(+C20&gt;0,(SUM(+C20*10^(+'Level model'!$L53+'Level model'!$M53*LOG10(+C20*1000)+(+'Level model'!$N53*(LOG10(+C20*1000)^2)+'Level model'!$O53*(LOG10(+C20*1000)-'Level model'!$Q53)*(MAX((LOG10(+C20*1000)-'Level model'!$Q53),0))+'Level model'!$P53*(LOG10(+C20*1000)-'Level model'!$R53)*MAX((LOG10(C20*1000)-'Level model'!$R53),0)))/100)),""),""),"")</f>
        <v/>
      </c>
      <c r="D71" s="55"/>
      <c r="E71" s="55" t="str">
        <f>IF(E$12="Unemployed",IF(+'Level model'!$C$47&lt;&gt;0,IF(+E20&gt;0,(SUM(+E20*10^(+'Level model'!$L53+'Level model'!$M53*LOG10(+E20*1000)+(+'Level model'!$N53*(LOG10(+E20*1000)^2)+'Level model'!$O53*(LOG10(+E20*1000)-'Level model'!$Q53)*(MAX((LOG10(+E20*1000)-'Level model'!$Q53),0))+'Level model'!$P53*(LOG10(+E20*1000)-'Level model'!$R53)*MAX((LOG10(E20*1000)-'Level model'!$R53),0)))/100)),""),""),"")</f>
        <v/>
      </c>
      <c r="F71" s="44"/>
      <c r="G71" s="54"/>
      <c r="H71" s="44"/>
      <c r="I71" s="54"/>
      <c r="J71" s="44"/>
      <c r="K71" s="54"/>
      <c r="L71" s="36"/>
      <c r="M71" s="54"/>
    </row>
    <row r="72" spans="1:13" ht="12.95" hidden="1" customHeight="1" x14ac:dyDescent="0.2">
      <c r="A72" s="9" t="s">
        <v>107</v>
      </c>
      <c r="B72" s="5"/>
      <c r="C72" s="55" t="str">
        <f>IF(C$12="Unemployed",IF(+'Level model'!$C$47&lt;&gt;0,IF(+C21&gt;0,(SUM(+C21*10^(+'Level model'!$L54+'Level model'!$M54*LOG10(+C21*1000)+(+'Level model'!$N54*(LOG10(+C21*1000)^2)+'Level model'!$O54*(LOG10(+C21*1000)-'Level model'!$Q54)*(MAX((LOG10(+C21*1000)-'Level model'!$Q54),0))+'Level model'!$P54*(LOG10(+C21*1000)-'Level model'!$R54)*MAX((LOG10(C21*1000)-'Level model'!$R54),0)))/100)),""),""),"")</f>
        <v/>
      </c>
      <c r="D72" s="55"/>
      <c r="E72" s="55" t="str">
        <f>IF(E$12="Unemployed",IF(+'Level model'!$C$47&lt;&gt;0,IF(+E21&gt;0,(SUM(+E21*10^(+'Level model'!$L54+'Level model'!$M54*LOG10(+E21*1000)+(+'Level model'!$N54*(LOG10(+E21*1000)^2)+'Level model'!$O54*(LOG10(+E21*1000)-'Level model'!$Q54)*(MAX((LOG10(+E21*1000)-'Level model'!$Q54),0))+'Level model'!$P54*(LOG10(+E21*1000)-'Level model'!$R54)*MAX((LOG10(E21*1000)-'Level model'!$R54),0)))/100)),""),""),"")</f>
        <v/>
      </c>
      <c r="F72" s="44"/>
      <c r="G72" s="54"/>
      <c r="H72" s="44"/>
      <c r="I72" s="54"/>
      <c r="J72" s="44"/>
      <c r="K72" s="54"/>
      <c r="L72" s="36"/>
      <c r="M72" s="54"/>
    </row>
    <row r="73" spans="1:13" ht="12.95" hidden="1" customHeight="1" x14ac:dyDescent="0.2">
      <c r="A73" s="38" t="s">
        <v>108</v>
      </c>
      <c r="B73" s="5"/>
      <c r="C73" s="55" t="str">
        <f>IF(C$12="Unemployed",IF(+'Level model'!$C$47&lt;&gt;0,IF(+C22&gt;0,(SUM(+C22*10^(+'Level model'!$L55+'Level model'!$M55*LOG10(+C22*1000)+(+'Level model'!$N55*(LOG10(+C22*1000)^2)+'Level model'!$O55*(LOG10(+C22*1000)-'Level model'!$Q55)*(MAX((LOG10(+C22*1000)-'Level model'!$Q55),0))+'Level model'!$P55*(LOG10(+C22*1000)-'Level model'!$R55)*MAX((LOG10(C22*1000)-'Level model'!$R55),0)))/100)),""),""),"")</f>
        <v/>
      </c>
      <c r="D73" s="55"/>
      <c r="E73" s="55" t="str">
        <f>IF(E$12="Unemployed",IF(+'Level model'!$C$47&lt;&gt;0,IF(+E22&gt;0,(SUM(+E22*10^(+'Level model'!$L55+'Level model'!$M55*LOG10(+E22*1000)+(+'Level model'!$N55*(LOG10(+E22*1000)^2)+'Level model'!$O55*(LOG10(+E22*1000)-'Level model'!$Q55)*(MAX((LOG10(+E22*1000)-'Level model'!$Q55),0))+'Level model'!$P55*(LOG10(+E22*1000)-'Level model'!$R55)*MAX((LOG10(E22*1000)-'Level model'!$R55),0)))/100)),""),""),"")</f>
        <v/>
      </c>
      <c r="F73" s="44"/>
      <c r="G73" s="54"/>
      <c r="H73" s="44"/>
      <c r="I73" s="54"/>
      <c r="J73" s="44"/>
      <c r="K73" s="54"/>
      <c r="L73" s="36"/>
      <c r="M73" s="54"/>
    </row>
    <row r="74" spans="1:13" ht="12.95" hidden="1" customHeight="1" x14ac:dyDescent="0.2">
      <c r="A74" s="5"/>
      <c r="B74" s="5"/>
      <c r="C74" s="48"/>
      <c r="D74" s="5"/>
      <c r="E74" s="48"/>
      <c r="F74" s="5"/>
      <c r="G74" s="48"/>
      <c r="H74" s="5"/>
      <c r="I74" s="48"/>
      <c r="J74" s="5"/>
      <c r="K74" s="39"/>
      <c r="L74" s="5"/>
      <c r="M74" s="48"/>
    </row>
    <row r="75" spans="1:13" ht="12.95" hidden="1" customHeight="1" x14ac:dyDescent="0.2">
      <c r="A75" s="144" t="s">
        <v>309</v>
      </c>
      <c r="B75" s="5"/>
      <c r="C75" s="16"/>
      <c r="D75" s="40"/>
      <c r="E75" s="41"/>
      <c r="F75" s="41"/>
      <c r="G75" s="5"/>
      <c r="H75" s="40"/>
      <c r="I75" s="41"/>
      <c r="J75" s="5"/>
      <c r="K75" s="42"/>
      <c r="L75" s="37"/>
      <c r="M75" s="37"/>
    </row>
    <row r="76" spans="1:13" ht="12.95" hidden="1" customHeight="1" x14ac:dyDescent="0.2">
      <c r="A76" s="5"/>
      <c r="B76" s="5"/>
      <c r="C76" s="17" t="s">
        <v>109</v>
      </c>
      <c r="D76" s="17"/>
      <c r="E76" s="17" t="s">
        <v>109</v>
      </c>
      <c r="F76" s="17"/>
      <c r="G76" s="17"/>
      <c r="H76" s="35"/>
      <c r="I76" s="17"/>
      <c r="J76" s="17"/>
      <c r="K76" s="17"/>
      <c r="L76" s="17"/>
      <c r="M76" s="17"/>
    </row>
    <row r="77" spans="1:13" ht="12.95" hidden="1" customHeight="1" x14ac:dyDescent="0.2">
      <c r="A77" s="5"/>
      <c r="B77" s="5"/>
      <c r="C77" s="17" t="s">
        <v>110</v>
      </c>
      <c r="D77" s="17"/>
      <c r="E77" s="17" t="s">
        <v>113</v>
      </c>
      <c r="F77" s="17"/>
      <c r="G77" s="17"/>
      <c r="H77" s="17"/>
      <c r="I77" s="17"/>
      <c r="J77" s="17"/>
      <c r="K77" s="17"/>
      <c r="L77" s="17"/>
      <c r="M77" s="17"/>
    </row>
    <row r="78" spans="1:13" ht="12.95" hidden="1" customHeight="1" x14ac:dyDescent="0.2">
      <c r="A78" s="9" t="s">
        <v>100</v>
      </c>
      <c r="B78" s="5"/>
      <c r="C78" s="55" t="str">
        <f>IF(C$12="Not in the labour force",IF(+'Level model'!$C$47&lt;&gt;0,IF(+C14&gt;0,(SUM(+C14*10^(+'Level model'!$U47+'Level model'!$V47*LOG10(+C14*1000)+(+'Level model'!$W47*(LOG10(+C14*1000)^2)+'Level model'!$X47*(LOG10(+C14*1000)-'Level model'!$Z47)*(MAX((LOG10(+C14*1000)-'Level model'!$Z47),0))+'Level model'!$Y47*(LOG10(+C14*1000)-'Level model'!$AA47)*MAX((LOG10(C14*1000)-'Level model'!$AA47),0)))/100)),""),""),"")</f>
        <v/>
      </c>
      <c r="D78" s="55"/>
      <c r="E78" s="55" t="str">
        <f>IF(E$12="Not in the labour force",IF(+'Level model'!$C$47&lt;&gt;0,IF(+E14&gt;0,(SUM(+E14*10^(+'Level model'!$U47+'Level model'!$V47*LOG10(+E14*1000)+(+'Level model'!$W47*(LOG10(+E14*1000)^2)+'Level model'!$X47*(LOG10(+E14*1000)-'Level model'!$Z47)*(MAX((LOG10(+E14*1000)-'Level model'!$Z47),0))+'Level model'!$Y47*(LOG10(+E14*1000)-'Level model'!$AA47)*MAX((LOG10(E14*1000)-'Level model'!$AA47),0)))/100)),""),""),"")</f>
        <v/>
      </c>
      <c r="F78" s="44"/>
      <c r="G78" s="54"/>
      <c r="H78" s="44"/>
      <c r="I78" s="54"/>
      <c r="J78" s="44"/>
      <c r="K78" s="54"/>
      <c r="L78" s="36"/>
      <c r="M78" s="54"/>
    </row>
    <row r="79" spans="1:13" ht="12.95" hidden="1" customHeight="1" x14ac:dyDescent="0.2">
      <c r="A79" s="9" t="s">
        <v>101</v>
      </c>
      <c r="B79" s="5"/>
      <c r="C79" s="55" t="str">
        <f>IF(C$12="Not in the labour force",IF(+'Level model'!$C$47&lt;&gt;0,IF(+C15&gt;0,(SUM(+C15*10^(+'Level model'!$U48+'Level model'!$V48*LOG10(+C15*1000)+(+'Level model'!$W48*(LOG10(+C15*1000)^2)+'Level model'!$X48*(LOG10(+C15*1000)-'Level model'!$Z48)*(MAX((LOG10(+C15*1000)-'Level model'!$Z48),0))+'Level model'!$Y48*(LOG10(+C15*1000)-'Level model'!$AA48)*MAX((LOG10(C15*1000)-'Level model'!$AA48),0)))/100)),""),""),"")</f>
        <v/>
      </c>
      <c r="D79" s="55"/>
      <c r="E79" s="55" t="str">
        <f>IF(E$12="Not in the labour force",IF(+'Level model'!$C$47&lt;&gt;0,IF(+E15&gt;0,(SUM(+E15*10^(+'Level model'!$U48+'Level model'!$V48*LOG10(+E15*1000)+(+'Level model'!$W48*(LOG10(+E15*1000)^2)+'Level model'!$X48*(LOG10(+E15*1000)-'Level model'!$Z48)*(MAX((LOG10(+E15*1000)-'Level model'!$Z48),0))+'Level model'!$Y48*(LOG10(+E15*1000)-'Level model'!$AA48)*MAX((LOG10(E15*1000)-'Level model'!$AA48),0)))/100)),""),""),"")</f>
        <v/>
      </c>
      <c r="F79" s="44"/>
      <c r="G79" s="54"/>
      <c r="H79" s="44"/>
      <c r="I79" s="54"/>
      <c r="J79" s="44"/>
      <c r="K79" s="54"/>
      <c r="L79" s="36"/>
      <c r="M79" s="54"/>
    </row>
    <row r="80" spans="1:13" ht="12.95" hidden="1" customHeight="1" x14ac:dyDescent="0.2">
      <c r="A80" s="9" t="s">
        <v>102</v>
      </c>
      <c r="B80" s="5"/>
      <c r="C80" s="55" t="str">
        <f>IF(C$12="Not in the labour force",IF(+'Level model'!$C$47&lt;&gt;0,IF(+C16&gt;0,(SUM(+C16*10^(+'Level model'!$U49+'Level model'!$V49*LOG10(+C16*1000)+(+'Level model'!$W49*(LOG10(+C16*1000)^2)+'Level model'!$X49*(LOG10(+C16*1000)-'Level model'!$Z49)*(MAX((LOG10(+C16*1000)-'Level model'!$Z49),0))+'Level model'!$Y49*(LOG10(+C16*1000)-'Level model'!$AA49)*MAX((LOG10(C16*1000)-'Level model'!$AA49),0)))/100)),""),""),"")</f>
        <v/>
      </c>
      <c r="D80" s="55"/>
      <c r="E80" s="55" t="str">
        <f>IF(E$12="Not in the labour force",IF(+'Level model'!$C$47&lt;&gt;0,IF(+E16&gt;0,(SUM(+E16*10^(+'Level model'!$U49+'Level model'!$V49*LOG10(+E16*1000)+(+'Level model'!$W49*(LOG10(+E16*1000)^2)+'Level model'!$X49*(LOG10(+E16*1000)-'Level model'!$Z49)*(MAX((LOG10(+E16*1000)-'Level model'!$Z49),0))+'Level model'!$Y49*(LOG10(+E16*1000)-'Level model'!$AA49)*MAX((LOG10(E16*1000)-'Level model'!$AA49),0)))/100)),""),""),"")</f>
        <v/>
      </c>
      <c r="F80" s="44"/>
      <c r="G80" s="54"/>
      <c r="H80" s="44"/>
      <c r="I80" s="54"/>
      <c r="J80" s="44"/>
      <c r="K80" s="54"/>
      <c r="L80" s="36"/>
      <c r="M80" s="54"/>
    </row>
    <row r="81" spans="1:13" ht="12.95" hidden="1" customHeight="1" x14ac:dyDescent="0.2">
      <c r="A81" s="9" t="s">
        <v>103</v>
      </c>
      <c r="B81" s="5"/>
      <c r="C81" s="55" t="str">
        <f>IF(C$12="Not in the labour force",IF(+'Level model'!$C$47&lt;&gt;0,IF(+C17&gt;0,(SUM(+C17*10^(+'Level model'!$U50+'Level model'!$V50*LOG10(+C17*1000)+(+'Level model'!$W50*(LOG10(+C17*1000)^2)+'Level model'!$X50*(LOG10(+C17*1000)-'Level model'!$Z50)*(MAX((LOG10(+C17*1000)-'Level model'!$Z50),0))+'Level model'!$Y50*(LOG10(+C17*1000)-'Level model'!$AA50)*MAX((LOG10(C17*1000)-'Level model'!$AA50),0)))/100)),""),""),"")</f>
        <v/>
      </c>
      <c r="D81" s="55"/>
      <c r="E81" s="55" t="str">
        <f>IF(E$12="Not in the labour force",IF(+'Level model'!$C$47&lt;&gt;0,IF(+E17&gt;0,(SUM(+E17*10^(+'Level model'!$U50+'Level model'!$V50*LOG10(+E17*1000)+(+'Level model'!$W50*(LOG10(+E17*1000)^2)+'Level model'!$X50*(LOG10(+E17*1000)-'Level model'!$Z50)*(MAX((LOG10(+E17*1000)-'Level model'!$Z50),0))+'Level model'!$Y50*(LOG10(+E17*1000)-'Level model'!$AA50)*MAX((LOG10(E17*1000)-'Level model'!$AA50),0)))/100)),""),""),"")</f>
        <v/>
      </c>
      <c r="F81" s="44"/>
      <c r="G81" s="54"/>
      <c r="H81" s="44"/>
      <c r="I81" s="54"/>
      <c r="J81" s="44"/>
      <c r="K81" s="54"/>
      <c r="L81" s="36"/>
      <c r="M81" s="54"/>
    </row>
    <row r="82" spans="1:13" ht="12.95" hidden="1" customHeight="1" x14ac:dyDescent="0.2">
      <c r="A82" s="9" t="s">
        <v>104</v>
      </c>
      <c r="B82" s="5"/>
      <c r="C82" s="55" t="str">
        <f>IF(C$12="Not in the labour force",IF(+'Level model'!$C$47&lt;&gt;0,IF(+C18&gt;0,(SUM(+C18*10^(+'Level model'!$U51+'Level model'!$V51*LOG10(+C18*1000)+(+'Level model'!$W51*(LOG10(+C18*1000)^2)+'Level model'!$X51*(LOG10(+C18*1000)-'Level model'!$Z51)*(MAX((LOG10(+C18*1000)-'Level model'!$Z51),0))+'Level model'!$Y51*(LOG10(+C18*1000)-'Level model'!$AA51)*MAX((LOG10(C18*1000)-'Level model'!$AA51),0)))/100)),""),""),"")</f>
        <v/>
      </c>
      <c r="D82" s="55"/>
      <c r="E82" s="55" t="str">
        <f>IF(E$12="Not in the labour force",IF(+'Level model'!$C$47&lt;&gt;0,IF(+E18&gt;0,(SUM(+E18*10^(+'Level model'!$U51+'Level model'!$V51*LOG10(+E18*1000)+(+'Level model'!$W51*(LOG10(+E18*1000)^2)+'Level model'!$X51*(LOG10(+E18*1000)-'Level model'!$Z51)*(MAX((LOG10(+E18*1000)-'Level model'!$Z51),0))+'Level model'!$Y51*(LOG10(+E18*1000)-'Level model'!$AA51)*MAX((LOG10(E18*1000)-'Level model'!$AA51),0)))/100)),""),""),"")</f>
        <v/>
      </c>
      <c r="F82" s="44"/>
      <c r="G82" s="54"/>
      <c r="H82" s="44"/>
      <c r="I82" s="54"/>
      <c r="J82" s="44"/>
      <c r="K82" s="54"/>
      <c r="L82" s="36"/>
      <c r="M82" s="54"/>
    </row>
    <row r="83" spans="1:13" ht="12.95" hidden="1" customHeight="1" x14ac:dyDescent="0.2">
      <c r="A83" s="9" t="s">
        <v>105</v>
      </c>
      <c r="B83" s="5"/>
      <c r="C83" s="55" t="str">
        <f>IF(C$12="Not in the labour force",IF(+'Level model'!$C$47&lt;&gt;0,IF(+C19&gt;0,(SUM(+C19*10^(+'Level model'!$U52+'Level model'!$V52*LOG10(+C19*1000)+(+'Level model'!$W52*(LOG10(+C19*1000)^2)+'Level model'!$X52*(LOG10(+C19*1000)-'Level model'!$Z52)*(MAX((LOG10(+C19*1000)-'Level model'!$Z52),0))+'Level model'!$Y52*(LOG10(+C19*1000)-'Level model'!$AA52)*MAX((LOG10(C19*1000)-'Level model'!$AA52),0)))/100)),""),""),"")</f>
        <v/>
      </c>
      <c r="D83" s="55"/>
      <c r="E83" s="55" t="str">
        <f>IF(E$12="Not in the labour force",IF(+'Level model'!$C$47&lt;&gt;0,IF(+E19&gt;0,(SUM(+E19*10^(+'Level model'!$U52+'Level model'!$V52*LOG10(+E19*1000)+(+'Level model'!$W52*(LOG10(+E19*1000)^2)+'Level model'!$X52*(LOG10(+E19*1000)-'Level model'!$Z52)*(MAX((LOG10(+E19*1000)-'Level model'!$Z52),0))+'Level model'!$Y52*(LOG10(+E19*1000)-'Level model'!$AA52)*MAX((LOG10(E19*1000)-'Level model'!$AA52),0)))/100)),""),""),"")</f>
        <v/>
      </c>
      <c r="F83" s="44"/>
      <c r="G83" s="54"/>
      <c r="H83" s="44"/>
      <c r="I83" s="54"/>
      <c r="J83" s="44"/>
      <c r="K83" s="54"/>
      <c r="L83" s="36"/>
      <c r="M83" s="54"/>
    </row>
    <row r="84" spans="1:13" ht="12.95" hidden="1" customHeight="1" x14ac:dyDescent="0.2">
      <c r="A84" s="9" t="s">
        <v>106</v>
      </c>
      <c r="B84" s="5"/>
      <c r="C84" s="55" t="str">
        <f>IF(C$12="Not in the labour force",IF(+'Level model'!$C$47&lt;&gt;0,IF(+C20&gt;0,(SUM(+C20*10^(+'Level model'!$U53+'Level model'!$V53*LOG10(+C20*1000)+(+'Level model'!$W53*(LOG10(+C20*1000)^2)+'Level model'!$X53*(LOG10(+C20*1000)-'Level model'!$Z53)*(MAX((LOG10(+C20*1000)-'Level model'!$Z53),0))+'Level model'!$Y53*(LOG10(+C20*1000)-'Level model'!$AA53)*MAX((LOG10(C20*1000)-'Level model'!$AA53),0)))/100)),""),""),"")</f>
        <v/>
      </c>
      <c r="D84" s="55"/>
      <c r="E84" s="55" t="str">
        <f>IF(E$12="Not in the labour force",IF(+'Level model'!$C$47&lt;&gt;0,IF(+E20&gt;0,(SUM(+E20*10^(+'Level model'!$U53+'Level model'!$V53*LOG10(+E20*1000)+(+'Level model'!$W53*(LOG10(+E20*1000)^2)+'Level model'!$X53*(LOG10(+E20*1000)-'Level model'!$Z53)*(MAX((LOG10(+E20*1000)-'Level model'!$Z53),0))+'Level model'!$Y53*(LOG10(+E20*1000)-'Level model'!$AA53)*MAX((LOG10(E20*1000)-'Level model'!$AA53),0)))/100)),""),""),"")</f>
        <v/>
      </c>
      <c r="F84" s="44"/>
      <c r="G84" s="54"/>
      <c r="H84" s="44"/>
      <c r="I84" s="54"/>
      <c r="J84" s="44"/>
      <c r="K84" s="54"/>
      <c r="L84" s="36"/>
      <c r="M84" s="54"/>
    </row>
    <row r="85" spans="1:13" ht="12.95" hidden="1" customHeight="1" x14ac:dyDescent="0.2">
      <c r="A85" s="9" t="s">
        <v>107</v>
      </c>
      <c r="B85" s="5"/>
      <c r="C85" s="55" t="str">
        <f>IF(C$12="Not in the labour force",IF(+'Level model'!$C$47&lt;&gt;0,IF(+C21&gt;0,(SUM(+C21*10^(+'Level model'!$U54+'Level model'!$V54*LOG10(+C21*1000)+(+'Level model'!$W54*(LOG10(+C21*1000)^2)+'Level model'!$X54*(LOG10(+C21*1000)-'Level model'!$Z54)*(MAX((LOG10(+C21*1000)-'Level model'!$Z54),0))+'Level model'!$Y54*(LOG10(+C21*1000)-'Level model'!$AA54)*MAX((LOG10(C21*1000)-'Level model'!$AA54),0)))/100)),""),""),"")</f>
        <v/>
      </c>
      <c r="D85" s="55"/>
      <c r="E85" s="55" t="str">
        <f>IF(E$12="Not in the labour force",IF(+'Level model'!$C$47&lt;&gt;0,IF(+E21&gt;0,(SUM(+E21*10^(+'Level model'!$U54+'Level model'!$V54*LOG10(+E21*1000)+(+'Level model'!$W54*(LOG10(+E21*1000)^2)+'Level model'!$X54*(LOG10(+E21*1000)-'Level model'!$Z54)*(MAX((LOG10(+E21*1000)-'Level model'!$Z54),0))+'Level model'!$Y54*(LOG10(+E21*1000)-'Level model'!$AA54)*MAX((LOG10(E21*1000)-'Level model'!$AA54),0)))/100)),""),""),"")</f>
        <v/>
      </c>
      <c r="F85" s="44"/>
      <c r="G85" s="54"/>
      <c r="H85" s="44"/>
      <c r="I85" s="54"/>
      <c r="J85" s="44"/>
      <c r="K85" s="54"/>
      <c r="L85" s="36"/>
      <c r="M85" s="54"/>
    </row>
    <row r="86" spans="1:13" ht="12.95" hidden="1" customHeight="1" x14ac:dyDescent="0.2">
      <c r="A86" s="38" t="s">
        <v>108</v>
      </c>
      <c r="B86" s="5"/>
      <c r="C86" s="55" t="str">
        <f>IF(C$12="Not in the labour force",IF(+'Level model'!$C$47&lt;&gt;0,IF(+C22&gt;0,(SUM(+C22*10^(+'Level model'!$U55+'Level model'!$V55*LOG10(+C22*1000)+(+'Level model'!$W55*(LOG10(+C22*1000)^2)+'Level model'!$X55*(LOG10(+C22*1000)-'Level model'!$Z55)*(MAX((LOG10(+C22*1000)-'Level model'!$Z55),0))+'Level model'!$Y55*(LOG10(+C22*1000)-'Level model'!$AA55)*MAX((LOG10(C22*1000)-'Level model'!$AA55),0)))/100)),""),""),"")</f>
        <v/>
      </c>
      <c r="D86" s="55"/>
      <c r="E86" s="55" t="str">
        <f>IF(E$12="Not in the labour force",IF(+'Level model'!$C$47&lt;&gt;0,IF(+E22&gt;0,(SUM(+E22*10^(+'Level model'!$U55+'Level model'!$V55*LOG10(+E22*1000)+(+'Level model'!$W55*(LOG10(+E22*1000)^2)+'Level model'!$X55*(LOG10(+E22*1000)-'Level model'!$Z55)*(MAX((LOG10(+E22*1000)-'Level model'!$Z55),0))+'Level model'!$Y55*(LOG10(+E22*1000)-'Level model'!$AA55)*MAX((LOG10(E22*1000)-'Level model'!$AA55),0)))/100)),""),""),"")</f>
        <v/>
      </c>
      <c r="F86" s="44"/>
      <c r="G86" s="54"/>
      <c r="H86" s="44"/>
      <c r="I86" s="54"/>
      <c r="J86" s="44"/>
      <c r="K86" s="54"/>
      <c r="L86" s="36"/>
      <c r="M86" s="54"/>
    </row>
    <row r="87" spans="1:13" ht="12.95" hidden="1" customHeight="1" x14ac:dyDescent="0.2">
      <c r="A87" s="5"/>
      <c r="B87" s="5"/>
      <c r="C87" s="48"/>
      <c r="D87" s="5"/>
      <c r="E87" s="48"/>
      <c r="F87" s="5"/>
      <c r="G87" s="48"/>
      <c r="H87" s="5"/>
      <c r="I87" s="48"/>
      <c r="J87" s="5"/>
      <c r="K87" s="39"/>
      <c r="L87" s="5"/>
      <c r="M87" s="48"/>
    </row>
    <row r="88" spans="1:13" ht="12.75" hidden="1" customHeight="1" x14ac:dyDescent="0.2"/>
    <row r="89" spans="1:13" ht="12.6" customHeight="1" x14ac:dyDescent="0.2"/>
    <row r="90" spans="1:13" ht="12" customHeight="1" x14ac:dyDescent="0.2"/>
    <row r="91" spans="1:13" ht="12" customHeight="1" x14ac:dyDescent="0.2"/>
  </sheetData>
  <sheetProtection sheet="1" selectLockedCells="1"/>
  <mergeCells count="12">
    <mergeCell ref="K36:M36"/>
    <mergeCell ref="A38:O38"/>
    <mergeCell ref="A39:O39"/>
    <mergeCell ref="A40:O40"/>
    <mergeCell ref="A37:H37"/>
    <mergeCell ref="A41:C41"/>
    <mergeCell ref="B7:C7"/>
    <mergeCell ref="A21:B21"/>
    <mergeCell ref="A10:B10"/>
    <mergeCell ref="A12:B12"/>
    <mergeCell ref="A14:B14"/>
    <mergeCell ref="A15:B15"/>
  </mergeCells>
  <phoneticPr fontId="23" type="noConversion"/>
  <dataValidations count="1">
    <dataValidation type="list" allowBlank="1" showInputMessage="1" showErrorMessage="1" sqref="C12 E12">
      <formula1>Variables</formula1>
    </dataValidation>
  </dataValidations>
  <hyperlinks>
    <hyperlink ref="A7" location="'Step by step'!A1" display="Step by step guide"/>
    <hyperlink ref="B7" r:id="rId1"/>
    <hyperlink ref="A41" r:id="rId2" display="© Commonwealth of Australia &lt;&lt;yyyy&gt;&gt;"/>
  </hyperlinks>
  <pageMargins left="0.51181102362204722" right="0.51181102362204722" top="0.51181102362204722" bottom="0.51181102362204722" header="0" footer="0"/>
  <pageSetup paperSize="9" scale="82" orientation="landscape" verticalDpi="1200" r:id="rId3"/>
  <headerFooter alignWithMargins="0"/>
  <rowBreaks count="1" manualBreakCount="1">
    <brk id="40" max="16383" man="1"/>
  </rowBreaks>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P103"/>
  <sheetViews>
    <sheetView showGridLines="0" zoomScaleNormal="100" workbookViewId="0">
      <selection activeCell="E10" sqref="E10"/>
    </sheetView>
  </sheetViews>
  <sheetFormatPr defaultRowHeight="12" x14ac:dyDescent="0.2"/>
  <cols>
    <col min="1" max="1" width="15.77734375" style="4" customWidth="1"/>
    <col min="2" max="2" width="9.77734375" style="4" customWidth="1"/>
    <col min="3" max="3" width="14.77734375" style="4" customWidth="1"/>
    <col min="4" max="4" width="1.6640625" style="4" customWidth="1"/>
    <col min="5" max="5" width="14.77734375" style="4" customWidth="1"/>
    <col min="6" max="6" width="1.6640625" style="4" customWidth="1"/>
    <col min="7" max="7" width="12.6640625" style="4" customWidth="1"/>
    <col min="8" max="8" width="1.6640625" style="4" customWidth="1"/>
    <col min="9" max="9" width="11.6640625" style="4" customWidth="1"/>
    <col min="10" max="10" width="1.6640625" style="4" customWidth="1"/>
    <col min="11" max="11" width="12.77734375" style="4" customWidth="1"/>
    <col min="12" max="12" width="1.6640625" style="4" customWidth="1"/>
    <col min="13" max="13" width="12.77734375" style="4" customWidth="1"/>
    <col min="14" max="14" width="1.6640625" style="4" customWidth="1"/>
    <col min="15" max="15" width="12.77734375" style="4" customWidth="1"/>
    <col min="16" max="16" width="1.6640625" style="4" customWidth="1"/>
    <col min="17" max="17" width="12.77734375" style="4" customWidth="1"/>
    <col min="18" max="18" width="1.6640625" style="4" customWidth="1"/>
    <col min="19" max="19" width="11" style="4" customWidth="1"/>
    <col min="20" max="20" width="1.77734375" style="4" customWidth="1"/>
    <col min="21" max="21" width="9.6640625" style="4" customWidth="1"/>
    <col min="22" max="22" width="1.77734375" style="4" customWidth="1"/>
    <col min="23" max="250" width="9.6640625" style="4" customWidth="1"/>
    <col min="251" max="16384" width="8.88671875" style="4"/>
  </cols>
  <sheetData>
    <row r="1" spans="1:250" s="283" customFormat="1" ht="60" customHeight="1" x14ac:dyDescent="0.2">
      <c r="B1" s="296" t="s">
        <v>286</v>
      </c>
    </row>
    <row r="2" spans="1:250" s="304" customFormat="1" ht="20.100000000000001" customHeight="1" x14ac:dyDescent="0.25">
      <c r="A2" s="307" t="s">
        <v>266</v>
      </c>
      <c r="B2" s="305"/>
    </row>
    <row r="3" spans="1:250" s="306" customFormat="1" ht="20.100000000000001" customHeight="1" x14ac:dyDescent="0.2">
      <c r="A3" s="392" t="s">
        <v>472</v>
      </c>
    </row>
    <row r="4" spans="1:250" s="20" customFormat="1" ht="15" customHeight="1" x14ac:dyDescent="0.2"/>
    <row r="5" spans="1:250" s="20" customFormat="1" ht="20.100000000000001" customHeight="1" x14ac:dyDescent="0.25">
      <c r="A5" s="22" t="s">
        <v>301</v>
      </c>
      <c r="B5" s="21"/>
    </row>
    <row r="6" spans="1:250" s="20" customFormat="1" ht="15" customHeight="1" x14ac:dyDescent="0.2"/>
    <row r="7" spans="1:250" s="23" customFormat="1" ht="19.5" customHeight="1" x14ac:dyDescent="0.2">
      <c r="A7" s="478" t="s">
        <v>303</v>
      </c>
      <c r="B7" s="590" t="s">
        <v>287</v>
      </c>
      <c r="C7" s="590"/>
      <c r="D7" s="110"/>
      <c r="E7" s="110"/>
      <c r="F7" s="81"/>
      <c r="G7" s="81"/>
    </row>
    <row r="8" spans="1:250" ht="9.9499999999999993" customHeight="1" x14ac:dyDescent="0.25">
      <c r="A8" s="527"/>
      <c r="B8" s="528"/>
      <c r="C8" s="529"/>
      <c r="D8" s="601"/>
      <c r="E8" s="591"/>
      <c r="F8" s="591"/>
      <c r="J8" s="37"/>
      <c r="K8" s="59"/>
      <c r="L8" s="59"/>
      <c r="M8" s="60"/>
      <c r="N8" s="59"/>
      <c r="O8" s="59"/>
      <c r="P8" s="59"/>
      <c r="Q8" s="59"/>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row>
    <row r="9" spans="1:250" ht="9.9499999999999993" customHeight="1" thickBot="1" x14ac:dyDescent="0.3">
      <c r="A9" s="24"/>
      <c r="B9" s="58"/>
      <c r="C9" s="24"/>
      <c r="D9" s="24"/>
      <c r="E9" s="57"/>
      <c r="F9" s="37"/>
      <c r="I9" s="37"/>
      <c r="J9" s="37"/>
      <c r="K9" s="59"/>
      <c r="L9" s="59"/>
      <c r="M9" s="60"/>
      <c r="N9" s="59"/>
      <c r="O9" s="59"/>
      <c r="P9" s="59"/>
      <c r="Q9" s="59"/>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row>
    <row r="10" spans="1:250" ht="16.5" thickTop="1" thickBot="1" x14ac:dyDescent="0.25">
      <c r="A10" s="593" t="s">
        <v>182</v>
      </c>
      <c r="B10" s="539"/>
      <c r="C10" s="539"/>
      <c r="D10" s="81"/>
      <c r="E10" s="50"/>
      <c r="F10" s="61"/>
      <c r="G10" s="18" t="s">
        <v>22</v>
      </c>
      <c r="H10" s="62"/>
      <c r="J10" s="63"/>
      <c r="K10" s="64"/>
      <c r="L10" s="62"/>
      <c r="M10" s="62"/>
      <c r="N10" s="5"/>
      <c r="O10" s="64"/>
      <c r="P10" s="62"/>
      <c r="Q10" s="62"/>
      <c r="S10" s="1"/>
    </row>
    <row r="11" spans="1:250" ht="16.5" thickTop="1" thickBot="1" x14ac:dyDescent="0.25">
      <c r="A11" s="65"/>
      <c r="B11" s="65"/>
      <c r="C11" s="65"/>
      <c r="D11" s="81"/>
      <c r="E11" s="81"/>
      <c r="F11" s="40"/>
      <c r="G11" s="40"/>
      <c r="H11" s="40"/>
      <c r="I11" s="143" t="str">
        <f>IF($C$12="Select estimate type","",$C$12)</f>
        <v/>
      </c>
      <c r="J11" s="67"/>
      <c r="K11" s="59"/>
      <c r="L11" s="59"/>
      <c r="M11" s="59"/>
      <c r="N11" s="59"/>
      <c r="O11" s="59"/>
      <c r="P11" s="59"/>
      <c r="Q11" s="59"/>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row>
    <row r="12" spans="1:250" ht="14.1" customHeight="1" thickTop="1" thickBot="1" x14ac:dyDescent="0.25">
      <c r="A12" s="602" t="s">
        <v>121</v>
      </c>
      <c r="B12" s="603"/>
      <c r="C12" s="147" t="s">
        <v>197</v>
      </c>
      <c r="D12" s="17"/>
      <c r="E12" s="147" t="s">
        <v>197</v>
      </c>
      <c r="F12" s="17"/>
      <c r="G12" s="17" t="s">
        <v>114</v>
      </c>
      <c r="H12" s="17"/>
      <c r="I12" s="143" t="str">
        <f>IF($C$12="Select estimate type","Population rate","to Population rate")</f>
        <v>Population rate</v>
      </c>
      <c r="J12" s="67"/>
      <c r="K12" s="59"/>
      <c r="L12" s="59"/>
      <c r="M12" s="59"/>
      <c r="N12" s="59"/>
      <c r="O12" s="59"/>
      <c r="P12" s="59"/>
      <c r="Q12" s="59"/>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row>
    <row r="13" spans="1:250" ht="14.1" customHeight="1" thickTop="1" thickBot="1" x14ac:dyDescent="0.3">
      <c r="A13" s="430"/>
      <c r="B13" s="430"/>
      <c r="C13" s="112" t="s">
        <v>193</v>
      </c>
      <c r="D13" s="35"/>
      <c r="E13" s="17" t="s">
        <v>194</v>
      </c>
      <c r="F13" s="35"/>
      <c r="G13" s="17" t="s">
        <v>130</v>
      </c>
      <c r="H13" s="35"/>
      <c r="I13" s="35" t="s">
        <v>116</v>
      </c>
      <c r="J13" s="68"/>
      <c r="K13" s="59"/>
      <c r="L13" s="59"/>
      <c r="M13" s="59"/>
      <c r="N13" s="59"/>
      <c r="O13" s="59"/>
      <c r="P13" s="59"/>
      <c r="Q13" s="59"/>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row>
    <row r="14" spans="1:250" ht="14.1" customHeight="1" thickTop="1" x14ac:dyDescent="0.25">
      <c r="A14" s="431" t="s">
        <v>312</v>
      </c>
      <c r="B14" s="430"/>
      <c r="C14" s="310"/>
      <c r="D14" s="69"/>
      <c r="E14" s="51"/>
      <c r="F14" s="69"/>
      <c r="G14" s="54" t="str">
        <f>IF($C$12="Unemployed", IF($E$12="Labour force",IF(+C14=0,IF(+E14=0,"","Col C pls?"),IF(+E14=0,"Col C/Col E",+C14*100/+E14)),""),"")</f>
        <v/>
      </c>
      <c r="H14" s="69"/>
      <c r="I14" s="51"/>
      <c r="J14" s="248" t="str">
        <f>IF($I14&gt;0,IF($C14="","Numerator in Column C please"," ")," ")</f>
        <v xml:space="preserve"> </v>
      </c>
      <c r="K14" s="248"/>
      <c r="L14" s="59"/>
      <c r="M14" s="59"/>
      <c r="N14" s="59"/>
      <c r="O14" s="59"/>
      <c r="P14" s="59"/>
      <c r="Q14" s="59"/>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row>
    <row r="15" spans="1:250" ht="14.1" customHeight="1" x14ac:dyDescent="0.25">
      <c r="A15" s="431" t="s">
        <v>101</v>
      </c>
      <c r="B15" s="430"/>
      <c r="C15" s="52"/>
      <c r="D15" s="333"/>
      <c r="E15" s="52"/>
      <c r="F15" s="69"/>
      <c r="G15" s="54" t="str">
        <f t="shared" ref="G15:G22" si="0">IF($C$12="Unemployed", IF($E$12="Labour force",IF(+C15=0,IF(+E15=0,"","Col C pls?"),IF(+E15=0,"Col C/Col E",+C15*100/+E15)),""),"")</f>
        <v/>
      </c>
      <c r="H15" s="69"/>
      <c r="I15" s="52"/>
      <c r="J15" s="248" t="str">
        <f t="shared" ref="J15:J22" si="1">IF($I15&gt;0,IF($C15="","Numerator in Column C please"," ")," ")</f>
        <v xml:space="preserve"> </v>
      </c>
      <c r="K15" s="248"/>
      <c r="L15" s="59"/>
      <c r="M15" s="59"/>
      <c r="N15" s="59"/>
      <c r="O15" s="59"/>
      <c r="P15" s="59"/>
      <c r="Q15" s="59"/>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row>
    <row r="16" spans="1:250" ht="14.1" customHeight="1" x14ac:dyDescent="0.25">
      <c r="A16" s="431" t="s">
        <v>102</v>
      </c>
      <c r="B16" s="430"/>
      <c r="C16" s="52"/>
      <c r="D16" s="333"/>
      <c r="E16" s="52"/>
      <c r="F16" s="69"/>
      <c r="G16" s="54" t="str">
        <f>IF($C$12="Unemployed", IF($E$12="Labour force",IF(+C16=0,IF(+E16=0,"","Col C pls?"),IF(+E16=0,"Col C/Col E",+C16*100/+E16)),""),"")</f>
        <v/>
      </c>
      <c r="H16" s="69"/>
      <c r="I16" s="52"/>
      <c r="J16" s="248" t="str">
        <f t="shared" si="1"/>
        <v xml:space="preserve"> </v>
      </c>
      <c r="K16" s="248"/>
      <c r="L16" s="59"/>
      <c r="M16" s="59"/>
      <c r="N16" s="59"/>
      <c r="O16" s="59"/>
      <c r="P16" s="59"/>
      <c r="Q16" s="59"/>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row>
    <row r="17" spans="1:250" ht="14.1" customHeight="1" x14ac:dyDescent="0.25">
      <c r="A17" s="431" t="s">
        <v>103</v>
      </c>
      <c r="B17" s="430"/>
      <c r="C17" s="52"/>
      <c r="D17" s="333"/>
      <c r="E17" s="52"/>
      <c r="F17" s="69"/>
      <c r="G17" s="54" t="str">
        <f t="shared" si="0"/>
        <v/>
      </c>
      <c r="H17" s="69"/>
      <c r="I17" s="52"/>
      <c r="J17" s="248" t="str">
        <f t="shared" si="1"/>
        <v xml:space="preserve"> </v>
      </c>
      <c r="K17" s="248"/>
      <c r="L17" s="59"/>
      <c r="M17" s="59"/>
      <c r="N17" s="59"/>
      <c r="O17" s="59"/>
      <c r="P17" s="59"/>
      <c r="Q17" s="59"/>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row>
    <row r="18" spans="1:250" ht="14.1" customHeight="1" x14ac:dyDescent="0.25">
      <c r="A18" s="431" t="s">
        <v>104</v>
      </c>
      <c r="B18" s="430"/>
      <c r="C18" s="52"/>
      <c r="D18" s="333"/>
      <c r="E18" s="52"/>
      <c r="F18" s="69"/>
      <c r="G18" s="54" t="str">
        <f t="shared" si="0"/>
        <v/>
      </c>
      <c r="H18" s="69"/>
      <c r="I18" s="52"/>
      <c r="J18" s="248" t="str">
        <f t="shared" si="1"/>
        <v xml:space="preserve"> </v>
      </c>
      <c r="K18" s="248"/>
      <c r="L18" s="59"/>
      <c r="M18" s="59"/>
      <c r="N18" s="59"/>
      <c r="O18" s="59"/>
      <c r="P18" s="59"/>
      <c r="Q18" s="59"/>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row>
    <row r="19" spans="1:250" ht="14.1" customHeight="1" x14ac:dyDescent="0.25">
      <c r="A19" s="431" t="s">
        <v>105</v>
      </c>
      <c r="B19" s="430"/>
      <c r="C19" s="52"/>
      <c r="D19" s="333"/>
      <c r="E19" s="52"/>
      <c r="F19" s="69"/>
      <c r="G19" s="54" t="str">
        <f t="shared" si="0"/>
        <v/>
      </c>
      <c r="H19" s="69"/>
      <c r="I19" s="52"/>
      <c r="J19" s="248" t="str">
        <f t="shared" si="1"/>
        <v xml:space="preserve"> </v>
      </c>
      <c r="K19" s="248"/>
      <c r="L19" s="59"/>
      <c r="M19" s="59"/>
      <c r="N19" s="59"/>
      <c r="O19" s="59"/>
      <c r="P19" s="59"/>
      <c r="Q19" s="59"/>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row>
    <row r="20" spans="1:250" ht="14.1" customHeight="1" x14ac:dyDescent="0.25">
      <c r="A20" s="431" t="s">
        <v>106</v>
      </c>
      <c r="B20" s="430"/>
      <c r="C20" s="52"/>
      <c r="D20" s="333"/>
      <c r="E20" s="52"/>
      <c r="F20" s="69"/>
      <c r="G20" s="54" t="str">
        <f t="shared" si="0"/>
        <v/>
      </c>
      <c r="H20" s="69"/>
      <c r="I20" s="52"/>
      <c r="J20" s="248" t="str">
        <f t="shared" si="1"/>
        <v xml:space="preserve"> </v>
      </c>
      <c r="K20" s="248"/>
      <c r="L20" s="59"/>
      <c r="M20" s="59"/>
      <c r="N20" s="59"/>
      <c r="O20" s="59"/>
      <c r="P20" s="59"/>
      <c r="Q20" s="59"/>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row>
    <row r="21" spans="1:250" ht="14.1" customHeight="1" x14ac:dyDescent="0.25">
      <c r="A21" s="432" t="s">
        <v>107</v>
      </c>
      <c r="B21" s="430"/>
      <c r="C21" s="52"/>
      <c r="D21" s="333"/>
      <c r="E21" s="52"/>
      <c r="F21" s="69"/>
      <c r="G21" s="54" t="str">
        <f t="shared" si="0"/>
        <v/>
      </c>
      <c r="H21" s="69"/>
      <c r="I21" s="52"/>
      <c r="J21" s="248" t="str">
        <f t="shared" si="1"/>
        <v xml:space="preserve"> </v>
      </c>
      <c r="K21" s="248"/>
      <c r="L21" s="59"/>
      <c r="M21" s="59"/>
      <c r="N21" s="59"/>
      <c r="O21" s="59"/>
      <c r="P21" s="59"/>
      <c r="Q21" s="59"/>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row>
    <row r="22" spans="1:250" ht="16.5" thickBot="1" x14ac:dyDescent="0.3">
      <c r="A22" s="433" t="s">
        <v>108</v>
      </c>
      <c r="B22" s="430"/>
      <c r="C22" s="53"/>
      <c r="D22" s="333"/>
      <c r="E22" s="53"/>
      <c r="F22" s="69"/>
      <c r="G22" s="54" t="str">
        <f t="shared" si="0"/>
        <v/>
      </c>
      <c r="H22" s="69"/>
      <c r="I22" s="53"/>
      <c r="J22" s="248" t="str">
        <f t="shared" si="1"/>
        <v xml:space="preserve"> </v>
      </c>
      <c r="K22" s="248"/>
      <c r="L22" s="59"/>
      <c r="M22" s="59"/>
      <c r="N22" s="59"/>
      <c r="O22" s="59"/>
      <c r="P22" s="59"/>
      <c r="Q22" s="59"/>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row>
    <row r="23" spans="1:250" ht="14.1" customHeight="1" thickTop="1" x14ac:dyDescent="0.2">
      <c r="A23" s="430"/>
      <c r="B23" s="430"/>
      <c r="C23" s="23"/>
      <c r="D23" s="66"/>
      <c r="E23" s="71"/>
      <c r="F23" s="66"/>
      <c r="G23" s="71"/>
      <c r="H23" s="72"/>
      <c r="I23" s="143" t="str">
        <f>IF($C$12="Select estimate type","",$C$12)</f>
        <v/>
      </c>
      <c r="J23" s="5"/>
      <c r="K23" s="5"/>
      <c r="L23" s="59"/>
      <c r="M23" s="59"/>
      <c r="N23" s="59"/>
      <c r="O23" s="59"/>
      <c r="P23" s="59"/>
      <c r="Q23" s="59"/>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row>
    <row r="24" spans="1:250" ht="14.1" customHeight="1" x14ac:dyDescent="0.2">
      <c r="A24" s="434" t="s">
        <v>122</v>
      </c>
      <c r="B24" s="430"/>
      <c r="C24" s="143" t="str">
        <f>IF($C$12="Select estimate type","Estimate type",$C$12)</f>
        <v>Estimate type</v>
      </c>
      <c r="D24" s="17"/>
      <c r="E24" s="143" t="str">
        <f>IF($E$12="Select estimate type","Estimate type",$E$12)</f>
        <v>Estimate type</v>
      </c>
      <c r="F24" s="17"/>
      <c r="G24" s="17" t="s">
        <v>114</v>
      </c>
      <c r="H24" s="17"/>
      <c r="I24" s="143" t="str">
        <f>IF($C$12="Select estimate type","Population rate","to Population rate")</f>
        <v>Population rate</v>
      </c>
      <c r="J24" s="10" t="str">
        <f>IF(+I27&gt;0,(IF(+C27=0,"Col  B pls?","")),"")</f>
        <v/>
      </c>
      <c r="K24" s="5"/>
      <c r="L24" s="59"/>
      <c r="M24" s="59"/>
      <c r="N24" s="59"/>
      <c r="O24" s="59"/>
      <c r="P24" s="59"/>
      <c r="Q24" s="59"/>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row>
    <row r="25" spans="1:250" ht="14.1" customHeight="1" thickBot="1" x14ac:dyDescent="0.25">
      <c r="A25" s="430"/>
      <c r="B25" s="430"/>
      <c r="C25" s="112" t="s">
        <v>193</v>
      </c>
      <c r="D25" s="35"/>
      <c r="E25" s="17" t="s">
        <v>194</v>
      </c>
      <c r="F25" s="35"/>
      <c r="G25" s="17" t="s">
        <v>130</v>
      </c>
      <c r="H25" s="35"/>
      <c r="I25" s="35" t="s">
        <v>116</v>
      </c>
      <c r="J25" s="10" t="str">
        <f>IF(+I28&gt;0,(IF(+C28=0,"Col  B pls?","")),"")</f>
        <v/>
      </c>
      <c r="K25" s="5"/>
      <c r="L25" s="59"/>
      <c r="M25" s="59"/>
      <c r="N25" s="59"/>
      <c r="O25" s="59"/>
      <c r="P25" s="59"/>
      <c r="Q25" s="59"/>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row>
    <row r="26" spans="1:250" ht="14.1" customHeight="1" thickTop="1" x14ac:dyDescent="0.25">
      <c r="A26" s="431" t="s">
        <v>312</v>
      </c>
      <c r="B26" s="430"/>
      <c r="C26" s="51"/>
      <c r="D26" s="69"/>
      <c r="E26" s="51"/>
      <c r="F26" s="69"/>
      <c r="G26" s="54" t="str">
        <f>IF($C$12="Unemployed", IF($E$12="Labour force",IF(+C26=0,IF(+E26=0,"","Col C pls?"),IF(+E26=0,"Col C/Col E",+C26*100/+E26)),""),"")</f>
        <v/>
      </c>
      <c r="H26" s="69"/>
      <c r="I26" s="51"/>
      <c r="J26" s="248" t="str">
        <f>IF($I26&gt;0,IF($C26="","Numerator in Column C please"," ")," ")</f>
        <v xml:space="preserve"> </v>
      </c>
      <c r="K26" s="248"/>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row>
    <row r="27" spans="1:250" ht="14.1" customHeight="1" x14ac:dyDescent="0.25">
      <c r="A27" s="431" t="s">
        <v>101</v>
      </c>
      <c r="B27" s="430"/>
      <c r="C27" s="52"/>
      <c r="D27" s="333"/>
      <c r="E27" s="52"/>
      <c r="F27" s="69"/>
      <c r="G27" s="54" t="str">
        <f t="shared" ref="G27:G34" si="2">IF($C$12="Unemployed", IF($E$12="Labour force",IF(+C27=0,IF(+E27=0,"","Col C pls?"),IF(+E27=0,"Col C/Col E",+C27*100/+E27)),""),"")</f>
        <v/>
      </c>
      <c r="H27" s="69"/>
      <c r="I27" s="80"/>
      <c r="J27" s="248" t="str">
        <f t="shared" ref="J27:J34" si="3">IF($I27&gt;0,IF($C27="","Numerator in Column C please"," ")," ")</f>
        <v xml:space="preserve"> </v>
      </c>
      <c r="K27" s="248"/>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row>
    <row r="28" spans="1:250" ht="14.1" customHeight="1" x14ac:dyDescent="0.25">
      <c r="A28" s="431" t="s">
        <v>102</v>
      </c>
      <c r="B28" s="430"/>
      <c r="C28" s="52"/>
      <c r="D28" s="333"/>
      <c r="E28" s="52"/>
      <c r="F28" s="69"/>
      <c r="G28" s="54" t="str">
        <f t="shared" si="2"/>
        <v/>
      </c>
      <c r="H28" s="69"/>
      <c r="I28" s="52"/>
      <c r="J28" s="248" t="str">
        <f t="shared" si="3"/>
        <v xml:space="preserve"> </v>
      </c>
      <c r="K28" s="248"/>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row>
    <row r="29" spans="1:250" ht="14.1" customHeight="1" x14ac:dyDescent="0.25">
      <c r="A29" s="431" t="s">
        <v>103</v>
      </c>
      <c r="B29" s="430"/>
      <c r="C29" s="52"/>
      <c r="D29" s="333"/>
      <c r="E29" s="52"/>
      <c r="F29" s="69"/>
      <c r="G29" s="54" t="str">
        <f t="shared" si="2"/>
        <v/>
      </c>
      <c r="H29" s="69"/>
      <c r="I29" s="52"/>
      <c r="J29" s="248" t="str">
        <f t="shared" si="3"/>
        <v xml:space="preserve"> </v>
      </c>
      <c r="K29" s="248"/>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row>
    <row r="30" spans="1:250" ht="14.1" customHeight="1" x14ac:dyDescent="0.25">
      <c r="A30" s="431" t="s">
        <v>104</v>
      </c>
      <c r="B30" s="430"/>
      <c r="C30" s="52"/>
      <c r="D30" s="333"/>
      <c r="E30" s="52"/>
      <c r="F30" s="69"/>
      <c r="G30" s="54" t="str">
        <f t="shared" si="2"/>
        <v/>
      </c>
      <c r="H30" s="69"/>
      <c r="I30" s="52"/>
      <c r="J30" s="248" t="str">
        <f t="shared" si="3"/>
        <v xml:space="preserve"> </v>
      </c>
      <c r="K30" s="248"/>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row>
    <row r="31" spans="1:250" ht="14.1" customHeight="1" x14ac:dyDescent="0.25">
      <c r="A31" s="431" t="s">
        <v>105</v>
      </c>
      <c r="B31" s="430"/>
      <c r="C31" s="52"/>
      <c r="D31" s="333"/>
      <c r="E31" s="52"/>
      <c r="F31" s="69"/>
      <c r="G31" s="54" t="str">
        <f t="shared" si="2"/>
        <v/>
      </c>
      <c r="H31" s="69"/>
      <c r="I31" s="52"/>
      <c r="J31" s="248" t="str">
        <f t="shared" si="3"/>
        <v xml:space="preserve"> </v>
      </c>
      <c r="K31" s="248"/>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row>
    <row r="32" spans="1:250" ht="14.1" customHeight="1" x14ac:dyDescent="0.25">
      <c r="A32" s="431" t="s">
        <v>106</v>
      </c>
      <c r="B32" s="430"/>
      <c r="C32" s="52"/>
      <c r="D32" s="333"/>
      <c r="E32" s="52"/>
      <c r="F32" s="69"/>
      <c r="G32" s="54" t="str">
        <f t="shared" si="2"/>
        <v/>
      </c>
      <c r="H32" s="69"/>
      <c r="I32" s="52"/>
      <c r="J32" s="248" t="str">
        <f t="shared" si="3"/>
        <v xml:space="preserve"> </v>
      </c>
      <c r="K32" s="248"/>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row>
    <row r="33" spans="1:250" ht="14.1" customHeight="1" x14ac:dyDescent="0.25">
      <c r="A33" s="432" t="s">
        <v>107</v>
      </c>
      <c r="B33" s="430"/>
      <c r="C33" s="52"/>
      <c r="D33" s="333"/>
      <c r="E33" s="52"/>
      <c r="F33" s="69"/>
      <c r="G33" s="54" t="str">
        <f t="shared" si="2"/>
        <v/>
      </c>
      <c r="H33" s="69"/>
      <c r="I33" s="52"/>
      <c r="J33" s="248" t="str">
        <f t="shared" si="3"/>
        <v xml:space="preserve"> </v>
      </c>
      <c r="K33" s="248"/>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row>
    <row r="34" spans="1:250" ht="16.5" thickBot="1" x14ac:dyDescent="0.3">
      <c r="A34" s="433" t="s">
        <v>108</v>
      </c>
      <c r="B34" s="430"/>
      <c r="C34" s="53"/>
      <c r="D34" s="333"/>
      <c r="E34" s="53"/>
      <c r="F34" s="69"/>
      <c r="G34" s="54" t="str">
        <f t="shared" si="2"/>
        <v/>
      </c>
      <c r="H34" s="69"/>
      <c r="I34" s="53"/>
      <c r="J34" s="248" t="str">
        <f t="shared" si="3"/>
        <v xml:space="preserve"> </v>
      </c>
      <c r="K34" s="248"/>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row>
    <row r="35" spans="1:250" ht="14.1" customHeight="1" thickTop="1" x14ac:dyDescent="0.2">
      <c r="A35" s="430"/>
      <c r="B35" s="430"/>
      <c r="C35" s="23"/>
      <c r="E35" s="23"/>
      <c r="G35" s="23"/>
      <c r="I35" s="23"/>
      <c r="K35" s="5"/>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row>
    <row r="36" spans="1:250" ht="14.1" customHeight="1" x14ac:dyDescent="0.2">
      <c r="A36" s="604" t="s">
        <v>123</v>
      </c>
      <c r="B36" s="605"/>
      <c r="C36" s="16" t="s">
        <v>198</v>
      </c>
      <c r="D36" s="40"/>
      <c r="E36" s="40"/>
      <c r="F36" s="40"/>
      <c r="G36" s="40"/>
      <c r="H36" s="40"/>
      <c r="I36" s="143" t="str">
        <f>IF($C$12="Select estimate type","",$C$12)</f>
        <v/>
      </c>
      <c r="K36" s="73" t="s">
        <v>123</v>
      </c>
      <c r="Q36" s="143" t="str">
        <f>IF($C$12="Select estimate type","",$C$12)</f>
        <v/>
      </c>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row>
    <row r="37" spans="1:250" ht="14.1" customHeight="1" x14ac:dyDescent="0.2">
      <c r="A37" s="430"/>
      <c r="B37" s="430"/>
      <c r="C37" s="143" t="str">
        <f>IF($C$12="Select estimate type","Estimate type",$C$12)</f>
        <v>Estimate type</v>
      </c>
      <c r="D37" s="17"/>
      <c r="E37" s="143" t="str">
        <f>IF($E$12="Select estimate type","Estimate type",$E$12)</f>
        <v>Estimate type</v>
      </c>
      <c r="F37" s="17"/>
      <c r="G37" s="17" t="s">
        <v>114</v>
      </c>
      <c r="H37" s="17"/>
      <c r="I37" s="143" t="str">
        <f>IF($C$12="Select estimate type","Population rate","to Population rate")</f>
        <v>Population rate</v>
      </c>
      <c r="K37" s="143" t="str">
        <f>IF($C$12="Select estimate type","Estimate type",$C$12)</f>
        <v>Estimate type</v>
      </c>
      <c r="L37" s="17"/>
      <c r="M37" s="143" t="str">
        <f>IF($E$12="Select estimate type","Estimate type",$E$12)</f>
        <v>Estimate type</v>
      </c>
      <c r="N37" s="17"/>
      <c r="O37" s="17" t="s">
        <v>114</v>
      </c>
      <c r="P37" s="17"/>
      <c r="Q37" s="143" t="str">
        <f>IF($C$12="Select estimate type","Population rate","to Population rate")</f>
        <v>Population rate</v>
      </c>
      <c r="R37" s="15"/>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row>
    <row r="38" spans="1:250" ht="14.1" customHeight="1" x14ac:dyDescent="0.2">
      <c r="A38" s="430"/>
      <c r="B38" s="430"/>
      <c r="C38" s="35" t="s">
        <v>110</v>
      </c>
      <c r="D38" s="35"/>
      <c r="E38" s="35" t="s">
        <v>113</v>
      </c>
      <c r="F38" s="35"/>
      <c r="G38" s="35" t="s">
        <v>131</v>
      </c>
      <c r="H38" s="35"/>
      <c r="I38" s="35" t="s">
        <v>117</v>
      </c>
      <c r="K38" s="35" t="s">
        <v>110</v>
      </c>
      <c r="L38" s="35"/>
      <c r="M38" s="35" t="s">
        <v>113</v>
      </c>
      <c r="N38" s="35"/>
      <c r="O38" s="35" t="s">
        <v>117</v>
      </c>
      <c r="P38" s="35"/>
      <c r="Q38" s="35" t="s">
        <v>117</v>
      </c>
      <c r="R38" s="15"/>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row>
    <row r="39" spans="1:250" ht="14.1" customHeight="1" x14ac:dyDescent="0.25">
      <c r="A39" s="435" t="s">
        <v>100</v>
      </c>
      <c r="B39" s="436"/>
      <c r="C39" s="55" t="str">
        <f>IF(OR(C$12="Employed",C$12="Labour force",C$12="Civilian population"),C91,IF(C$12="Unemployed",K91,IF(C$12="Not in the labour force",S91,"")))</f>
        <v/>
      </c>
      <c r="D39" s="255"/>
      <c r="E39" s="55" t="str">
        <f>IF(OR(E$12="Employed",E$12="Labour force",E$12="Civilian population"),E91,IF(E$12="Unemployed",M91,IF(E$12="Not in the labour force",U91,"")))</f>
        <v/>
      </c>
      <c r="F39" s="70"/>
      <c r="G39" s="54" t="str">
        <f>IF('Mly move model'!$C$50&lt;&gt;0,IF(SUM(G14)&gt;0,IF(SUM(G26)&gt;0,100*SQRT((1/((E14*1000)^2)*(K65*1000)^2)+(((C14*1000)^2)/((E14*1000)^4)*(E65*1000)^2)-(0.3*C14*1000/((E14*1000)^3)*K65*1000*E65*1000)+(1/((E26*1000)^2)*(K77*1000)^2)+(((C26*1000)^2)/((E26*1000)^4)*(E77*1000)^2)-(0.3*(C26*1000)/((E26*1000)^3)*K77*1000*E77*1000)-(2*((0.42*1/(E14*1000*E26*1000)*K65*1000*K77*1000)+0.58*C14*1000*C26*1000/((E14*1000)^2*(E26*1000)^2)*E65*1000*E77*1000))),""),""),"")</f>
        <v/>
      </c>
      <c r="H39" s="70"/>
      <c r="I39" s="54" t="str">
        <f>IF(OR($C$12="Labour force",$C$12="Employed",$C$12="Unemployed",$C$12="Not in the labour force"),IF(+I14&gt;0,IF(+I26&gt;0,IF(+C39&gt;0,(+C39*((MAX(+I26,+I14))/(MAX(+C26,+C14)))),""),""),""),"")</f>
        <v/>
      </c>
      <c r="J39" s="70"/>
      <c r="K39" s="54" t="str">
        <f>IF($C$12&lt;&gt;"Select estimate type",IF(C14&gt;0,IF(C26&gt;0,+C14-C26,""),""),"")</f>
        <v/>
      </c>
      <c r="L39" s="74" t="str">
        <f t="shared" ref="L39:L47" si="4">IF(ABS(SUM(K39))&lt;2*ABS(SUM(C39)),"*","")</f>
        <v/>
      </c>
      <c r="M39" s="54" t="str">
        <f>IF($C$12&lt;&gt;"Select estimate type",IF(E14&gt;0,IF(E26&gt;0,+E14-E26,""),""),"")</f>
        <v/>
      </c>
      <c r="N39" s="74" t="str">
        <f t="shared" ref="N39:N47" si="5">IF(ABS(SUM(M39))&lt;2*ABS(SUM(E39)),"*","")</f>
        <v/>
      </c>
      <c r="O39" s="54" t="str">
        <f t="shared" ref="O39:O47" si="6">IF(SUM(G14)&gt;0,IF(SUM(G26)&gt;0,SUM(G14)-SUM(G26),""),"")</f>
        <v/>
      </c>
      <c r="P39" s="74" t="str">
        <f t="shared" ref="P39:P47" si="7">IF(ABS(SUM(O39))&lt;2*ABS(SUM(G39)),"*","")</f>
        <v/>
      </c>
      <c r="Q39" s="54" t="str">
        <f t="shared" ref="Q39:Q47" si="8">IF(SUM(I14)&gt;0,IF(SUM(I26)&gt;0,SUM(I14)-SUM(I26),""),"")</f>
        <v/>
      </c>
      <c r="R39" s="75" t="str">
        <f t="shared" ref="R39:R47" si="9">IF(ABS(SUM(Q39))&lt;2*ABS(SUM(I39)),"*","")</f>
        <v/>
      </c>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row>
    <row r="40" spans="1:250" ht="14.1" customHeight="1" x14ac:dyDescent="0.25">
      <c r="A40" s="435" t="s">
        <v>101</v>
      </c>
      <c r="B40" s="436"/>
      <c r="C40" s="55" t="str">
        <f t="shared" ref="C40:C47" si="10">IF(OR(C$12="Employed",C$12="Labour force",C$12="Civilian population"),C92,IF(C$12="Unemployed",K92,IF(C$12="Not in the labour force",S92,"")))</f>
        <v/>
      </c>
      <c r="D40" s="255"/>
      <c r="E40" s="55" t="str">
        <f t="shared" ref="E40:E47" si="11">IF(OR(E$12="Employed",E$12="Labour force",E$12="Civilian population"),E92,IF(E$12="Unemployed",M92,IF(E$12="Not in the labour force",U92,"")))</f>
        <v/>
      </c>
      <c r="F40" s="70"/>
      <c r="G40" s="54" t="str">
        <f>IF('Mly move model'!$C$50&lt;&gt;0,IF(SUM(G15)&gt;0,IF(SUM(G27)&gt;0,100*SQRT((1/((E15*1000)^2)*(K66*1000)^2)+(((C15*1000)^2)/((E15*1000)^4)*(E66*1000)^2)-(0.3*C15*1000/((E15*1000)^3)*K66*1000*E66*1000)+(1/((E27*1000)^2)*(K78*1000)^2)+(((C27*1000)^2)/((E27*1000)^4)*(E78*1000)^2)-(0.3*(C27*1000)/((E27*1000)^3)*K78*1000*E78*1000)-(2*((0.42*1/(E15*1000*E27*1000)*K66*1000*K78*1000)+0.58*C15*1000*C27*1000/((E15*1000)^2*(E27*1000)^2)*E66*1000*E78*1000))),""),""),"")</f>
        <v/>
      </c>
      <c r="H40" s="70"/>
      <c r="I40" s="54" t="str">
        <f t="shared" ref="I40:I47" si="12">IF(OR($C$12="Labour force",$C$12="Employed",$C$12="Unemployed",$C$12="Not in the labour force"),IF(+I15&gt;0,IF(+I27&gt;0,IF(+C40&gt;0,(+C40*((MAX(+I27,+I15))/(MAX(+C27,+C15)))),""),""),""),"")</f>
        <v/>
      </c>
      <c r="J40" s="70"/>
      <c r="K40" s="54" t="str">
        <f t="shared" ref="K40:K47" si="13">IF($C$12&lt;&gt;"Select estimate type",IF(C15&gt;0,IF(C27&gt;0,+C15-C27,""),""),"")</f>
        <v/>
      </c>
      <c r="L40" s="74" t="str">
        <f t="shared" si="4"/>
        <v/>
      </c>
      <c r="M40" s="54" t="str">
        <f t="shared" ref="M40:M47" si="14">IF($C$12&lt;&gt;"Select estimate type",IF(E15&gt;0,IF(E27&gt;0,+E15-E27,""),""),"")</f>
        <v/>
      </c>
      <c r="N40" s="74" t="str">
        <f t="shared" si="5"/>
        <v/>
      </c>
      <c r="O40" s="54" t="str">
        <f t="shared" si="6"/>
        <v/>
      </c>
      <c r="P40" s="74" t="str">
        <f t="shared" si="7"/>
        <v/>
      </c>
      <c r="Q40" s="54" t="str">
        <f t="shared" si="8"/>
        <v/>
      </c>
      <c r="R40" s="75" t="str">
        <f t="shared" si="9"/>
        <v/>
      </c>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row>
    <row r="41" spans="1:250" ht="14.1" customHeight="1" x14ac:dyDescent="0.25">
      <c r="A41" s="435" t="s">
        <v>102</v>
      </c>
      <c r="B41" s="436"/>
      <c r="C41" s="55" t="str">
        <f t="shared" si="10"/>
        <v/>
      </c>
      <c r="D41" s="255"/>
      <c r="E41" s="55" t="str">
        <f t="shared" si="11"/>
        <v/>
      </c>
      <c r="F41" s="70"/>
      <c r="G41" s="54" t="str">
        <f>IF('Mly move model'!$C$50&lt;&gt;0,IF(SUM(G16)&gt;0,IF(SUM(G28)&gt;0,100*SQRT((1/((E16*1000)^2)*(K67*1000)^2)+(((C16*1000)^2)/((E16*1000)^4)*(E67*1000)^2)-(0.3*C16*1000/((E16*1000)^3)*K67*1000*E67*1000)+(1/((E28*1000)^2)*(K79*1000)^2)+(((C28*1000)^2)/((E28*1000)^4)*(E79*1000)^2)-(0.3*(C28*1000)/((E28*1000)^3)*K79*1000*E79*1000)-(2*((0.42*1/(E16*1000*E28*1000)*K67*1000*K79*1000)+0.58*C16*1000*C28*1000/((E16*1000)^2*(E28*1000)^2)*E67*1000*E79*1000))),""),""),"")</f>
        <v/>
      </c>
      <c r="H41" s="70"/>
      <c r="I41" s="54" t="str">
        <f t="shared" si="12"/>
        <v/>
      </c>
      <c r="J41" s="70"/>
      <c r="K41" s="54" t="str">
        <f t="shared" si="13"/>
        <v/>
      </c>
      <c r="L41" s="74" t="str">
        <f t="shared" si="4"/>
        <v/>
      </c>
      <c r="M41" s="54" t="str">
        <f t="shared" si="14"/>
        <v/>
      </c>
      <c r="N41" s="74" t="str">
        <f t="shared" si="5"/>
        <v/>
      </c>
      <c r="O41" s="54" t="str">
        <f t="shared" si="6"/>
        <v/>
      </c>
      <c r="P41" s="74" t="str">
        <f t="shared" si="7"/>
        <v/>
      </c>
      <c r="Q41" s="54" t="str">
        <f t="shared" si="8"/>
        <v/>
      </c>
      <c r="R41" s="75" t="str">
        <f t="shared" si="9"/>
        <v/>
      </c>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row>
    <row r="42" spans="1:250" ht="14.1" customHeight="1" x14ac:dyDescent="0.25">
      <c r="A42" s="435" t="s">
        <v>103</v>
      </c>
      <c r="B42" s="436"/>
      <c r="C42" s="55" t="str">
        <f t="shared" si="10"/>
        <v/>
      </c>
      <c r="D42" s="255"/>
      <c r="E42" s="55" t="str">
        <f t="shared" si="11"/>
        <v/>
      </c>
      <c r="F42" s="70"/>
      <c r="G42" s="54" t="str">
        <f>IF('Mly move model'!$C$50&lt;&gt;0,IF(SUM(G17)&gt;0,IF(SUM(G29)&gt;0,100*SQRT((1/((E17*1000)^2)*(K68*1000)^2)+(((C17*1000)^2)/((E17*1000)^4)*(E68*1000)^2)-(0.3*C17*1000/((E17*1000)^3)*K68*1000*E68*1000)+(1/((E29*1000)^2)*(K80*1000)^2)+(((C29*1000)^2)/((E29*1000)^4)*(E80*1000)^2)-(0.3*(C29*1000)/((E29*1000)^3)*K80*1000*E80*1000)-(2*((0.42*1/(E17*1000*E29*1000)*K68*1000*K80*1000)+0.58*C17*1000*C29*1000/((E17*1000)^2*(E29*1000)^2)*E68*1000*E80*1000))),""),""),"")</f>
        <v/>
      </c>
      <c r="H42" s="70"/>
      <c r="I42" s="54" t="str">
        <f t="shared" si="12"/>
        <v/>
      </c>
      <c r="J42" s="70"/>
      <c r="K42" s="54" t="str">
        <f t="shared" si="13"/>
        <v/>
      </c>
      <c r="L42" s="74" t="str">
        <f t="shared" si="4"/>
        <v/>
      </c>
      <c r="M42" s="54" t="str">
        <f t="shared" si="14"/>
        <v/>
      </c>
      <c r="N42" s="74" t="str">
        <f t="shared" si="5"/>
        <v/>
      </c>
      <c r="O42" s="54" t="str">
        <f t="shared" si="6"/>
        <v/>
      </c>
      <c r="P42" s="74" t="str">
        <f t="shared" si="7"/>
        <v/>
      </c>
      <c r="Q42" s="54" t="str">
        <f t="shared" si="8"/>
        <v/>
      </c>
      <c r="R42" s="75" t="str">
        <f t="shared" si="9"/>
        <v/>
      </c>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row>
    <row r="43" spans="1:250" ht="14.1" customHeight="1" x14ac:dyDescent="0.25">
      <c r="A43" s="435" t="s">
        <v>104</v>
      </c>
      <c r="B43" s="436"/>
      <c r="C43" s="55" t="str">
        <f t="shared" si="10"/>
        <v/>
      </c>
      <c r="D43" s="255"/>
      <c r="E43" s="55" t="str">
        <f t="shared" si="11"/>
        <v/>
      </c>
      <c r="F43" s="70"/>
      <c r="G43" s="54" t="str">
        <f>IF('Mly move model'!$C$50&lt;&gt;0,IF(SUM(G18)&gt;0,IF(SUM(G30)&gt;0,100*SQRT((1/((E18*1000)^2)*(K69*1000)^2)+(((C18*1000)^2)/((E18*1000)^4)*(E69*1000)^2)-(0.3*C18*1000/((E18*1000)^3)*K69*1000*E69*1000)+(1/((E30*1000)^2)*(K81*1000)^2)+(((C30*1000)^2)/((E30*1000)^4)*(E81*1000)^2)-(0.3*(C30*1000)/((E30*1000)^3)*K81*1000*E81*1000)-(2*((0.42*1/(E18*1000*E30*1000)*K69*1000*K81*1000)+0.58*C18*1000*C30*1000/((E18*1000)^2*(E30*1000)^2)*E69*1000*E81*1000))),""),""),"")</f>
        <v/>
      </c>
      <c r="H43" s="70"/>
      <c r="I43" s="54" t="str">
        <f t="shared" si="12"/>
        <v/>
      </c>
      <c r="J43" s="70"/>
      <c r="K43" s="54" t="str">
        <f t="shared" si="13"/>
        <v/>
      </c>
      <c r="L43" s="74" t="str">
        <f t="shared" si="4"/>
        <v/>
      </c>
      <c r="M43" s="54" t="str">
        <f t="shared" si="14"/>
        <v/>
      </c>
      <c r="N43" s="74" t="str">
        <f t="shared" si="5"/>
        <v/>
      </c>
      <c r="O43" s="54" t="str">
        <f t="shared" si="6"/>
        <v/>
      </c>
      <c r="P43" s="74" t="str">
        <f t="shared" si="7"/>
        <v/>
      </c>
      <c r="Q43" s="54" t="str">
        <f t="shared" si="8"/>
        <v/>
      </c>
      <c r="R43" s="75" t="str">
        <f t="shared" si="9"/>
        <v/>
      </c>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row>
    <row r="44" spans="1:250" ht="14.1" customHeight="1" x14ac:dyDescent="0.25">
      <c r="A44" s="435" t="s">
        <v>105</v>
      </c>
      <c r="B44" s="436"/>
      <c r="C44" s="55" t="str">
        <f t="shared" si="10"/>
        <v/>
      </c>
      <c r="D44" s="255"/>
      <c r="E44" s="55" t="str">
        <f t="shared" si="11"/>
        <v/>
      </c>
      <c r="F44" s="70"/>
      <c r="G44" s="54" t="str">
        <f>IF('Mly move model'!$C$50&lt;&gt;0,IF(SUM(G19)&gt;0,IF(SUM(G31)&gt;0,100*SQRT((1/((E19*1000)^2)*(K70*1000)^2)+(((C19*1000)^2)/((E19*1000)^4)*(E70*1000)^2)-(0.3*C19*1000/((E19*1000)^3)*K70*1000*E70*1000)+(1/((E31*1000)^2)*(K82*1000)^2)+(((C31*1000)^2)/((E31*1000)^4)*(E82*1000)^2)-(0.3*(C31*1000)/((E31*1000)^3)*K82*1000*E82*1000)-(2*((0.42*1/(E19*1000*E31*1000)*K70*1000*K82*1000)+0.58*C19*1000*C31*1000/((E19*1000)^2*(E31*1000)^2)*E70*1000*E82*1000))),""),""),"")</f>
        <v/>
      </c>
      <c r="H44" s="70"/>
      <c r="I44" s="54" t="str">
        <f t="shared" si="12"/>
        <v/>
      </c>
      <c r="J44" s="70"/>
      <c r="K44" s="54" t="str">
        <f t="shared" si="13"/>
        <v/>
      </c>
      <c r="L44" s="74" t="str">
        <f t="shared" si="4"/>
        <v/>
      </c>
      <c r="M44" s="54" t="str">
        <f t="shared" si="14"/>
        <v/>
      </c>
      <c r="N44" s="74" t="str">
        <f t="shared" si="5"/>
        <v/>
      </c>
      <c r="O44" s="54" t="str">
        <f t="shared" si="6"/>
        <v/>
      </c>
      <c r="P44" s="74" t="str">
        <f t="shared" si="7"/>
        <v/>
      </c>
      <c r="Q44" s="54" t="str">
        <f t="shared" si="8"/>
        <v/>
      </c>
      <c r="R44" s="75" t="str">
        <f t="shared" si="9"/>
        <v/>
      </c>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row>
    <row r="45" spans="1:250" ht="14.1" customHeight="1" x14ac:dyDescent="0.25">
      <c r="A45" s="435" t="s">
        <v>106</v>
      </c>
      <c r="B45" s="436"/>
      <c r="C45" s="55" t="str">
        <f t="shared" si="10"/>
        <v/>
      </c>
      <c r="D45" s="255"/>
      <c r="E45" s="55" t="str">
        <f t="shared" si="11"/>
        <v/>
      </c>
      <c r="F45" s="70"/>
      <c r="G45" s="54" t="str">
        <f>IF('Mly move model'!$C$50&lt;&gt;0,IF(SUM(G20)&gt;0,IF(SUM(G32)&gt;0,100*SQRT((1/((E20*1000)^2)*(K71*1000)^2)+(((C20*1000)^2)/((E20*1000)^4)*(E71*1000)^2)-(0.3*C20*1000/((E20*1000)^3)*K71*1000*E71*1000)+(1/((E32*1000)^2)*(K83*1000)^2)+(((C32*1000)^2)/((E32*1000)^4)*(E83*1000)^2)-(0.3*(C32*1000)/((E32*1000)^3)*K83*1000*E83*1000)-(2*((0.42*1/(E20*1000*E32*1000)*K71*1000*K83*1000)+0.58*C20*1000*C32*1000/((E20*1000)^2*(E32*1000)^2)*E71*1000*E83*1000))),""),""),"")</f>
        <v/>
      </c>
      <c r="H45" s="70"/>
      <c r="I45" s="54" t="str">
        <f t="shared" si="12"/>
        <v/>
      </c>
      <c r="J45" s="70"/>
      <c r="K45" s="54" t="str">
        <f t="shared" si="13"/>
        <v/>
      </c>
      <c r="L45" s="74" t="str">
        <f t="shared" si="4"/>
        <v/>
      </c>
      <c r="M45" s="54" t="str">
        <f t="shared" si="14"/>
        <v/>
      </c>
      <c r="N45" s="74" t="str">
        <f t="shared" si="5"/>
        <v/>
      </c>
      <c r="O45" s="54" t="str">
        <f t="shared" si="6"/>
        <v/>
      </c>
      <c r="P45" s="74" t="str">
        <f t="shared" si="7"/>
        <v/>
      </c>
      <c r="Q45" s="54" t="str">
        <f t="shared" si="8"/>
        <v/>
      </c>
      <c r="R45" s="75" t="str">
        <f t="shared" si="9"/>
        <v/>
      </c>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row>
    <row r="46" spans="1:250" ht="14.25" customHeight="1" x14ac:dyDescent="0.25">
      <c r="A46" s="437" t="s">
        <v>107</v>
      </c>
      <c r="B46" s="436"/>
      <c r="C46" s="55" t="str">
        <f t="shared" si="10"/>
        <v/>
      </c>
      <c r="D46" s="255"/>
      <c r="E46" s="55" t="str">
        <f t="shared" si="11"/>
        <v/>
      </c>
      <c r="F46" s="70"/>
      <c r="G46" s="54" t="str">
        <f>IF('Mly move model'!$C$50&lt;&gt;0,IF(SUM(G21)&gt;0,IF(SUM(G33)&gt;0,100*SQRT((1/((E21*1000)^2)*(K72*1000)^2)+(((C21*1000)^2)/((E21*1000)^4)*(E72*1000)^2)-(0.3*C21*1000/((E21*1000)^3)*K72*1000*E72*1000)+(1/((E33*1000)^2)*(K84*1000)^2)+(((C33*1000)^2)/((E33*1000)^4)*(E84*1000)^2)-(0.3*(C33*1000)/((E33*1000)^3)*K84*1000*E84*1000)-(2*((0.42*1/(E21*1000*E33*1000)*K72*1000*K84*1000)+0.58*C21*1000*C33*1000/((E21*1000)^2*(E33*1000)^2)*E72*1000*E84*1000))),""),""),"")</f>
        <v/>
      </c>
      <c r="H46" s="70"/>
      <c r="I46" s="54" t="str">
        <f t="shared" si="12"/>
        <v/>
      </c>
      <c r="J46" s="70"/>
      <c r="K46" s="54" t="str">
        <f t="shared" si="13"/>
        <v/>
      </c>
      <c r="L46" s="74" t="str">
        <f t="shared" si="4"/>
        <v/>
      </c>
      <c r="M46" s="54" t="str">
        <f t="shared" si="14"/>
        <v/>
      </c>
      <c r="N46" s="74" t="str">
        <f t="shared" si="5"/>
        <v/>
      </c>
      <c r="O46" s="54" t="str">
        <f t="shared" si="6"/>
        <v/>
      </c>
      <c r="P46" s="74" t="str">
        <f t="shared" si="7"/>
        <v/>
      </c>
      <c r="Q46" s="54" t="str">
        <f t="shared" si="8"/>
        <v/>
      </c>
      <c r="R46" s="75" t="str">
        <f t="shared" si="9"/>
        <v/>
      </c>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row>
    <row r="47" spans="1:250" ht="15.75" x14ac:dyDescent="0.25">
      <c r="A47" s="438" t="s">
        <v>108</v>
      </c>
      <c r="B47" s="436"/>
      <c r="C47" s="55" t="str">
        <f t="shared" si="10"/>
        <v/>
      </c>
      <c r="D47" s="255"/>
      <c r="E47" s="55" t="str">
        <f t="shared" si="11"/>
        <v/>
      </c>
      <c r="F47" s="70"/>
      <c r="G47" s="54" t="str">
        <f>IF('Mly move model'!$C$50&lt;&gt;0,IF(SUM(G22)&gt;0,IF(SUM(G34)&gt;0,100*SQRT((1/((E22*1000)^2)*(K73*1000)^2)+(((C22*1000)^2)/((E22*1000)^4)*(E73*1000)^2)-(0.3*C22*1000/((E22*1000)^3)*K73*1000*E73*1000)+(1/((E34*1000)^2)*(K85*1000)^2)+(((C34*1000)^2)/((E34*1000)^4)*(E85*1000)^2)-(0.3*(C34*1000)/((E34*1000)^3)*K85*1000*E85*1000)-(2*((0.42*1/(E22*1000*E34*1000)*K73*1000*K85*1000)+0.58*C22*1000*C34*1000/((E22*1000)^2*(E34*1000)^2)*E73*1000*E85*1000))),""),""),"")</f>
        <v/>
      </c>
      <c r="H47" s="70"/>
      <c r="I47" s="54" t="str">
        <f t="shared" si="12"/>
        <v/>
      </c>
      <c r="J47" s="70"/>
      <c r="K47" s="54" t="str">
        <f t="shared" si="13"/>
        <v/>
      </c>
      <c r="L47" s="74" t="str">
        <f t="shared" si="4"/>
        <v/>
      </c>
      <c r="M47" s="54" t="str">
        <f t="shared" si="14"/>
        <v/>
      </c>
      <c r="N47" s="74" t="str">
        <f t="shared" si="5"/>
        <v/>
      </c>
      <c r="O47" s="54" t="str">
        <f t="shared" si="6"/>
        <v/>
      </c>
      <c r="P47" s="74" t="str">
        <f t="shared" si="7"/>
        <v/>
      </c>
      <c r="Q47" s="54" t="str">
        <f t="shared" si="8"/>
        <v/>
      </c>
      <c r="R47" s="75" t="str">
        <f t="shared" si="9"/>
        <v/>
      </c>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row>
    <row r="48" spans="1:250" ht="14.1" customHeight="1" x14ac:dyDescent="0.2">
      <c r="A48" s="376"/>
      <c r="B48" s="23"/>
      <c r="C48" s="23"/>
      <c r="D48" s="23"/>
      <c r="E48" s="23"/>
      <c r="F48" s="23"/>
      <c r="G48" s="23"/>
      <c r="H48" s="23"/>
      <c r="I48" s="23"/>
      <c r="J48" s="23"/>
      <c r="K48" s="48" t="s">
        <v>170</v>
      </c>
      <c r="L48" s="23"/>
      <c r="M48" s="23"/>
      <c r="N48" s="23"/>
      <c r="O48" s="23"/>
      <c r="P48" s="23"/>
      <c r="Q48" s="23"/>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row>
    <row r="49" spans="1:250" ht="63" customHeight="1" x14ac:dyDescent="0.2">
      <c r="A49" s="599" t="s">
        <v>28</v>
      </c>
      <c r="B49" s="576"/>
      <c r="C49" s="576"/>
      <c r="D49" s="576"/>
      <c r="E49" s="576"/>
      <c r="F49" s="576"/>
      <c r="G49" s="576"/>
      <c r="H49" s="576"/>
      <c r="I49" s="576"/>
      <c r="J49" s="576"/>
      <c r="K49" s="576"/>
      <c r="L49" s="576"/>
      <c r="M49" s="576"/>
      <c r="N49" s="579"/>
      <c r="O49" s="579"/>
      <c r="P49" s="114"/>
      <c r="Q49" s="114"/>
      <c r="R49" s="76"/>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row>
    <row r="50" spans="1:250" ht="15.75" x14ac:dyDescent="0.25">
      <c r="A50" s="597" t="s">
        <v>316</v>
      </c>
      <c r="B50" s="600"/>
      <c r="C50" s="600"/>
      <c r="D50" s="600"/>
      <c r="E50" s="600"/>
      <c r="F50" s="600"/>
      <c r="G50" s="600"/>
      <c r="H50" s="600"/>
      <c r="I50" s="600"/>
      <c r="J50" s="600"/>
      <c r="K50" s="600"/>
      <c r="L50" s="600"/>
      <c r="M50" s="600"/>
      <c r="N50" s="381"/>
      <c r="O50" s="381"/>
      <c r="P50" s="114"/>
      <c r="Q50" s="114"/>
      <c r="R50" s="76"/>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row>
    <row r="51" spans="1:250" s="23" customFormat="1" ht="18" customHeight="1" x14ac:dyDescent="0.2">
      <c r="A51" s="538" t="s">
        <v>473</v>
      </c>
      <c r="B51" s="539"/>
      <c r="C51" s="539"/>
      <c r="D51" s="77"/>
      <c r="E51" s="77"/>
      <c r="F51" s="77"/>
      <c r="G51" s="77"/>
      <c r="H51" s="77"/>
      <c r="I51" s="77"/>
      <c r="J51" s="77"/>
      <c r="K51" s="77"/>
      <c r="L51" s="77"/>
      <c r="M51" s="77"/>
      <c r="N51" s="77"/>
      <c r="O51" s="77"/>
      <c r="P51" s="77"/>
      <c r="Q51" s="77"/>
      <c r="R51" s="76"/>
      <c r="S51" s="45"/>
      <c r="T51" s="45"/>
      <c r="U51" s="45"/>
      <c r="V51" s="45"/>
      <c r="W51" s="45"/>
      <c r="X51" s="45"/>
      <c r="Y51" s="45"/>
      <c r="Z51" s="45"/>
      <c r="AA51" s="45"/>
      <c r="AB51" s="45"/>
      <c r="AC51" s="45"/>
      <c r="AD51" s="45"/>
      <c r="AE51" s="45"/>
      <c r="AF51" s="45"/>
      <c r="AG51" s="45"/>
      <c r="AH51" s="45"/>
      <c r="AI51" s="45"/>
      <c r="AJ51" s="45"/>
      <c r="AK51" s="45"/>
      <c r="AL51" s="45"/>
      <c r="AM51" s="45"/>
      <c r="AN51" s="45"/>
      <c r="AO51" s="45"/>
      <c r="AP51" s="45"/>
      <c r="AQ51" s="45"/>
      <c r="AR51" s="45"/>
      <c r="AS51" s="45"/>
      <c r="AT51" s="45"/>
      <c r="AU51" s="45"/>
      <c r="AV51" s="45"/>
      <c r="AW51" s="45"/>
      <c r="AX51" s="45"/>
      <c r="AY51" s="45"/>
      <c r="AZ51" s="45"/>
      <c r="BA51" s="45"/>
      <c r="BB51" s="45"/>
      <c r="BC51" s="45"/>
      <c r="BD51" s="45"/>
      <c r="BE51" s="45"/>
      <c r="BF51" s="45"/>
      <c r="BG51" s="45"/>
      <c r="BH51" s="45"/>
      <c r="BI51" s="45"/>
      <c r="BJ51" s="45"/>
      <c r="BK51" s="45"/>
      <c r="BL51" s="45"/>
      <c r="BM51" s="45"/>
      <c r="BN51" s="45"/>
      <c r="BO51" s="45"/>
      <c r="BP51" s="45"/>
      <c r="BQ51" s="45"/>
      <c r="BR51" s="45"/>
      <c r="BS51" s="45"/>
      <c r="BT51" s="45"/>
      <c r="BU51" s="45"/>
      <c r="BV51" s="45"/>
      <c r="BW51" s="45"/>
      <c r="BX51" s="45"/>
      <c r="BY51" s="45"/>
      <c r="BZ51" s="45"/>
      <c r="CA51" s="45"/>
      <c r="CB51" s="45"/>
      <c r="CC51" s="45"/>
      <c r="CD51" s="45"/>
      <c r="CE51" s="45"/>
      <c r="CF51" s="45"/>
      <c r="CG51" s="45"/>
      <c r="CH51" s="45"/>
      <c r="CI51" s="45"/>
      <c r="CJ51" s="45"/>
      <c r="CK51" s="45"/>
      <c r="CL51" s="45"/>
      <c r="CM51" s="45"/>
      <c r="CN51" s="45"/>
      <c r="CO51" s="45"/>
      <c r="CP51" s="45"/>
      <c r="CQ51" s="45"/>
      <c r="CR51" s="45"/>
      <c r="CS51" s="45"/>
      <c r="CT51" s="45"/>
      <c r="CU51" s="45"/>
      <c r="CV51" s="45"/>
      <c r="CW51" s="45"/>
      <c r="CX51" s="45"/>
      <c r="CY51" s="45"/>
      <c r="CZ51" s="45"/>
      <c r="DA51" s="45"/>
      <c r="DB51" s="45"/>
      <c r="DC51" s="45"/>
      <c r="DD51" s="45"/>
      <c r="DE51" s="45"/>
      <c r="DF51" s="45"/>
      <c r="DG51" s="45"/>
      <c r="DH51" s="45"/>
      <c r="DI51" s="45"/>
      <c r="DJ51" s="45"/>
      <c r="DK51" s="45"/>
      <c r="DL51" s="45"/>
      <c r="DM51" s="45"/>
      <c r="DN51" s="45"/>
      <c r="DO51" s="45"/>
      <c r="DP51" s="45"/>
      <c r="DQ51" s="45"/>
      <c r="DR51" s="45"/>
      <c r="DS51" s="45"/>
      <c r="DT51" s="45"/>
      <c r="DU51" s="45"/>
      <c r="DV51" s="45"/>
      <c r="DW51" s="45"/>
      <c r="DX51" s="45"/>
      <c r="DY51" s="45"/>
      <c r="DZ51" s="45"/>
      <c r="EA51" s="45"/>
      <c r="EB51" s="45"/>
      <c r="EC51" s="45"/>
      <c r="ED51" s="45"/>
      <c r="EE51" s="45"/>
      <c r="EF51" s="45"/>
      <c r="EG51" s="45"/>
      <c r="EH51" s="45"/>
      <c r="EI51" s="45"/>
      <c r="EJ51" s="45"/>
      <c r="EK51" s="45"/>
      <c r="EL51" s="45"/>
      <c r="EM51" s="45"/>
      <c r="EN51" s="45"/>
      <c r="EO51" s="45"/>
      <c r="EP51" s="45"/>
      <c r="EQ51" s="45"/>
      <c r="ER51" s="45"/>
      <c r="ES51" s="45"/>
      <c r="ET51" s="45"/>
      <c r="EU51" s="45"/>
      <c r="EV51" s="45"/>
      <c r="EW51" s="45"/>
      <c r="EX51" s="45"/>
      <c r="EY51" s="45"/>
      <c r="EZ51" s="45"/>
      <c r="FA51" s="45"/>
      <c r="FB51" s="45"/>
      <c r="FC51" s="45"/>
      <c r="FD51" s="45"/>
      <c r="FE51" s="45"/>
      <c r="FF51" s="45"/>
      <c r="FG51" s="45"/>
      <c r="FH51" s="45"/>
      <c r="FI51" s="45"/>
      <c r="FJ51" s="45"/>
      <c r="FK51" s="45"/>
      <c r="FL51" s="45"/>
      <c r="FM51" s="45"/>
      <c r="FN51" s="45"/>
      <c r="FO51" s="45"/>
      <c r="FP51" s="45"/>
      <c r="FQ51" s="45"/>
      <c r="FR51" s="45"/>
      <c r="FS51" s="45"/>
      <c r="FT51" s="45"/>
      <c r="FU51" s="45"/>
      <c r="FV51" s="45"/>
      <c r="FW51" s="45"/>
      <c r="FX51" s="45"/>
      <c r="FY51" s="45"/>
      <c r="FZ51" s="45"/>
      <c r="GA51" s="45"/>
      <c r="GB51" s="45"/>
      <c r="GC51" s="45"/>
      <c r="GD51" s="45"/>
      <c r="GE51" s="45"/>
      <c r="GF51" s="45"/>
      <c r="GG51" s="45"/>
      <c r="GH51" s="45"/>
      <c r="GI51" s="45"/>
      <c r="GJ51" s="45"/>
      <c r="GK51" s="45"/>
      <c r="GL51" s="45"/>
      <c r="GM51" s="45"/>
      <c r="GN51" s="45"/>
      <c r="GO51" s="45"/>
      <c r="GP51" s="45"/>
      <c r="GQ51" s="45"/>
      <c r="GR51" s="45"/>
      <c r="GS51" s="45"/>
      <c r="GT51" s="45"/>
      <c r="GU51" s="45"/>
      <c r="GV51" s="45"/>
      <c r="GW51" s="45"/>
      <c r="GX51" s="45"/>
      <c r="GY51" s="45"/>
      <c r="GZ51" s="45"/>
      <c r="HA51" s="45"/>
      <c r="HB51" s="45"/>
      <c r="HC51" s="45"/>
      <c r="HD51" s="45"/>
      <c r="HE51" s="45"/>
      <c r="HF51" s="45"/>
      <c r="HG51" s="45"/>
      <c r="HH51" s="45"/>
      <c r="HI51" s="45"/>
      <c r="HJ51" s="45"/>
      <c r="HK51" s="45"/>
      <c r="HL51" s="45"/>
      <c r="HM51" s="45"/>
      <c r="HN51" s="45"/>
      <c r="HO51" s="45"/>
      <c r="HP51" s="45"/>
      <c r="HQ51" s="45"/>
      <c r="HR51" s="45"/>
      <c r="HS51" s="45"/>
      <c r="HT51" s="45"/>
      <c r="HU51" s="45"/>
      <c r="HV51" s="45"/>
      <c r="HW51" s="45"/>
      <c r="HX51" s="45"/>
      <c r="HY51" s="45"/>
      <c r="HZ51" s="45"/>
      <c r="IA51" s="45"/>
      <c r="IB51" s="45"/>
      <c r="IC51" s="45"/>
      <c r="ID51" s="45"/>
      <c r="IE51" s="45"/>
      <c r="IF51" s="45"/>
      <c r="IG51" s="45"/>
      <c r="IH51" s="45"/>
      <c r="II51" s="45"/>
      <c r="IJ51" s="45"/>
      <c r="IK51" s="45"/>
      <c r="IL51" s="45"/>
      <c r="IM51" s="45"/>
      <c r="IN51" s="45"/>
      <c r="IO51" s="45"/>
      <c r="IP51" s="45"/>
    </row>
    <row r="52" spans="1:250" s="246" customFormat="1" ht="12.95" hidden="1" customHeight="1" x14ac:dyDescent="0.2">
      <c r="A52" s="238" t="s">
        <v>196</v>
      </c>
      <c r="B52" s="377"/>
      <c r="C52" s="378"/>
      <c r="D52" s="378"/>
      <c r="E52" s="378"/>
      <c r="F52" s="378"/>
      <c r="G52" s="378"/>
      <c r="H52" s="378"/>
      <c r="I52" s="378"/>
      <c r="J52" s="378"/>
      <c r="K52" s="378"/>
      <c r="L52" s="378"/>
      <c r="M52" s="378"/>
      <c r="N52" s="378"/>
      <c r="O52" s="378"/>
      <c r="P52" s="378"/>
      <c r="Q52" s="378"/>
      <c r="R52" s="379"/>
      <c r="S52" s="380"/>
      <c r="T52" s="380"/>
      <c r="U52" s="380"/>
      <c r="V52" s="380"/>
      <c r="W52" s="380"/>
      <c r="X52" s="380"/>
      <c r="Y52" s="380"/>
      <c r="Z52" s="380"/>
      <c r="AA52" s="380"/>
      <c r="AB52" s="380"/>
      <c r="AC52" s="380"/>
      <c r="AD52" s="380"/>
      <c r="AE52" s="380"/>
      <c r="AF52" s="380"/>
      <c r="AG52" s="380"/>
      <c r="AH52" s="380"/>
      <c r="AI52" s="380"/>
      <c r="AJ52" s="380"/>
      <c r="AK52" s="380"/>
      <c r="AL52" s="380"/>
      <c r="AM52" s="380"/>
      <c r="AN52" s="380"/>
      <c r="AO52" s="380"/>
      <c r="AP52" s="380"/>
      <c r="AQ52" s="380"/>
      <c r="AR52" s="380"/>
      <c r="AS52" s="380"/>
      <c r="AT52" s="380"/>
      <c r="AU52" s="380"/>
      <c r="AV52" s="380"/>
      <c r="AW52" s="380"/>
      <c r="AX52" s="380"/>
      <c r="AY52" s="380"/>
      <c r="AZ52" s="380"/>
      <c r="BA52" s="380"/>
      <c r="BB52" s="380"/>
      <c r="BC52" s="380"/>
      <c r="BD52" s="380"/>
      <c r="BE52" s="380"/>
      <c r="BF52" s="380"/>
      <c r="BG52" s="380"/>
      <c r="BH52" s="380"/>
      <c r="BI52" s="380"/>
      <c r="BJ52" s="380"/>
      <c r="BK52" s="380"/>
      <c r="BL52" s="380"/>
      <c r="BM52" s="380"/>
      <c r="BN52" s="380"/>
      <c r="BO52" s="380"/>
      <c r="BP52" s="380"/>
      <c r="BQ52" s="380"/>
      <c r="BR52" s="380"/>
      <c r="BS52" s="380"/>
      <c r="BT52" s="380"/>
      <c r="BU52" s="380"/>
      <c r="BV52" s="380"/>
      <c r="BW52" s="380"/>
      <c r="BX52" s="380"/>
      <c r="BY52" s="380"/>
      <c r="BZ52" s="380"/>
      <c r="CA52" s="380"/>
      <c r="CB52" s="380"/>
      <c r="CC52" s="380"/>
      <c r="CD52" s="380"/>
      <c r="CE52" s="380"/>
      <c r="CF52" s="380"/>
      <c r="CG52" s="380"/>
      <c r="CH52" s="380"/>
      <c r="CI52" s="380"/>
      <c r="CJ52" s="380"/>
      <c r="CK52" s="380"/>
      <c r="CL52" s="380"/>
      <c r="CM52" s="380"/>
      <c r="CN52" s="380"/>
      <c r="CO52" s="380"/>
      <c r="CP52" s="380"/>
      <c r="CQ52" s="380"/>
      <c r="CR52" s="380"/>
      <c r="CS52" s="380"/>
      <c r="CT52" s="380"/>
      <c r="CU52" s="380"/>
      <c r="CV52" s="380"/>
      <c r="CW52" s="380"/>
      <c r="CX52" s="380"/>
      <c r="CY52" s="380"/>
      <c r="CZ52" s="380"/>
      <c r="DA52" s="380"/>
      <c r="DB52" s="380"/>
      <c r="DC52" s="380"/>
      <c r="DD52" s="380"/>
      <c r="DE52" s="380"/>
      <c r="DF52" s="380"/>
      <c r="DG52" s="380"/>
      <c r="DH52" s="380"/>
      <c r="DI52" s="380"/>
      <c r="DJ52" s="380"/>
      <c r="DK52" s="380"/>
      <c r="DL52" s="380"/>
      <c r="DM52" s="380"/>
      <c r="DN52" s="380"/>
      <c r="DO52" s="380"/>
      <c r="DP52" s="380"/>
      <c r="DQ52" s="380"/>
      <c r="DR52" s="380"/>
      <c r="DS52" s="380"/>
      <c r="DT52" s="380"/>
      <c r="DU52" s="380"/>
      <c r="DV52" s="380"/>
      <c r="DW52" s="380"/>
      <c r="DX52" s="380"/>
      <c r="DY52" s="380"/>
      <c r="DZ52" s="380"/>
      <c r="EA52" s="380"/>
      <c r="EB52" s="380"/>
      <c r="EC52" s="380"/>
      <c r="ED52" s="380"/>
      <c r="EE52" s="380"/>
      <c r="EF52" s="380"/>
      <c r="EG52" s="380"/>
      <c r="EH52" s="380"/>
      <c r="EI52" s="380"/>
      <c r="EJ52" s="380"/>
      <c r="EK52" s="380"/>
      <c r="EL52" s="380"/>
      <c r="EM52" s="380"/>
      <c r="EN52" s="380"/>
      <c r="EO52" s="380"/>
      <c r="EP52" s="380"/>
      <c r="EQ52" s="380"/>
      <c r="ER52" s="380"/>
      <c r="ES52" s="380"/>
      <c r="ET52" s="380"/>
      <c r="EU52" s="380"/>
      <c r="EV52" s="380"/>
      <c r="EW52" s="380"/>
      <c r="EX52" s="380"/>
      <c r="EY52" s="380"/>
      <c r="EZ52" s="380"/>
      <c r="FA52" s="380"/>
      <c r="FB52" s="380"/>
      <c r="FC52" s="380"/>
      <c r="FD52" s="380"/>
      <c r="FE52" s="380"/>
      <c r="FF52" s="380"/>
      <c r="FG52" s="380"/>
      <c r="FH52" s="380"/>
      <c r="FI52" s="380"/>
      <c r="FJ52" s="380"/>
      <c r="FK52" s="380"/>
      <c r="FL52" s="380"/>
      <c r="FM52" s="380"/>
      <c r="FN52" s="380"/>
      <c r="FO52" s="380"/>
      <c r="FP52" s="380"/>
      <c r="FQ52" s="380"/>
      <c r="FR52" s="380"/>
      <c r="FS52" s="380"/>
      <c r="FT52" s="380"/>
      <c r="FU52" s="380"/>
      <c r="FV52" s="380"/>
      <c r="FW52" s="380"/>
      <c r="FX52" s="380"/>
      <c r="FY52" s="380"/>
      <c r="FZ52" s="380"/>
      <c r="GA52" s="380"/>
      <c r="GB52" s="380"/>
      <c r="GC52" s="380"/>
      <c r="GD52" s="380"/>
      <c r="GE52" s="380"/>
      <c r="GF52" s="380"/>
      <c r="GG52" s="380"/>
      <c r="GH52" s="380"/>
      <c r="GI52" s="380"/>
      <c r="GJ52" s="380"/>
      <c r="GK52" s="380"/>
      <c r="GL52" s="380"/>
      <c r="GM52" s="380"/>
      <c r="GN52" s="380"/>
      <c r="GO52" s="380"/>
      <c r="GP52" s="380"/>
      <c r="GQ52" s="380"/>
      <c r="GR52" s="380"/>
      <c r="GS52" s="380"/>
      <c r="GT52" s="380"/>
      <c r="GU52" s="380"/>
      <c r="GV52" s="380"/>
      <c r="GW52" s="380"/>
      <c r="GX52" s="380"/>
      <c r="GY52" s="380"/>
      <c r="GZ52" s="380"/>
      <c r="HA52" s="380"/>
      <c r="HB52" s="380"/>
      <c r="HC52" s="380"/>
      <c r="HD52" s="380"/>
      <c r="HE52" s="380"/>
      <c r="HF52" s="380"/>
      <c r="HG52" s="380"/>
      <c r="HH52" s="380"/>
      <c r="HI52" s="380"/>
      <c r="HJ52" s="380"/>
      <c r="HK52" s="380"/>
      <c r="HL52" s="380"/>
      <c r="HM52" s="380"/>
      <c r="HN52" s="380"/>
      <c r="HO52" s="380"/>
      <c r="HP52" s="380"/>
      <c r="HQ52" s="380"/>
      <c r="HR52" s="380"/>
      <c r="HS52" s="380"/>
      <c r="HT52" s="380"/>
      <c r="HU52" s="380"/>
      <c r="HV52" s="380"/>
      <c r="HW52" s="380"/>
      <c r="HX52" s="380"/>
      <c r="HY52" s="380"/>
      <c r="HZ52" s="380"/>
      <c r="IA52" s="380"/>
      <c r="IB52" s="380"/>
      <c r="IC52" s="380"/>
      <c r="ID52" s="380"/>
      <c r="IE52" s="380"/>
      <c r="IF52" s="380"/>
      <c r="IG52" s="380"/>
      <c r="IH52" s="380"/>
      <c r="II52" s="380"/>
      <c r="IJ52" s="380"/>
      <c r="IK52" s="380"/>
      <c r="IL52" s="380"/>
      <c r="IM52" s="380"/>
      <c r="IN52" s="380"/>
      <c r="IO52" s="380"/>
      <c r="IP52" s="380"/>
    </row>
    <row r="53" spans="1:250" ht="12.95" hidden="1" customHeight="1" x14ac:dyDescent="0.2">
      <c r="A53" s="5" t="s">
        <v>183</v>
      </c>
      <c r="B53" s="110"/>
      <c r="C53" s="77"/>
      <c r="D53" s="77"/>
      <c r="E53" s="77"/>
      <c r="F53" s="77"/>
      <c r="G53" s="77"/>
      <c r="H53" s="77"/>
      <c r="I53" s="77"/>
      <c r="J53" s="77"/>
      <c r="K53" s="77"/>
      <c r="L53" s="77"/>
      <c r="M53" s="77"/>
      <c r="N53" s="77"/>
      <c r="O53" s="77"/>
      <c r="P53" s="77"/>
      <c r="Q53" s="77"/>
      <c r="R53" s="15"/>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row>
    <row r="54" spans="1:250" ht="12.95" hidden="1" customHeight="1" x14ac:dyDescent="0.2">
      <c r="A54" s="5" t="s">
        <v>184</v>
      </c>
      <c r="B54" s="110"/>
      <c r="C54" s="77"/>
      <c r="D54" s="77"/>
      <c r="E54" s="77"/>
      <c r="F54" s="77"/>
      <c r="G54" s="77"/>
      <c r="H54" s="77"/>
      <c r="I54" s="77"/>
      <c r="J54" s="77"/>
      <c r="K54" s="77"/>
      <c r="L54" s="77"/>
      <c r="M54" s="77"/>
      <c r="N54" s="77"/>
      <c r="O54" s="77"/>
      <c r="P54" s="77"/>
      <c r="Q54" s="77"/>
      <c r="R54" s="15"/>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row>
    <row r="55" spans="1:250" ht="12.95" hidden="1" customHeight="1" x14ac:dyDescent="0.2">
      <c r="A55" s="5" t="s">
        <v>186</v>
      </c>
      <c r="B55" s="110"/>
      <c r="C55" s="77"/>
      <c r="D55" s="77"/>
      <c r="E55" s="77"/>
      <c r="F55" s="77"/>
      <c r="G55" s="77"/>
      <c r="H55" s="77"/>
      <c r="I55" s="77"/>
      <c r="J55" s="77"/>
      <c r="K55" s="77"/>
      <c r="L55" s="77"/>
      <c r="M55" s="77"/>
      <c r="N55" s="77"/>
      <c r="O55" s="77"/>
      <c r="P55" s="77"/>
      <c r="Q55" s="77"/>
      <c r="R55" s="15"/>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row>
    <row r="56" spans="1:250" ht="12.95" hidden="1" customHeight="1" x14ac:dyDescent="0.2">
      <c r="A56" s="5" t="s">
        <v>185</v>
      </c>
      <c r="B56" s="110"/>
      <c r="C56" s="77"/>
      <c r="D56" s="77"/>
      <c r="E56" s="77"/>
      <c r="F56" s="77"/>
      <c r="G56" s="77"/>
      <c r="H56" s="77"/>
      <c r="I56" s="77"/>
      <c r="J56" s="77"/>
      <c r="K56" s="77"/>
      <c r="L56" s="77"/>
      <c r="M56" s="77"/>
      <c r="N56" s="77"/>
      <c r="O56" s="77"/>
      <c r="P56" s="77"/>
      <c r="Q56" s="77"/>
      <c r="R56" s="15"/>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row>
    <row r="57" spans="1:250" ht="12.95" hidden="1" customHeight="1" x14ac:dyDescent="0.2">
      <c r="A57" s="5" t="s">
        <v>231</v>
      </c>
      <c r="B57" s="110"/>
      <c r="C57" s="77"/>
      <c r="D57" s="77"/>
      <c r="E57" s="77"/>
      <c r="F57" s="77"/>
      <c r="G57" s="77"/>
      <c r="H57" s="77"/>
      <c r="I57" s="77"/>
      <c r="J57" s="77"/>
      <c r="K57" s="77"/>
      <c r="L57" s="77"/>
      <c r="M57" s="77"/>
      <c r="N57" s="77"/>
      <c r="O57" s="77"/>
      <c r="P57" s="77"/>
      <c r="Q57" s="77"/>
      <c r="R57" s="15"/>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row>
    <row r="58" spans="1:250" ht="12.95" hidden="1" customHeight="1" x14ac:dyDescent="0.2">
      <c r="A58" s="5" t="s">
        <v>197</v>
      </c>
      <c r="B58" s="110"/>
      <c r="C58" s="77"/>
      <c r="D58" s="77"/>
      <c r="E58" s="77"/>
      <c r="F58" s="77"/>
      <c r="G58" s="77"/>
      <c r="H58" s="77"/>
      <c r="I58" s="77"/>
      <c r="J58" s="77"/>
      <c r="K58" s="77"/>
      <c r="L58" s="77"/>
      <c r="M58" s="77"/>
      <c r="N58" s="77"/>
      <c r="O58" s="77"/>
      <c r="P58" s="77"/>
      <c r="Q58" s="77"/>
      <c r="R58" s="15"/>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row>
    <row r="59" spans="1:250" ht="12.95" hidden="1" customHeight="1" x14ac:dyDescent="0.2">
      <c r="A59" s="14"/>
      <c r="B59" s="110"/>
      <c r="C59" s="77"/>
      <c r="D59" s="77"/>
      <c r="E59" s="77"/>
      <c r="F59" s="77"/>
      <c r="G59" s="77"/>
      <c r="H59" s="77"/>
      <c r="I59" s="77"/>
      <c r="J59" s="77"/>
      <c r="K59" s="77"/>
      <c r="L59" s="77"/>
      <c r="M59" s="77"/>
      <c r="N59" s="77"/>
      <c r="O59" s="77"/>
      <c r="P59" s="77"/>
      <c r="Q59" s="77"/>
      <c r="R59" s="15"/>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row>
    <row r="60" spans="1:250" ht="12.95" hidden="1" customHeight="1" x14ac:dyDescent="0.2">
      <c r="A60" s="171"/>
      <c r="B60" s="172"/>
      <c r="C60" s="153"/>
      <c r="D60" s="153"/>
      <c r="E60" s="153"/>
      <c r="F60" s="154"/>
      <c r="G60" s="77"/>
      <c r="H60" s="152"/>
      <c r="I60" s="153"/>
      <c r="J60" s="153"/>
      <c r="K60" s="153"/>
      <c r="L60" s="153"/>
      <c r="M60" s="153"/>
      <c r="N60" s="154"/>
      <c r="O60" s="77"/>
      <c r="P60" s="77"/>
      <c r="Q60" s="77"/>
      <c r="R60" s="76"/>
      <c r="S60" s="45"/>
      <c r="T60" s="45"/>
      <c r="U60" s="45"/>
      <c r="V60" s="45"/>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row>
    <row r="61" spans="1:250" ht="12.95" hidden="1" customHeight="1" x14ac:dyDescent="0.25">
      <c r="A61" s="186" t="s">
        <v>251</v>
      </c>
      <c r="B61" s="109"/>
      <c r="C61" s="173"/>
      <c r="D61" s="173"/>
      <c r="E61" s="174"/>
      <c r="F61" s="175"/>
      <c r="G61" s="78"/>
      <c r="H61" s="186" t="s">
        <v>252</v>
      </c>
      <c r="I61" s="23"/>
      <c r="J61" s="76"/>
      <c r="K61" s="23"/>
      <c r="L61" s="23"/>
      <c r="M61" s="23"/>
      <c r="N61" s="155"/>
      <c r="P61" s="137"/>
      <c r="Q61" s="76"/>
      <c r="R61" s="23"/>
      <c r="S61" s="23"/>
      <c r="T61" s="23"/>
      <c r="U61" s="23"/>
      <c r="V61" s="23"/>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row>
    <row r="62" spans="1:250" ht="12.95" hidden="1" customHeight="1" x14ac:dyDescent="0.2">
      <c r="A62" s="156" t="s">
        <v>124</v>
      </c>
      <c r="B62" s="23"/>
      <c r="C62" s="141"/>
      <c r="D62" s="157"/>
      <c r="E62" s="158"/>
      <c r="F62" s="176"/>
      <c r="G62" s="15"/>
      <c r="H62" s="156" t="s">
        <v>124</v>
      </c>
      <c r="I62" s="23"/>
      <c r="J62" s="23"/>
      <c r="K62" s="141"/>
      <c r="L62" s="157"/>
      <c r="M62" s="158"/>
      <c r="N62" s="155"/>
      <c r="P62" s="185"/>
      <c r="Q62" s="23"/>
      <c r="R62" s="141"/>
      <c r="S62" s="157"/>
      <c r="T62" s="158"/>
      <c r="U62" s="23"/>
      <c r="V62" s="23"/>
    </row>
    <row r="63" spans="1:250" ht="12.95" hidden="1" customHeight="1" x14ac:dyDescent="0.2">
      <c r="A63" s="162"/>
      <c r="B63" s="23"/>
      <c r="C63" s="86" t="s">
        <v>109</v>
      </c>
      <c r="D63" s="86"/>
      <c r="E63" s="86" t="s">
        <v>109</v>
      </c>
      <c r="F63" s="176"/>
      <c r="G63" s="66"/>
      <c r="H63" s="159"/>
      <c r="I63" s="23"/>
      <c r="J63" s="23"/>
      <c r="K63" s="86" t="s">
        <v>109</v>
      </c>
      <c r="L63" s="86"/>
      <c r="M63" s="86" t="s">
        <v>109</v>
      </c>
      <c r="N63" s="155"/>
      <c r="P63" s="23"/>
      <c r="Q63" s="23"/>
      <c r="R63" s="23"/>
      <c r="S63" s="86"/>
      <c r="T63" s="23"/>
      <c r="U63" s="86"/>
      <c r="V63" s="23"/>
    </row>
    <row r="64" spans="1:250" ht="12.95" hidden="1" customHeight="1" thickBot="1" x14ac:dyDescent="0.25">
      <c r="A64" s="162"/>
      <c r="B64" s="23"/>
      <c r="C64" s="86" t="s">
        <v>126</v>
      </c>
      <c r="D64" s="86"/>
      <c r="E64" s="86" t="s">
        <v>128</v>
      </c>
      <c r="F64" s="176"/>
      <c r="G64" s="41"/>
      <c r="H64" s="160"/>
      <c r="I64" s="23"/>
      <c r="J64" s="23"/>
      <c r="K64" s="86" t="s">
        <v>126</v>
      </c>
      <c r="L64" s="86"/>
      <c r="M64" s="86" t="s">
        <v>128</v>
      </c>
      <c r="N64" s="155"/>
      <c r="P64" s="23"/>
      <c r="Q64" s="23"/>
      <c r="R64" s="23"/>
      <c r="S64" s="86"/>
      <c r="T64" s="23"/>
      <c r="U64" s="86"/>
      <c r="V64" s="23"/>
    </row>
    <row r="65" spans="1:23" ht="12.95" hidden="1" customHeight="1" x14ac:dyDescent="0.25">
      <c r="A65" s="131" t="s">
        <v>100</v>
      </c>
      <c r="B65" s="23"/>
      <c r="C65" s="43" t="str">
        <f>IF(+C14&gt;0,(SUM(+C14*10^(+'Mly move model'!$U50+'Mly move model'!$V50*LOG10(+C14*1000)+(+'Mly move model'!$W50*(LOG10(+C14*1000)^2)+'Mly move model'!$X50*(LOG10(+C14*1000)-'Mly move model'!$Z50)*(MAX((LOG10(+C14*1000)-'Mly move model'!$Z50),0))+'Mly move model'!$Y50*(LOG10(+C14*1000)-'Mly move model'!$AA50)*MAX((LOG10(C14*1000)-'Mly move model'!$AA50),0)))/100)),"")</f>
        <v/>
      </c>
      <c r="D65" s="74"/>
      <c r="E65" s="43" t="str">
        <f>IF(+E14&gt;0,(SUM(+E14*10^(+'Mly move model'!$U50+'Mly move model'!$V50*LOG10(+E14*1000)+(+'Mly move model'!$W50*(LOG10(+E14*1000)^2)+'Mly move model'!$X50*(LOG10(+E14*1000)-'Mly move model'!$Z50)*(MAX((LOG10(+E14*1000)-'Mly move model'!$Z50),0))+'Mly move model'!$Y50*(LOG10(+E14*1000)-'Mly move model'!$AA50)*MAX((LOG10(E14*1000)-'Mly move model'!$AA50),0)))/100)),"")</f>
        <v/>
      </c>
      <c r="F65" s="177"/>
      <c r="G65" s="10"/>
      <c r="H65" s="131" t="s">
        <v>100</v>
      </c>
      <c r="I65" s="23"/>
      <c r="J65" s="23"/>
      <c r="K65" s="43" t="str">
        <f>IF(+C14&gt;0,(SUM(+C14*10^(+'Mly move model'!$AD50+'Mly move model'!$AE50*LOG10(+C14*1000)+(+'Mly move model'!$AF50*(LOG10(+C14*1000)^2)+'Mly move model'!$AG50*(LOG10(+C14*1000)-'Mly move model'!$AI50)*(MAX((LOG10(+C14*1000)-'Mly move model'!$AI50),0))+'Mly move model'!$AH50*(LOG10(+C14*1000)-'Mly move model'!$AJ50)*MAX((LOG10(C14*1000)-'Mly move model'!$AJ50),0)))/100)),"")</f>
        <v/>
      </c>
      <c r="L65" s="74"/>
      <c r="M65" s="43" t="str">
        <f>IF(+E14&gt;0,(SUM(+E14*10^(+'Mly move model'!$AD50+'Mly move model'!$AE50*LOG10(+E14*1000)+(+'Mly move model'!$AF50*(LOG10(+E14*1000)^2)+'Mly move model'!$AG50*(LOG10(+E14*1000)-'Mly move model'!$AI50)*(MAX((LOG10(+E14*1000)-'Mly move model'!$AI50),0))+'Mly move model'!$AH50*(LOG10(+E14*1000)-'Mly move model'!$AJ50)*MAX((LOG10(E14*1000)-'Mly move model'!$AJ50),0)))/100)),"")</f>
        <v/>
      </c>
      <c r="N65" s="155"/>
      <c r="P65" s="44"/>
      <c r="Q65" s="23"/>
      <c r="R65" s="23"/>
      <c r="S65" s="55"/>
      <c r="T65" s="23"/>
      <c r="U65" s="55"/>
      <c r="V65" s="23"/>
    </row>
    <row r="66" spans="1:23" s="11" customFormat="1" ht="12.95" hidden="1" customHeight="1" x14ac:dyDescent="0.25">
      <c r="A66" s="131" t="s">
        <v>101</v>
      </c>
      <c r="B66" s="151"/>
      <c r="C66" s="46" t="str">
        <f>IF(+C15&gt;0,(SUM(+C15*10^(+'Mly move model'!$U51+'Mly move model'!$V51*LOG10(+C15*1000)+(+'Mly move model'!$W51*(LOG10(+C15*1000)^2)+'Mly move model'!$X51*(LOG10(+C15*1000)-'Mly move model'!$Z51)*(MAX((LOG10(+C15*1000)-'Mly move model'!$Z51),0))+'Mly move model'!$Y51*(LOG10(+C15*1000)-'Mly move model'!$AA51)*MAX((LOG10(C15*1000)-'Mly move model'!$AA51),0)))/100)),"")</f>
        <v/>
      </c>
      <c r="D66" s="74"/>
      <c r="E66" s="46" t="str">
        <f>IF(+E15&gt;0,(SUM(+E15*10^(+'Mly move model'!$U51+'Mly move model'!$V51*LOG10(+E15*1000)+(+'Mly move model'!$W51*(LOG10(+E15*1000)^2)+'Mly move model'!$X51*(LOG10(+E15*1000)-'Mly move model'!$Z51)*(MAX((LOG10(+E15*1000)-'Mly move model'!$Z51),0))+'Mly move model'!$Y51*(LOG10(+E15*1000)-'Mly move model'!$AA51)*MAX((LOG10(E15*1000)-'Mly move model'!$AA51),0)))/100)),"")</f>
        <v/>
      </c>
      <c r="F66" s="177"/>
      <c r="G66" s="79"/>
      <c r="H66" s="131" t="s">
        <v>101</v>
      </c>
      <c r="I66" s="151"/>
      <c r="J66" s="151"/>
      <c r="K66" s="46" t="str">
        <f>IF(+C15&gt;0,(SUM(+C15*10^(+'Mly move model'!$AD51+'Mly move model'!$AE51*LOG10(+C15*1000)+(+'Mly move model'!$AF51*(LOG10(+C15*1000)^2)+'Mly move model'!$AG51*(LOG10(+C15*1000)-'Mly move model'!$AI51)*(MAX((LOG10(+C15*1000)-'Mly move model'!$AI51),0))+'Mly move model'!$AH51*(LOG10(+C15*1000)-'Mly move model'!$AJ51)*MAX((LOG10(C15*1000)-'Mly move model'!$AJ51),0)))/100)),"")</f>
        <v/>
      </c>
      <c r="L66" s="74"/>
      <c r="M66" s="46" t="str">
        <f>IF(+E15&gt;0,(SUM(+E15*10^(+'Mly move model'!$AD51+'Mly move model'!$AE51*LOG10(+E15*1000)+(+'Mly move model'!$AF51*(LOG10(+E15*1000)^2)+'Mly move model'!$AG51*(LOG10(+E15*1000)-'Mly move model'!$AI51)*(MAX((LOG10(+E15*1000)-'Mly move model'!$AI51),0))+'Mly move model'!$AH51*(LOG10(+E15*1000)-'Mly move model'!$AJ51)*MAX((LOG10(E15*1000)-'Mly move model'!$AJ51),0)))/100)),"")</f>
        <v/>
      </c>
      <c r="N66" s="161"/>
      <c r="O66" s="151"/>
      <c r="P66" s="44"/>
      <c r="Q66" s="151"/>
      <c r="R66" s="151"/>
      <c r="S66" s="55"/>
      <c r="T66" s="151"/>
      <c r="U66" s="55"/>
      <c r="V66" s="151"/>
      <c r="W66" s="151"/>
    </row>
    <row r="67" spans="1:23" s="11" customFormat="1" ht="12.95" hidden="1" customHeight="1" x14ac:dyDescent="0.25">
      <c r="A67" s="131" t="s">
        <v>102</v>
      </c>
      <c r="B67" s="151"/>
      <c r="C67" s="46" t="str">
        <f>IF(+C16&gt;0,(SUM(+C16*10^(+'Mly move model'!$U52+'Mly move model'!$V52*LOG10(+C16*1000)+(+'Mly move model'!$W52*(LOG10(+C16*1000)^2)+'Mly move model'!$X52*(LOG10(+C16*1000)-'Mly move model'!$Z52)*(MAX((LOG10(+C16*1000)-'Mly move model'!$Z52),0))+'Mly move model'!$Y52*(LOG10(+C16*1000)-'Mly move model'!$AA52)*MAX((LOG10(C16*1000)-'Mly move model'!$AA52),0)))/100)),"")</f>
        <v/>
      </c>
      <c r="D67" s="74"/>
      <c r="E67" s="46" t="str">
        <f>IF(+E16&gt;0,(SUM(+E16*10^(+'Mly move model'!$U52+'Mly move model'!$V52*LOG10(+E16*1000)+(+'Mly move model'!$W52*(LOG10(+E16*1000)^2)+'Mly move model'!$X52*(LOG10(+E16*1000)-'Mly move model'!$Z52)*(MAX((LOG10(+E16*1000)-'Mly move model'!$Z52),0))+'Mly move model'!$Y52*(LOG10(+E16*1000)-'Mly move model'!$AA52)*MAX((LOG10(E16*1000)-'Mly move model'!$AA52),0)))/100)),"")</f>
        <v/>
      </c>
      <c r="F67" s="177"/>
      <c r="G67" s="79"/>
      <c r="H67" s="131" t="s">
        <v>102</v>
      </c>
      <c r="I67" s="151"/>
      <c r="J67" s="151"/>
      <c r="K67" s="46" t="str">
        <f>IF(+C16&gt;0,(SUM(+C16*10^(+'Mly move model'!$AD52+'Mly move model'!$AE52*LOG10(+C16*1000)+(+'Mly move model'!$AF52*(LOG10(+C16*1000)^2)+'Mly move model'!$AG52*(LOG10(+C16*1000)-'Mly move model'!$AI52)*(MAX((LOG10(+C16*1000)-'Mly move model'!$AI52),0))+'Mly move model'!$AH52*(LOG10(+C16*1000)-'Mly move model'!$AJ52)*MAX((LOG10(C16*1000)-'Mly move model'!$AJ52),0)))/100)),"")</f>
        <v/>
      </c>
      <c r="L67" s="74"/>
      <c r="M67" s="46" t="str">
        <f>IF(+E16&gt;0,(SUM(+E16*10^(+'Mly move model'!$AD52+'Mly move model'!$AE52*LOG10(+E16*1000)+(+'Mly move model'!$AF52*(LOG10(+E16*1000)^2)+'Mly move model'!$AG52*(LOG10(+E16*1000)-'Mly move model'!$AI52)*(MAX((LOG10(+E16*1000)-'Mly move model'!$AI52),0))+'Mly move model'!$AH52*(LOG10(+E16*1000)-'Mly move model'!$AJ52)*MAX((LOG10(E16*1000)-'Mly move model'!$AJ52),0)))/100)),"")</f>
        <v/>
      </c>
      <c r="N67" s="161"/>
      <c r="O67" s="151"/>
      <c r="P67" s="44"/>
      <c r="Q67" s="151"/>
      <c r="R67" s="151"/>
      <c r="S67" s="55"/>
      <c r="T67" s="151"/>
      <c r="U67" s="55"/>
      <c r="V67" s="151"/>
      <c r="W67" s="151"/>
    </row>
    <row r="68" spans="1:23" s="11" customFormat="1" ht="12.95" hidden="1" customHeight="1" x14ac:dyDescent="0.25">
      <c r="A68" s="131" t="s">
        <v>103</v>
      </c>
      <c r="B68" s="151"/>
      <c r="C68" s="46" t="str">
        <f>IF(+C17&gt;0,(SUM(+C17*10^(+'Mly move model'!$U53+'Mly move model'!$V53*LOG10(+C17*1000)+(+'Mly move model'!$W53*(LOG10(+C17*1000)^2)+'Mly move model'!$X53*(LOG10(+C17*1000)-'Mly move model'!$Z53)*(MAX((LOG10(+C17*1000)-'Mly move model'!$Z53),0))+'Mly move model'!$Y53*(LOG10(+C17*1000)-'Mly move model'!$AA53)*MAX((LOG10(C17*1000)-'Mly move model'!$AA53),0)))/100)),"")</f>
        <v/>
      </c>
      <c r="D68" s="74"/>
      <c r="E68" s="46" t="str">
        <f>IF(+E17&gt;0,(SUM(+E17*10^(+'Mly move model'!$U53+'Mly move model'!$V53*LOG10(+E17*1000)+(+'Mly move model'!$W53*(LOG10(+E17*1000)^2)+'Mly move model'!$X53*(LOG10(+E17*1000)-'Mly move model'!$Z53)*(MAX((LOG10(+E17*1000)-'Mly move model'!$Z53),0))+'Mly move model'!$Y53*(LOG10(+E17*1000)-'Mly move model'!$AA53)*MAX((LOG10(E17*1000)-'Mly move model'!$AA53),0)))/100)),"")</f>
        <v/>
      </c>
      <c r="F68" s="177"/>
      <c r="G68" s="79"/>
      <c r="H68" s="131" t="s">
        <v>103</v>
      </c>
      <c r="I68" s="151"/>
      <c r="J68" s="151"/>
      <c r="K68" s="46" t="str">
        <f>IF(+C17&gt;0,(SUM(+C17*10^(+'Mly move model'!$AD53+'Mly move model'!$AE53*LOG10(+C17*1000)+(+'Mly move model'!$AF53*(LOG10(+C17*1000)^2)+'Mly move model'!$AG53*(LOG10(+C17*1000)-'Mly move model'!$AI53)*(MAX((LOG10(+C17*1000)-'Mly move model'!$AI53),0))+'Mly move model'!$AH53*(LOG10(+C17*1000)-'Mly move model'!$AJ53)*MAX((LOG10(C17*1000)-'Mly move model'!$AJ53),0)))/100)),"")</f>
        <v/>
      </c>
      <c r="L68" s="74"/>
      <c r="M68" s="46" t="str">
        <f>IF(+E17&gt;0,(SUM(+E17*10^(+'Mly move model'!$AD53+'Mly move model'!$AE53*LOG10(+E17*1000)+(+'Mly move model'!$AF53*(LOG10(+E17*1000)^2)+'Mly move model'!$AG53*(LOG10(+E17*1000)-'Mly move model'!$AI53)*(MAX((LOG10(+E17*1000)-'Mly move model'!$AI53),0))+'Mly move model'!$AH53*(LOG10(+E17*1000)-'Mly move model'!$AJ53)*MAX((LOG10(E17*1000)-'Mly move model'!$AJ53),0)))/100)),"")</f>
        <v/>
      </c>
      <c r="N68" s="161"/>
      <c r="O68" s="151"/>
      <c r="P68" s="44"/>
      <c r="Q68" s="151"/>
      <c r="R68" s="151"/>
      <c r="S68" s="55"/>
      <c r="T68" s="151"/>
      <c r="U68" s="55"/>
      <c r="V68" s="151"/>
      <c r="W68" s="151"/>
    </row>
    <row r="69" spans="1:23" s="11" customFormat="1" ht="12.95" hidden="1" customHeight="1" x14ac:dyDescent="0.25">
      <c r="A69" s="131" t="s">
        <v>104</v>
      </c>
      <c r="B69" s="151"/>
      <c r="C69" s="46" t="str">
        <f>IF(+C18&gt;0,(SUM(+C18*10^(+'Mly move model'!$U54+'Mly move model'!$V54*LOG10(+C18*1000)+(+'Mly move model'!$W54*(LOG10(+C18*1000)^2)+'Mly move model'!$X54*(LOG10(+C18*1000)-'Mly move model'!$Z54)*(MAX((LOG10(+C18*1000)-'Mly move model'!$Z54),0))+'Mly move model'!$Y54*(LOG10(+C18*1000)-'Mly move model'!$AA54)*MAX((LOG10(C18*1000)-'Mly move model'!$AA54),0)))/100)),"")</f>
        <v/>
      </c>
      <c r="D69" s="74"/>
      <c r="E69" s="46" t="str">
        <f>IF(+E18&gt;0,(SUM(+E18*10^(+'Mly move model'!$U54+'Mly move model'!$V54*LOG10(+E18*1000)+(+'Mly move model'!$W54*(LOG10(+E18*1000)^2)+'Mly move model'!$X54*(LOG10(+E18*1000)-'Mly move model'!$Z54)*(MAX((LOG10(+E18*1000)-'Mly move model'!$Z54),0))+'Mly move model'!$Y54*(LOG10(+E18*1000)-'Mly move model'!$AA54)*MAX((LOG10(E18*1000)-'Mly move model'!$AA54),0)))/100)),"")</f>
        <v/>
      </c>
      <c r="F69" s="177"/>
      <c r="G69" s="79"/>
      <c r="H69" s="131" t="s">
        <v>104</v>
      </c>
      <c r="I69" s="151"/>
      <c r="J69" s="151"/>
      <c r="K69" s="46" t="str">
        <f>IF(+C18&gt;0,(SUM(+C18*10^(+'Mly move model'!$AD54+'Mly move model'!$AE54*LOG10(+C18*1000)+(+'Mly move model'!$AF54*(LOG10(+C18*1000)^2)+'Mly move model'!$AG54*(LOG10(+C18*1000)-'Mly move model'!$AI54)*(MAX((LOG10(+C18*1000)-'Mly move model'!$AI54),0))+'Mly move model'!$AH54*(LOG10(+C18*1000)-'Mly move model'!$AJ54)*MAX((LOG10(C18*1000)-'Mly move model'!$AJ54),0)))/100)),"")</f>
        <v/>
      </c>
      <c r="L69" s="74"/>
      <c r="M69" s="46" t="str">
        <f>IF(+E18&gt;0,(SUM(+E18*10^(+'Mly move model'!$AD54+'Mly move model'!$AE54*LOG10(+E18*1000)+(+'Mly move model'!$AF54*(LOG10(+E18*1000)^2)+'Mly move model'!$AG54*(LOG10(+E18*1000)-'Mly move model'!$AI54)*(MAX((LOG10(+E18*1000)-'Mly move model'!$AI54),0))+'Mly move model'!$AH54*(LOG10(+E18*1000)-'Mly move model'!$AJ54)*MAX((LOG10(E18*1000)-'Mly move model'!$AJ54),0)))/100)),"")</f>
        <v/>
      </c>
      <c r="N69" s="161"/>
      <c r="O69" s="151"/>
      <c r="P69" s="44"/>
      <c r="Q69" s="151"/>
      <c r="R69" s="151"/>
      <c r="S69" s="55"/>
      <c r="T69" s="151"/>
      <c r="U69" s="55"/>
      <c r="V69" s="151"/>
      <c r="W69" s="151"/>
    </row>
    <row r="70" spans="1:23" s="11" customFormat="1" ht="12.95" hidden="1" customHeight="1" x14ac:dyDescent="0.25">
      <c r="A70" s="131" t="s">
        <v>105</v>
      </c>
      <c r="B70" s="151"/>
      <c r="C70" s="46" t="str">
        <f>IF(+C19&gt;0,(SUM(+C19*10^(+'Mly move model'!$U55+'Mly move model'!$V55*LOG10(+C19*1000)+(+'Mly move model'!$W55*(LOG10(+C19*1000)^2)+'Mly move model'!$X55*(LOG10(+C19*1000)-'Mly move model'!$Z55)*(MAX((LOG10(+C19*1000)-'Mly move model'!$Z55),0))+'Mly move model'!$Y55*(LOG10(+C19*1000)-'Mly move model'!$AA55)*MAX((LOG10(C19*1000)-'Mly move model'!$AA55),0)))/100)),"")</f>
        <v/>
      </c>
      <c r="D70" s="74"/>
      <c r="E70" s="46" t="str">
        <f>IF(+E19&gt;0,(SUM(+E19*10^(+'Mly move model'!$U55+'Mly move model'!$V55*LOG10(+E19*1000)+(+'Mly move model'!$W55*(LOG10(+E19*1000)^2)+'Mly move model'!$X55*(LOG10(+E19*1000)-'Mly move model'!$Z55)*(MAX((LOG10(+E19*1000)-'Mly move model'!$Z55),0))+'Mly move model'!$Y55*(LOG10(+E19*1000)-'Mly move model'!$AA55)*MAX((LOG10(E19*1000)-'Mly move model'!$AA55),0)))/100)),"")</f>
        <v/>
      </c>
      <c r="F70" s="177"/>
      <c r="G70" s="79"/>
      <c r="H70" s="131" t="s">
        <v>105</v>
      </c>
      <c r="I70" s="151"/>
      <c r="J70" s="151"/>
      <c r="K70" s="46" t="str">
        <f>IF(+C19&gt;0,(SUM(+C19*10^(+'Mly move model'!$AD55+'Mly move model'!$AE55*LOG10(+C19*1000)+(+'Mly move model'!$AF55*(LOG10(+C19*1000)^2)+'Mly move model'!$AG55*(LOG10(+C19*1000)-'Mly move model'!$AI55)*(MAX((LOG10(+C19*1000)-'Mly move model'!$AI55),0))+'Mly move model'!$AH55*(LOG10(+C19*1000)-'Mly move model'!$AJ55)*MAX((LOG10(C19*1000)-'Mly move model'!$AJ55),0)))/100)),"")</f>
        <v/>
      </c>
      <c r="L70" s="74"/>
      <c r="M70" s="46" t="str">
        <f>IF(+E19&gt;0,(SUM(+E19*10^(+'Mly move model'!$AD55+'Mly move model'!$AE55*LOG10(+E19*1000)+(+'Mly move model'!$AF55*(LOG10(+E19*1000)^2)+'Mly move model'!$AG55*(LOG10(+E19*1000)-'Mly move model'!$AI55)*(MAX((LOG10(+E19*1000)-'Mly move model'!$AI55),0))+'Mly move model'!$AH55*(LOG10(+E19*1000)-'Mly move model'!$AJ55)*MAX((LOG10(E19*1000)-'Mly move model'!$AJ55),0)))/100)),"")</f>
        <v/>
      </c>
      <c r="N70" s="161"/>
      <c r="O70" s="151"/>
      <c r="P70" s="44"/>
      <c r="Q70" s="151"/>
      <c r="R70" s="151"/>
      <c r="S70" s="55"/>
      <c r="T70" s="151"/>
      <c r="U70" s="55"/>
      <c r="V70" s="151"/>
      <c r="W70" s="151"/>
    </row>
    <row r="71" spans="1:23" s="11" customFormat="1" ht="12.95" hidden="1" customHeight="1" x14ac:dyDescent="0.25">
      <c r="A71" s="131" t="s">
        <v>106</v>
      </c>
      <c r="B71" s="151"/>
      <c r="C71" s="46" t="str">
        <f>IF(+C20&gt;0,(SUM(+C20*10^(+'Mly move model'!$U56+'Mly move model'!$V56*LOG10(+C20*1000)+(+'Mly move model'!$W56*(LOG10(+C20*1000)^2)+'Mly move model'!$X56*(LOG10(+C20*1000)-'Mly move model'!$Z56)*(MAX((LOG10(+C20*1000)-'Mly move model'!$Z56),0))+'Mly move model'!$Y56*(LOG10(+C20*1000)-'Mly move model'!$AA56)*MAX((LOG10(C20*1000)-'Mly move model'!$AA56),0)))/100)),"")</f>
        <v/>
      </c>
      <c r="D71" s="74"/>
      <c r="E71" s="46" t="str">
        <f>IF(+E20&gt;0,(SUM(+E20*10^(+'Mly move model'!$U56+'Mly move model'!$V56*LOG10(+E20*1000)+(+'Mly move model'!$W56*(LOG10(+E20*1000)^2)+'Mly move model'!$X56*(LOG10(+E20*1000)-'Mly move model'!$Z56)*(MAX((LOG10(+E20*1000)-'Mly move model'!$Z56),0))+'Mly move model'!$Y56*(LOG10(+E20*1000)-'Mly move model'!$AA56)*MAX((LOG10(E20*1000)-'Mly move model'!$AA56),0)))/100)),"")</f>
        <v/>
      </c>
      <c r="F71" s="177"/>
      <c r="G71" s="79"/>
      <c r="H71" s="131" t="s">
        <v>106</v>
      </c>
      <c r="I71" s="151"/>
      <c r="J71" s="151"/>
      <c r="K71" s="46" t="str">
        <f>IF(+C20&gt;0,(SUM(+C20*10^(+'Mly move model'!$AD56+'Mly move model'!$AE56*LOG10(+C20*1000)+(+'Mly move model'!$AF56*(LOG10(+C20*1000)^2)+'Mly move model'!$AG56*(LOG10(+C20*1000)-'Mly move model'!$AI56)*(MAX((LOG10(+C20*1000)-'Mly move model'!$AI56),0))+'Mly move model'!$AH56*(LOG10(+C20*1000)-'Mly move model'!$AJ56)*MAX((LOG10(C20*1000)-'Mly move model'!$AJ56),0)))/100)),"")</f>
        <v/>
      </c>
      <c r="L71" s="74"/>
      <c r="M71" s="46" t="str">
        <f>IF(+E20&gt;0,(SUM(+E20*10^(+'Mly move model'!$AD56+'Mly move model'!$AE56*LOG10(+E20*1000)+(+'Mly move model'!$AF56*(LOG10(+E20*1000)^2)+'Mly move model'!$AG56*(LOG10(+E20*1000)-'Mly move model'!$AI56)*(MAX((LOG10(+E20*1000)-'Mly move model'!$AI56),0))+'Mly move model'!$AH56*(LOG10(+E20*1000)-'Mly move model'!$AJ56)*MAX((LOG10(E20*1000)-'Mly move model'!$AJ56),0)))/100)),"")</f>
        <v/>
      </c>
      <c r="N71" s="161"/>
      <c r="O71" s="151"/>
      <c r="P71" s="44"/>
      <c r="Q71" s="151"/>
      <c r="R71" s="151"/>
      <c r="S71" s="55"/>
      <c r="T71" s="151"/>
      <c r="U71" s="55"/>
      <c r="V71" s="151"/>
      <c r="W71" s="151"/>
    </row>
    <row r="72" spans="1:23" s="11" customFormat="1" ht="12.95" hidden="1" customHeight="1" x14ac:dyDescent="0.25">
      <c r="A72" s="131" t="s">
        <v>107</v>
      </c>
      <c r="B72" s="151"/>
      <c r="C72" s="46" t="str">
        <f>IF(+C21&gt;0,(SUM(+C21*10^(+'Mly move model'!$U57+'Mly move model'!$V57*LOG10(+C21*1000)+(+'Mly move model'!$W57*(LOG10(+C21*1000)^2)+'Mly move model'!$X57*(LOG10(+C21*1000)-'Mly move model'!$Z57)*(MAX((LOG10(+C21*1000)-'Mly move model'!$Z57),0))+'Mly move model'!$Y57*(LOG10(+C21*1000)-'Mly move model'!$AA57)*MAX((LOG10(C21*1000)-'Mly move model'!$AA57),0)))/100)),"")</f>
        <v/>
      </c>
      <c r="D72" s="74"/>
      <c r="E72" s="46" t="str">
        <f>IF(+E21&gt;0,(SUM(+E21*10^(+'Mly move model'!$U57+'Mly move model'!$V57*LOG10(+E21*1000)+(+'Mly move model'!$W57*(LOG10(+E21*1000)^2)+'Mly move model'!$X57*(LOG10(+E21*1000)-'Mly move model'!$Z57)*(MAX((LOG10(+E21*1000)-'Mly move model'!$Z57),0))+'Mly move model'!$Y57*(LOG10(+E21*1000)-'Mly move model'!$AA57)*MAX((LOG10(E21*1000)-'Mly move model'!$AA57),0)))/100)),"")</f>
        <v/>
      </c>
      <c r="F72" s="177"/>
      <c r="G72" s="79"/>
      <c r="H72" s="131" t="s">
        <v>107</v>
      </c>
      <c r="I72" s="151"/>
      <c r="J72" s="151"/>
      <c r="K72" s="46" t="str">
        <f>IF(+C21&gt;0,(SUM(+C21*10^(+'Mly move model'!$AD57+'Mly move model'!$AE57*LOG10(+C21*1000)+(+'Mly move model'!$AF57*(LOG10(+C21*1000)^2)+'Mly move model'!$AG57*(LOG10(+C21*1000)-'Mly move model'!$AI57)*(MAX((LOG10(+C21*1000)-'Mly move model'!$AI57),0))+'Mly move model'!$AH57*(LOG10(+C21*1000)-'Mly move model'!$AJ57)*MAX((LOG10(C21*1000)-'Mly move model'!$AJ57),0)))/100)),"")</f>
        <v/>
      </c>
      <c r="L72" s="74"/>
      <c r="M72" s="46" t="str">
        <f>IF(+E21&gt;0,(SUM(+E21*10^(+'Mly move model'!$AD57+'Mly move model'!$AE57*LOG10(+E21*1000)+(+'Mly move model'!$AF57*(LOG10(+E21*1000)^2)+'Mly move model'!$AG57*(LOG10(+E21*1000)-'Mly move model'!$AI57)*(MAX((LOG10(+E21*1000)-'Mly move model'!$AI57),0))+'Mly move model'!$AH57*(LOG10(+E21*1000)-'Mly move model'!$AJ57)*MAX((LOG10(E21*1000)-'Mly move model'!$AJ57),0)))/100)),"")</f>
        <v/>
      </c>
      <c r="N72" s="161"/>
      <c r="O72" s="151"/>
      <c r="P72" s="44"/>
      <c r="Q72" s="151"/>
      <c r="R72" s="151"/>
      <c r="S72" s="55"/>
      <c r="T72" s="151"/>
      <c r="U72" s="55"/>
      <c r="V72" s="151"/>
      <c r="W72" s="151"/>
    </row>
    <row r="73" spans="1:23" s="11" customFormat="1" ht="12.95" hidden="1" customHeight="1" thickBot="1" x14ac:dyDescent="0.3">
      <c r="A73" s="156" t="s">
        <v>108</v>
      </c>
      <c r="B73" s="151"/>
      <c r="C73" s="47" t="str">
        <f>IF(+C22&gt;0,(SUM(+C22*10^(+'Mly move model'!$U58+'Mly move model'!$V58*LOG10(+C22*1000)+(+'Mly move model'!$W58*(LOG10(+C22*1000)^2)+'Mly move model'!$X58*(LOG10(+C22*1000)-'Mly move model'!$Z58)*(MAX((LOG10(+C22*1000)-'Mly move model'!$Z58),0))+'Mly move model'!$Y58*(LOG10(+C22*1000)-'Mly move model'!$AA58)*MAX((LOG10(C22*1000)-'Mly move model'!$AA58),0)))/100)),"")</f>
        <v/>
      </c>
      <c r="D73" s="74"/>
      <c r="E73" s="47" t="str">
        <f>IF(+E22&gt;0,(SUM(+E22*10^(+'Mly move model'!$U58+'Mly move model'!$V58*LOG10(+E22*1000)+(+'Mly move model'!$W58*(LOG10(+E22*1000)^2)+'Mly move model'!$X58*(LOG10(+E22*1000)-'Mly move model'!$Z58)*(MAX((LOG10(+E22*1000)-'Mly move model'!$Z58),0))+'Mly move model'!$Y58*(LOG10(+E22*1000)-'Mly move model'!$AA58)*MAX((LOG10(E22*1000)-'Mly move model'!$AA58),0)))/100)),"")</f>
        <v/>
      </c>
      <c r="F73" s="177"/>
      <c r="G73" s="79"/>
      <c r="H73" s="156" t="s">
        <v>108</v>
      </c>
      <c r="I73" s="151"/>
      <c r="J73" s="151"/>
      <c r="K73" s="47" t="str">
        <f>IF(+C22&gt;0,(SUM(+C22*10^(+'Mly move model'!$AD58+'Mly move model'!$AE58*LOG10(+C22*1000)+(+'Mly move model'!$AF58*(LOG10(+C22*1000)^2)+'Mly move model'!$AG58*(LOG10(+C22*1000)-'Mly move model'!$AI58)*(MAX((LOG10(+C22*1000)-'Mly move model'!$AI58),0))+'Mly move model'!$AH58*(LOG10(+C22*1000)-'Mly move model'!$AJ58)*MAX((LOG10(C22*1000)-'Mly move model'!$AJ58),0)))/100)),"")</f>
        <v/>
      </c>
      <c r="L73" s="74"/>
      <c r="M73" s="47" t="str">
        <f>IF(+E22&gt;0,(SUM(+E22*10^(+'Mly move model'!$AD58+'Mly move model'!$AE58*LOG10(+E22*1000)+(+'Mly move model'!$AF58*(LOG10(+E22*1000)^2)+'Mly move model'!$AG58*(LOG10(+E22*1000)-'Mly move model'!$AI58)*(MAX((LOG10(+E22*1000)-'Mly move model'!$AI58),0))+'Mly move model'!$AH58*(LOG10(+E22*1000)-'Mly move model'!$AJ58)*MAX((LOG10(E22*1000)-'Mly move model'!$AJ58),0)))/100)),"")</f>
        <v/>
      </c>
      <c r="N73" s="161"/>
      <c r="O73" s="151"/>
      <c r="P73" s="185"/>
      <c r="Q73" s="151"/>
      <c r="R73" s="151"/>
      <c r="S73" s="55"/>
      <c r="T73" s="151"/>
      <c r="U73" s="55"/>
      <c r="V73" s="151"/>
      <c r="W73" s="151"/>
    </row>
    <row r="74" spans="1:23" s="11" customFormat="1" ht="12.95" hidden="1" customHeight="1" x14ac:dyDescent="0.2">
      <c r="A74" s="156" t="s">
        <v>125</v>
      </c>
      <c r="B74" s="151"/>
      <c r="C74" s="141"/>
      <c r="D74" s="157"/>
      <c r="E74" s="158"/>
      <c r="F74" s="155"/>
      <c r="G74" s="4"/>
      <c r="H74" s="156" t="s">
        <v>125</v>
      </c>
      <c r="I74" s="151"/>
      <c r="J74" s="151"/>
      <c r="K74" s="141"/>
      <c r="L74" s="157"/>
      <c r="M74" s="158"/>
      <c r="N74" s="161"/>
      <c r="O74" s="151"/>
      <c r="P74" s="185"/>
      <c r="Q74" s="151"/>
      <c r="R74" s="141"/>
      <c r="S74" s="157"/>
      <c r="T74" s="158"/>
      <c r="U74" s="151"/>
      <c r="V74" s="151"/>
      <c r="W74" s="151"/>
    </row>
    <row r="75" spans="1:23" s="11" customFormat="1" ht="12.95" hidden="1" customHeight="1" x14ac:dyDescent="0.2">
      <c r="A75" s="163"/>
      <c r="B75" s="23"/>
      <c r="C75" s="86" t="s">
        <v>109</v>
      </c>
      <c r="D75" s="86"/>
      <c r="E75" s="86" t="s">
        <v>109</v>
      </c>
      <c r="F75" s="155"/>
      <c r="G75" s="4"/>
      <c r="H75" s="162"/>
      <c r="I75" s="151"/>
      <c r="J75" s="23"/>
      <c r="K75" s="86" t="s">
        <v>109</v>
      </c>
      <c r="L75" s="86"/>
      <c r="M75" s="86" t="s">
        <v>109</v>
      </c>
      <c r="N75" s="161"/>
      <c r="O75" s="151"/>
      <c r="P75" s="151"/>
      <c r="Q75" s="23"/>
      <c r="R75" s="151"/>
      <c r="S75" s="86"/>
      <c r="T75" s="151"/>
      <c r="U75" s="86"/>
      <c r="V75" s="151"/>
      <c r="W75" s="151"/>
    </row>
    <row r="76" spans="1:23" s="11" customFormat="1" ht="12.95" hidden="1" customHeight="1" thickBot="1" x14ac:dyDescent="0.25">
      <c r="A76" s="163"/>
      <c r="B76" s="23"/>
      <c r="C76" s="86" t="s">
        <v>127</v>
      </c>
      <c r="D76" s="86"/>
      <c r="E76" s="86" t="s">
        <v>129</v>
      </c>
      <c r="F76" s="155"/>
      <c r="G76" s="4"/>
      <c r="H76" s="162"/>
      <c r="I76" s="151"/>
      <c r="J76" s="23"/>
      <c r="K76" s="86" t="s">
        <v>127</v>
      </c>
      <c r="L76" s="86"/>
      <c r="M76" s="86" t="s">
        <v>129</v>
      </c>
      <c r="N76" s="161"/>
      <c r="O76" s="151"/>
      <c r="P76" s="151"/>
      <c r="Q76" s="23"/>
      <c r="R76" s="151"/>
      <c r="S76" s="86"/>
      <c r="T76" s="151"/>
      <c r="U76" s="86"/>
      <c r="V76" s="151"/>
      <c r="W76" s="151"/>
    </row>
    <row r="77" spans="1:23" s="11" customFormat="1" ht="12.95" hidden="1" customHeight="1" x14ac:dyDescent="0.25">
      <c r="A77" s="131" t="s">
        <v>100</v>
      </c>
      <c r="B77" s="151"/>
      <c r="C77" s="43" t="str">
        <f>IF(+C26&gt;0,(SUM(+C26*10^(+'Mly move model'!$U50+'Mly move model'!$V50*LOG10(+C26*1000)+(+'Mly move model'!$W50*(LOG10(+C26*1000)^2)+'Mly move model'!$X50*(LOG10(+C26*1000)-'Mly move model'!$Z50)*(MAX((LOG10(+C26*1000)-'Mly move model'!$Z50),0))+'Mly move model'!$Y50*(LOG10(+C26*1000)-'Mly move model'!$AA50)*MAX((LOG10(C26*1000)-'Mly move model'!$AA50),0)))/100)),"")</f>
        <v/>
      </c>
      <c r="D77" s="74"/>
      <c r="E77" s="43" t="str">
        <f>IF(+E26&gt;0,(SUM(+E26*10^(+'Mly move model'!$U50+'Mly move model'!$V50*LOG10(+E26*1000)+(+'Mly move model'!$W50*(LOG10(+E26*1000)^2)+'Mly move model'!$X50*(LOG10(+E26*1000)-'Mly move model'!$Z50)*(MAX((LOG10(+E26*1000)-'Mly move model'!$Z50),0))+'Mly move model'!$Y50*(LOG10(+E26*1000)-'Mly move model'!$AA50)*MAX((LOG10(E26*1000)-'Mly move model'!$AA50),0)))/100)),"")</f>
        <v/>
      </c>
      <c r="F77" s="155"/>
      <c r="G77" s="4"/>
      <c r="H77" s="131" t="s">
        <v>100</v>
      </c>
      <c r="I77" s="151"/>
      <c r="J77" s="151"/>
      <c r="K77" s="43" t="str">
        <f>IF(+C26&gt;0,(SUM(+C26*10^(+'Mly move model'!$AD50+'Mly move model'!$AE50*LOG10(+C26*1000)+(+'Mly move model'!$AF50*(LOG10(+C26*1000)^2)+'Mly move model'!$AG50*(LOG10(+C26*1000)-'Mly move model'!$AI50)*(MAX((LOG10(+C26*1000)-'Mly move model'!$AI50),0))+'Mly move model'!$AH50*(LOG10(+C26*1000)-'Mly move model'!$AJ50)*MAX((LOG10(C26*1000)-'Mly move model'!$AJ50),0)))/100)),"")</f>
        <v/>
      </c>
      <c r="L77" s="74"/>
      <c r="M77" s="43" t="str">
        <f>IF(+E26&gt;0,(SUM(+E26*10^(+'Mly move model'!$AD50+'Mly move model'!$AE50*LOG10(+E26*1000)+(+'Mly move model'!$AF50*(LOG10(+E26*1000)^2)+'Mly move model'!$AG50*(LOG10(+E26*1000)-'Mly move model'!$AI50)*(MAX((LOG10(+E26*1000)-'Mly move model'!$AI50),0))+'Mly move model'!$AH50*(LOG10(+E26*1000)-'Mly move model'!$AJ50)*MAX((LOG10(E26*1000)-'Mly move model'!$AJ50),0)))/100)),"")</f>
        <v/>
      </c>
      <c r="N77" s="161"/>
      <c r="O77" s="151"/>
      <c r="P77" s="44"/>
      <c r="Q77" s="151"/>
      <c r="R77" s="151"/>
      <c r="S77" s="55"/>
      <c r="T77" s="151"/>
      <c r="U77" s="55"/>
      <c r="V77" s="151"/>
      <c r="W77" s="151"/>
    </row>
    <row r="78" spans="1:23" s="11" customFormat="1" ht="12.95" hidden="1" customHeight="1" x14ac:dyDescent="0.25">
      <c r="A78" s="131" t="s">
        <v>101</v>
      </c>
      <c r="B78" s="151"/>
      <c r="C78" s="46" t="str">
        <f>IF(+C27&gt;0,(SUM(+C27*10^(+'Mly move model'!$U51+'Mly move model'!$V51*LOG10(+C27*1000)+(+'Mly move model'!$W51*(LOG10(+C27*1000)^2)+'Mly move model'!$X51*(LOG10(+C27*1000)-'Mly move model'!$Z51)*(MAX((LOG10(+C27*1000)-'Mly move model'!$Z51),0))+'Mly move model'!$Y51*(LOG10(+C27*1000)-'Mly move model'!$AA51)*MAX((LOG10(C27*1000)-'Mly move model'!$AA51),0)))/100)),"")</f>
        <v/>
      </c>
      <c r="D78" s="74"/>
      <c r="E78" s="46" t="str">
        <f>IF(+E27&gt;0,(SUM(+E27*10^(+'Mly move model'!$U51+'Mly move model'!$V51*LOG10(+E27*1000)+(+'Mly move model'!$W51*(LOG10(+E27*1000)^2)+'Mly move model'!$X51*(LOG10(+E27*1000)-'Mly move model'!$Z51)*(MAX((LOG10(+E27*1000)-'Mly move model'!$Z51),0))+'Mly move model'!$Y51*(LOG10(+E27*1000)-'Mly move model'!$AA51)*MAX((LOG10(E27*1000)-'Mly move model'!$AA51),0)))/100)),"")</f>
        <v/>
      </c>
      <c r="F78" s="155"/>
      <c r="G78" s="4"/>
      <c r="H78" s="131" t="s">
        <v>101</v>
      </c>
      <c r="I78" s="151"/>
      <c r="J78" s="151"/>
      <c r="K78" s="46" t="str">
        <f>IF(+C27&gt;0,(SUM(+C27*10^(+'Mly move model'!$AD51+'Mly move model'!$AE51*LOG10(+C27*1000)+(+'Mly move model'!$AF51*(LOG10(+C27*1000)^2)+'Mly move model'!$AG51*(LOG10(+C27*1000)-'Mly move model'!$AI51)*(MAX((LOG10(+C27*1000)-'Mly move model'!$AI51),0))+'Mly move model'!$AH51*(LOG10(+C27*1000)-'Mly move model'!$AJ51)*MAX((LOG10(C27*1000)-'Mly move model'!$AJ51),0)))/100)),"")</f>
        <v/>
      </c>
      <c r="L78" s="74"/>
      <c r="M78" s="46" t="str">
        <f>IF(+E27&gt;0,(SUM(+E27*10^(+'Mly move model'!$AD51+'Mly move model'!$AE51*LOG10(+E27*1000)+(+'Mly move model'!$AF51*(LOG10(+E27*1000)^2)+'Mly move model'!$AG51*(LOG10(+E27*1000)-'Mly move model'!$AI51)*(MAX((LOG10(+E27*1000)-'Mly move model'!$AI51),0))+'Mly move model'!$AH51*(LOG10(+E27*1000)-'Mly move model'!$AJ51)*MAX((LOG10(E27*1000)-'Mly move model'!$AJ51),0)))/100)),"")</f>
        <v/>
      </c>
      <c r="N78" s="161"/>
      <c r="O78" s="151"/>
      <c r="P78" s="44"/>
      <c r="Q78" s="151"/>
      <c r="R78" s="151"/>
      <c r="S78" s="55"/>
      <c r="T78" s="151"/>
      <c r="U78" s="55"/>
      <c r="V78" s="151"/>
      <c r="W78" s="151"/>
    </row>
    <row r="79" spans="1:23" s="11" customFormat="1" ht="12.95" hidden="1" customHeight="1" x14ac:dyDescent="0.25">
      <c r="A79" s="131" t="s">
        <v>102</v>
      </c>
      <c r="B79" s="151"/>
      <c r="C79" s="46" t="str">
        <f>IF(+C28&gt;0,(SUM(+C28*10^(+'Mly move model'!$U52+'Mly move model'!$V52*LOG10(+C28*1000)+(+'Mly move model'!$W52*(LOG10(+C28*1000)^2)+'Mly move model'!$X52*(LOG10(+C28*1000)-'Mly move model'!$Z52)*(MAX((LOG10(+C28*1000)-'Mly move model'!$Z52),0))+'Mly move model'!$Y52*(LOG10(+C28*1000)-'Mly move model'!$AA52)*MAX((LOG10(C28*1000)-'Mly move model'!$AA52),0)))/100)),"")</f>
        <v/>
      </c>
      <c r="D79" s="74"/>
      <c r="E79" s="46" t="str">
        <f>IF(+E28&gt;0,(SUM(+E28*10^(+'Mly move model'!$U52+'Mly move model'!$V52*LOG10(+E28*1000)+(+'Mly move model'!$W52*(LOG10(+E28*1000)^2)+'Mly move model'!$X52*(LOG10(+E28*1000)-'Mly move model'!$Z52)*(MAX((LOG10(+E28*1000)-'Mly move model'!$Z52),0))+'Mly move model'!$Y52*(LOG10(+E28*1000)-'Mly move model'!$AA52)*MAX((LOG10(E28*1000)-'Mly move model'!$AA52),0)))/100)),"")</f>
        <v/>
      </c>
      <c r="F79" s="155"/>
      <c r="G79" s="4"/>
      <c r="H79" s="131" t="s">
        <v>102</v>
      </c>
      <c r="I79" s="151"/>
      <c r="J79" s="151"/>
      <c r="K79" s="46" t="str">
        <f>IF(+C28&gt;0,(SUM(+C28*10^(+'Mly move model'!$AD52+'Mly move model'!$AE52*LOG10(+C28*1000)+(+'Mly move model'!$AF52*(LOG10(+C28*1000)^2)+'Mly move model'!$AG52*(LOG10(+C28*1000)-'Mly move model'!$AI52)*(MAX((LOG10(+C28*1000)-'Mly move model'!$AI52),0))+'Mly move model'!$AH52*(LOG10(+C28*1000)-'Mly move model'!$AJ52)*MAX((LOG10(C28*1000)-'Mly move model'!$AJ52),0)))/100)),"")</f>
        <v/>
      </c>
      <c r="L79" s="74"/>
      <c r="M79" s="46" t="str">
        <f>IF(+E28&gt;0,(SUM(+E28*10^(+'Mly move model'!$AD52+'Mly move model'!$AE52*LOG10(+E28*1000)+(+'Mly move model'!$AF52*(LOG10(+E28*1000)^2)+'Mly move model'!$AG52*(LOG10(+E28*1000)-'Mly move model'!$AI52)*(MAX((LOG10(+E28*1000)-'Mly move model'!$AI52),0))+'Mly move model'!$AH52*(LOG10(+E28*1000)-'Mly move model'!$AJ52)*MAX((LOG10(E28*1000)-'Mly move model'!$AJ52),0)))/100)),"")</f>
        <v/>
      </c>
      <c r="N79" s="161"/>
      <c r="O79" s="151"/>
      <c r="P79" s="44"/>
      <c r="Q79" s="151"/>
      <c r="R79" s="151"/>
      <c r="S79" s="55"/>
      <c r="T79" s="151"/>
      <c r="U79" s="55"/>
      <c r="V79" s="151"/>
      <c r="W79" s="151"/>
    </row>
    <row r="80" spans="1:23" s="11" customFormat="1" ht="12.95" hidden="1" customHeight="1" x14ac:dyDescent="0.25">
      <c r="A80" s="131" t="s">
        <v>103</v>
      </c>
      <c r="B80" s="151"/>
      <c r="C80" s="46" t="str">
        <f>IF(+C29&gt;0,(SUM(+C29*10^(+'Mly move model'!$U53+'Mly move model'!$V53*LOG10(+C29*1000)+(+'Mly move model'!$W53*(LOG10(+C29*1000)^2)+'Mly move model'!$X53*(LOG10(+C29*1000)-'Mly move model'!$Z53)*(MAX((LOG10(+C29*1000)-'Mly move model'!$Z53),0))+'Mly move model'!$Y53*(LOG10(+C29*1000)-'Mly move model'!$AA53)*MAX((LOG10(C29*1000)-'Mly move model'!$AA53),0)))/100)),"")</f>
        <v/>
      </c>
      <c r="D80" s="74"/>
      <c r="E80" s="46" t="str">
        <f>IF(+E29&gt;0,(SUM(+E29*10^(+'Mly move model'!$U53+'Mly move model'!$V53*LOG10(+E29*1000)+(+'Mly move model'!$W53*(LOG10(+E29*1000)^2)+'Mly move model'!$X53*(LOG10(+E29*1000)-'Mly move model'!$Z53)*(MAX((LOG10(+E29*1000)-'Mly move model'!$Z53),0))+'Mly move model'!$Y53*(LOG10(+E29*1000)-'Mly move model'!$AA53)*MAX((LOG10(E29*1000)-'Mly move model'!$AA53),0)))/100)),"")</f>
        <v/>
      </c>
      <c r="F80" s="155"/>
      <c r="G80" s="4"/>
      <c r="H80" s="131" t="s">
        <v>103</v>
      </c>
      <c r="I80" s="151"/>
      <c r="J80" s="151"/>
      <c r="K80" s="46" t="str">
        <f>IF(+C29&gt;0,(SUM(+C29*10^(+'Mly move model'!$AD53+'Mly move model'!$AE53*LOG10(+C29*1000)+(+'Mly move model'!$AF53*(LOG10(+C29*1000)^2)+'Mly move model'!$AG53*(LOG10(+C29*1000)-'Mly move model'!$AI53)*(MAX((LOG10(+C29*1000)-'Mly move model'!$AI53),0))+'Mly move model'!$AH53*(LOG10(+C29*1000)-'Mly move model'!$AJ53)*MAX((LOG10(C29*1000)-'Mly move model'!$AJ53),0)))/100)),"")</f>
        <v/>
      </c>
      <c r="L80" s="74"/>
      <c r="M80" s="46" t="str">
        <f>IF(+E29&gt;0,(SUM(+E29*10^(+'Mly move model'!$AD53+'Mly move model'!$AE53*LOG10(+E29*1000)+(+'Mly move model'!$AF53*(LOG10(+E29*1000)^2)+'Mly move model'!$AG53*(LOG10(+E29*1000)-'Mly move model'!$AI53)*(MAX((LOG10(+E29*1000)-'Mly move model'!$AI53),0))+'Mly move model'!$AH53*(LOG10(+E29*1000)-'Mly move model'!$AJ53)*MAX((LOG10(E29*1000)-'Mly move model'!$AJ53),0)))/100)),"")</f>
        <v/>
      </c>
      <c r="N80" s="161"/>
      <c r="O80" s="151"/>
      <c r="P80" s="44"/>
      <c r="Q80" s="151"/>
      <c r="R80" s="151"/>
      <c r="S80" s="55"/>
      <c r="T80" s="151"/>
      <c r="U80" s="55"/>
      <c r="V80" s="151"/>
      <c r="W80" s="151"/>
    </row>
    <row r="81" spans="1:250" s="11" customFormat="1" ht="12.95" hidden="1" customHeight="1" x14ac:dyDescent="0.25">
      <c r="A81" s="131" t="s">
        <v>104</v>
      </c>
      <c r="B81" s="151"/>
      <c r="C81" s="46" t="str">
        <f>IF(+C30&gt;0,(SUM(+C30*10^(+'Mly move model'!$U54+'Mly move model'!$V54*LOG10(+C30*1000)+(+'Mly move model'!$W54*(LOG10(+C30*1000)^2)+'Mly move model'!$X54*(LOG10(+C30*1000)-'Mly move model'!$Z54)*(MAX((LOG10(+C30*1000)-'Mly move model'!$Z54),0))+'Mly move model'!$Y54*(LOG10(+C30*1000)-'Mly move model'!$AA54)*MAX((LOG10(C30*1000)-'Mly move model'!$AA54),0)))/100)),"")</f>
        <v/>
      </c>
      <c r="D81" s="74"/>
      <c r="E81" s="46" t="str">
        <f>IF(+E30&gt;0,(SUM(+E30*10^(+'Mly move model'!$U54+'Mly move model'!$V54*LOG10(+E30*1000)+(+'Mly move model'!$W54*(LOG10(+E30*1000)^2)+'Mly move model'!$X54*(LOG10(+E30*1000)-'Mly move model'!$Z54)*(MAX((LOG10(+E30*1000)-'Mly move model'!$Z54),0))+'Mly move model'!$Y54*(LOG10(+E30*1000)-'Mly move model'!$AA54)*MAX((LOG10(E30*1000)-'Mly move model'!$AA54),0)))/100)),"")</f>
        <v/>
      </c>
      <c r="F81" s="155"/>
      <c r="G81" s="151"/>
      <c r="H81" s="131" t="s">
        <v>104</v>
      </c>
      <c r="I81" s="151"/>
      <c r="J81" s="151"/>
      <c r="K81" s="46" t="str">
        <f>IF(+C30&gt;0,(SUM(+C30*10^(+'Mly move model'!$AD54+'Mly move model'!$AE54*LOG10(+C30*1000)+(+'Mly move model'!$AF54*(LOG10(+C30*1000)^2)+'Mly move model'!$AG54*(LOG10(+C30*1000)-'Mly move model'!$AI54)*(MAX((LOG10(+C30*1000)-'Mly move model'!$AI54),0))+'Mly move model'!$AH54*(LOG10(+C30*1000)-'Mly move model'!$AJ54)*MAX((LOG10(C30*1000)-'Mly move model'!$AJ54),0)))/100)),"")</f>
        <v/>
      </c>
      <c r="L81" s="74"/>
      <c r="M81" s="46" t="str">
        <f>IF(+E30&gt;0,(SUM(+E30*10^(+'Mly move model'!$AD54+'Mly move model'!$AE54*LOG10(+E30*1000)+(+'Mly move model'!$AF54*(LOG10(+E30*1000)^2)+'Mly move model'!$AG54*(LOG10(+E30*1000)-'Mly move model'!$AI54)*(MAX((LOG10(+E30*1000)-'Mly move model'!$AI54),0))+'Mly move model'!$AH54*(LOG10(+E30*1000)-'Mly move model'!$AJ54)*MAX((LOG10(E30*1000)-'Mly move model'!$AJ54),0)))/100)),"")</f>
        <v/>
      </c>
      <c r="N81" s="161"/>
      <c r="O81" s="151"/>
      <c r="P81" s="44"/>
      <c r="Q81" s="151"/>
      <c r="R81" s="151"/>
      <c r="S81" s="55"/>
      <c r="T81" s="151"/>
      <c r="U81" s="55"/>
      <c r="V81" s="151"/>
      <c r="W81" s="151"/>
    </row>
    <row r="82" spans="1:250" s="11" customFormat="1" ht="12.95" hidden="1" customHeight="1" x14ac:dyDescent="0.25">
      <c r="A82" s="131" t="s">
        <v>105</v>
      </c>
      <c r="B82" s="151"/>
      <c r="C82" s="46" t="str">
        <f>IF(+C31&gt;0,(SUM(+C31*10^(+'Mly move model'!$U55+'Mly move model'!$V55*LOG10(+C31*1000)+(+'Mly move model'!$W55*(LOG10(+C31*1000)^2)+'Mly move model'!$X55*(LOG10(+C31*1000)-'Mly move model'!$Z55)*(MAX((LOG10(+C31*1000)-'Mly move model'!$Z55),0))+'Mly move model'!$Y55*(LOG10(+C31*1000)-'Mly move model'!$AA55)*MAX((LOG10(C31*1000)-'Mly move model'!$AA55),0)))/100)),"")</f>
        <v/>
      </c>
      <c r="D82" s="74"/>
      <c r="E82" s="46" t="str">
        <f>IF(+E31&gt;0,(SUM(+E31*10^(+'Mly move model'!$U55+'Mly move model'!$V55*LOG10(+E31*1000)+(+'Mly move model'!$W55*(LOG10(+E31*1000)^2)+'Mly move model'!$X55*(LOG10(+E31*1000)-'Mly move model'!$Z55)*(MAX((LOG10(+E31*1000)-'Mly move model'!$Z55),0))+'Mly move model'!$Y55*(LOG10(+E31*1000)-'Mly move model'!$AA55)*MAX((LOG10(E31*1000)-'Mly move model'!$AA55),0)))/100)),"")</f>
        <v/>
      </c>
      <c r="F82" s="155"/>
      <c r="G82" s="151"/>
      <c r="H82" s="131" t="s">
        <v>105</v>
      </c>
      <c r="I82" s="151"/>
      <c r="J82" s="151"/>
      <c r="K82" s="46" t="str">
        <f>IF(+C31&gt;0,(SUM(+C31*10^(+'Mly move model'!$AD55+'Mly move model'!$AE55*LOG10(+C31*1000)+(+'Mly move model'!$AF55*(LOG10(+C31*1000)^2)+'Mly move model'!$AG55*(LOG10(+C31*1000)-'Mly move model'!$AI55)*(MAX((LOG10(+C31*1000)-'Mly move model'!$AI55),0))+'Mly move model'!$AH55*(LOG10(+C31*1000)-'Mly move model'!$AJ55)*MAX((LOG10(C31*1000)-'Mly move model'!$AJ55),0)))/100)),"")</f>
        <v/>
      </c>
      <c r="L82" s="74"/>
      <c r="M82" s="46" t="str">
        <f>IF(+E31&gt;0,(SUM(+E31*10^(+'Mly move model'!$AD55+'Mly move model'!$AE55*LOG10(+E31*1000)+(+'Mly move model'!$AF55*(LOG10(+E31*1000)^2)+'Mly move model'!$AG55*(LOG10(+E31*1000)-'Mly move model'!$AI55)*(MAX((LOG10(+E31*1000)-'Mly move model'!$AI55),0))+'Mly move model'!$AH55*(LOG10(+E31*1000)-'Mly move model'!$AJ55)*MAX((LOG10(E31*1000)-'Mly move model'!$AJ55),0)))/100)),"")</f>
        <v/>
      </c>
      <c r="N82" s="161"/>
      <c r="O82" s="151"/>
      <c r="P82" s="44"/>
      <c r="Q82" s="151"/>
      <c r="R82" s="151"/>
      <c r="S82" s="55"/>
      <c r="T82" s="151"/>
      <c r="U82" s="55"/>
      <c r="V82" s="151"/>
      <c r="W82" s="151"/>
    </row>
    <row r="83" spans="1:250" s="11" customFormat="1" ht="12.95" hidden="1" customHeight="1" x14ac:dyDescent="0.25">
      <c r="A83" s="131" t="s">
        <v>106</v>
      </c>
      <c r="B83" s="151"/>
      <c r="C83" s="46" t="str">
        <f>IF(+C32&gt;0,(SUM(+C32*10^(+'Mly move model'!$U56+'Mly move model'!$V56*LOG10(+C32*1000)+(+'Mly move model'!$W56*(LOG10(+C32*1000)^2)+'Mly move model'!$X56*(LOG10(+C32*1000)-'Mly move model'!$Z56)*(MAX((LOG10(+C32*1000)-'Mly move model'!$Z56),0))+'Mly move model'!$Y56*(LOG10(+C32*1000)-'Mly move model'!$AA56)*MAX((LOG10(C32*1000)-'Mly move model'!$AA56),0)))/100)),"")</f>
        <v/>
      </c>
      <c r="D83" s="74"/>
      <c r="E83" s="46" t="str">
        <f>IF(+E32&gt;0,(SUM(+E32*10^(+'Mly move model'!$U56+'Mly move model'!$V56*LOG10(+E32*1000)+(+'Mly move model'!$W56*(LOG10(+E32*1000)^2)+'Mly move model'!$X56*(LOG10(+E32*1000)-'Mly move model'!$Z56)*(MAX((LOG10(+E32*1000)-'Mly move model'!$Z56),0))+'Mly move model'!$Y56*(LOG10(+E32*1000)-'Mly move model'!$AA56)*MAX((LOG10(E32*1000)-'Mly move model'!$AA56),0)))/100)),"")</f>
        <v/>
      </c>
      <c r="F83" s="155"/>
      <c r="G83" s="151"/>
      <c r="H83" s="131" t="s">
        <v>106</v>
      </c>
      <c r="I83" s="151"/>
      <c r="J83" s="151"/>
      <c r="K83" s="46" t="str">
        <f>IF(+C32&gt;0,(SUM(+C32*10^(+'Mly move model'!$AD56+'Mly move model'!$AE56*LOG10(+C32*1000)+(+'Mly move model'!$AF56*(LOG10(+C32*1000)^2)+'Mly move model'!$AG56*(LOG10(+C32*1000)-'Mly move model'!$AI56)*(MAX((LOG10(+C32*1000)-'Mly move model'!$AI56),0))+'Mly move model'!$AH56*(LOG10(+C32*1000)-'Mly move model'!$AJ56)*MAX((LOG10(C32*1000)-'Mly move model'!$AJ56),0)))/100)),"")</f>
        <v/>
      </c>
      <c r="L83" s="74"/>
      <c r="M83" s="46" t="str">
        <f>IF(+E32&gt;0,(SUM(+E32*10^(+'Mly move model'!$AD56+'Mly move model'!$AE56*LOG10(+E32*1000)+(+'Mly move model'!$AF56*(LOG10(+E32*1000)^2)+'Mly move model'!$AG56*(LOG10(+E32*1000)-'Mly move model'!$AI56)*(MAX((LOG10(+E32*1000)-'Mly move model'!$AI56),0))+'Mly move model'!$AH56*(LOG10(+E32*1000)-'Mly move model'!$AJ56)*MAX((LOG10(E32*1000)-'Mly move model'!$AJ56),0)))/100)),"")</f>
        <v/>
      </c>
      <c r="N83" s="161"/>
      <c r="O83" s="151"/>
      <c r="P83" s="44"/>
      <c r="Q83" s="151"/>
      <c r="R83" s="151"/>
      <c r="S83" s="55"/>
      <c r="T83" s="151"/>
      <c r="U83" s="55"/>
      <c r="V83" s="151"/>
      <c r="W83" s="151"/>
    </row>
    <row r="84" spans="1:250" s="11" customFormat="1" ht="12.95" hidden="1" customHeight="1" x14ac:dyDescent="0.25">
      <c r="A84" s="131" t="s">
        <v>107</v>
      </c>
      <c r="B84" s="151"/>
      <c r="C84" s="46" t="str">
        <f>IF(+C33&gt;0,(SUM(+C33*10^(+'Mly move model'!$U57+'Mly move model'!$V57*LOG10(+C33*1000)+(+'Mly move model'!$W57*(LOG10(+C33*1000)^2)+'Mly move model'!$X57*(LOG10(+C33*1000)-'Mly move model'!$Z57)*(MAX((LOG10(+C33*1000)-'Mly move model'!$Z57),0))+'Mly move model'!$Y57*(LOG10(+C33*1000)-'Mly move model'!$AA57)*MAX((LOG10(C33*1000)-'Mly move model'!$AA57),0)))/100)),"")</f>
        <v/>
      </c>
      <c r="D84" s="74"/>
      <c r="E84" s="46" t="str">
        <f>IF(+E33&gt;0,(SUM(+E33*10^(+'Mly move model'!$U57+'Mly move model'!$V57*LOG10(+E33*1000)+(+'Mly move model'!$W57*(LOG10(+E33*1000)^2)+'Mly move model'!$X57*(LOG10(+E33*1000)-'Mly move model'!$Z57)*(MAX((LOG10(+E33*1000)-'Mly move model'!$Z57),0))+'Mly move model'!$Y57*(LOG10(+E33*1000)-'Mly move model'!$AA57)*MAX((LOG10(E33*1000)-'Mly move model'!$AA57),0)))/100)),"")</f>
        <v/>
      </c>
      <c r="F84" s="155"/>
      <c r="G84" s="151"/>
      <c r="H84" s="131" t="s">
        <v>107</v>
      </c>
      <c r="I84" s="151"/>
      <c r="J84" s="151"/>
      <c r="K84" s="46" t="str">
        <f>IF(+C33&gt;0,(SUM(+C33*10^(+'Mly move model'!$AD57+'Mly move model'!$AE57*LOG10(+C33*1000)+(+'Mly move model'!$AF57*(LOG10(+C33*1000)^2)+'Mly move model'!$AG57*(LOG10(+C33*1000)-'Mly move model'!$AI57)*(MAX((LOG10(+C33*1000)-'Mly move model'!$AI57),0))+'Mly move model'!$AH57*(LOG10(+C33*1000)-'Mly move model'!$AJ57)*MAX((LOG10(C33*1000)-'Mly move model'!$AJ57),0)))/100)),"")</f>
        <v/>
      </c>
      <c r="L84" s="74"/>
      <c r="M84" s="46" t="str">
        <f>IF(+E33&gt;0,(SUM(+E33*10^(+'Mly move model'!$AD57+'Mly move model'!$AE57*LOG10(+E33*1000)+(+'Mly move model'!$AF57*(LOG10(+E33*1000)^2)+'Mly move model'!$AG57*(LOG10(+E33*1000)-'Mly move model'!$AI57)*(MAX((LOG10(+E33*1000)-'Mly move model'!$AI57),0))+'Mly move model'!$AH57*(LOG10(+E33*1000)-'Mly move model'!$AJ57)*MAX((LOG10(E33*1000)-'Mly move model'!$AJ57),0)))/100)),"")</f>
        <v/>
      </c>
      <c r="N84" s="161"/>
      <c r="O84" s="151"/>
      <c r="P84" s="44"/>
      <c r="Q84" s="151"/>
      <c r="R84" s="151"/>
      <c r="S84" s="55"/>
      <c r="T84" s="151"/>
      <c r="U84" s="55"/>
      <c r="V84" s="151"/>
      <c r="W84" s="151"/>
    </row>
    <row r="85" spans="1:250" s="11" customFormat="1" ht="12.95" hidden="1" customHeight="1" thickBot="1" x14ac:dyDescent="0.3">
      <c r="A85" s="156" t="s">
        <v>108</v>
      </c>
      <c r="B85" s="151"/>
      <c r="C85" s="47" t="str">
        <f>IF(+C34&gt;0,(SUM(+C34*10^(+'Mly move model'!$U58+'Mly move model'!$V58*LOG10(+C34*1000)+(+'Mly move model'!$W58*(LOG10(+C34*1000)^2)+'Mly move model'!$X58*(LOG10(+C34*1000)-'Mly move model'!$Z58)*(MAX((LOG10(+C34*1000)-'Mly move model'!$Z58),0))+'Mly move model'!$Y58*(LOG10(+C34*1000)-'Mly move model'!$AA58)*MAX((LOG10(C34*1000)-'Mly move model'!$AA58),0)))/100)),"")</f>
        <v/>
      </c>
      <c r="D85" s="74"/>
      <c r="E85" s="47" t="str">
        <f>IF(+E34&gt;0,(SUM(+E34*10^(+'Mly move model'!$U58+'Mly move model'!$V58*LOG10(+E34*1000)+(+'Mly move model'!$W58*(LOG10(+E34*1000)^2)+'Mly move model'!$X58*(LOG10(+E34*1000)-'Mly move model'!$Z58)*(MAX((LOG10(+E34*1000)-'Mly move model'!$Z58),0))+'Mly move model'!$Y58*(LOG10(+E34*1000)-'Mly move model'!$AA58)*MAX((LOG10(E34*1000)-'Mly move model'!$AA58),0)))/100)),"")</f>
        <v/>
      </c>
      <c r="F85" s="155"/>
      <c r="G85" s="151"/>
      <c r="H85" s="156" t="s">
        <v>108</v>
      </c>
      <c r="I85" s="151"/>
      <c r="J85" s="151"/>
      <c r="K85" s="47" t="str">
        <f>IF(+C34&gt;0,(SUM(+C34*10^(+'Mly move model'!$AD58+'Mly move model'!$AE58*LOG10(+C34*1000)+(+'Mly move model'!$AF58*(LOG10(+C34*1000)^2)+'Mly move model'!$AG58*(LOG10(+C34*1000)-'Mly move model'!$AI58)*(MAX((LOG10(+C34*1000)-'Mly move model'!$AI58),0))+'Mly move model'!$AH58*(LOG10(+C34*1000)-'Mly move model'!$AJ58)*MAX((LOG10(C34*1000)-'Mly move model'!$AJ58),0)))/100)),"")</f>
        <v/>
      </c>
      <c r="L85" s="74"/>
      <c r="M85" s="47" t="str">
        <f>IF(+E34&gt;0,(SUM(+E34*10^(+'Mly move model'!$AD58+'Mly move model'!$AE58*LOG10(+E34*1000)+(+'Mly move model'!$AF58*(LOG10(+E34*1000)^2)+'Mly move model'!$AG58*(LOG10(+E34*1000)-'Mly move model'!$AI58)*(MAX((LOG10(+E34*1000)-'Mly move model'!$AI58),0))+'Mly move model'!$AH58*(LOG10(+E34*1000)-'Mly move model'!$AJ58)*MAX((LOG10(E34*1000)-'Mly move model'!$AJ58),0)))/100)),"")</f>
        <v/>
      </c>
      <c r="N85" s="161"/>
      <c r="O85" s="151"/>
      <c r="P85" s="185"/>
      <c r="Q85" s="151"/>
      <c r="R85" s="151"/>
      <c r="S85" s="55"/>
      <c r="T85" s="151"/>
      <c r="U85" s="55"/>
      <c r="V85" s="151"/>
      <c r="W85" s="151"/>
    </row>
    <row r="86" spans="1:250" s="11" customFormat="1" ht="12.95" hidden="1" customHeight="1" x14ac:dyDescent="0.2">
      <c r="A86" s="163"/>
      <c r="B86" s="23"/>
      <c r="C86" s="23"/>
      <c r="D86" s="23"/>
      <c r="E86" s="23"/>
      <c r="F86" s="155"/>
      <c r="G86" s="151"/>
      <c r="H86" s="163"/>
      <c r="I86" s="151"/>
      <c r="J86" s="151"/>
      <c r="K86" s="151"/>
      <c r="L86" s="151"/>
      <c r="M86" s="151"/>
      <c r="N86" s="161"/>
      <c r="O86" s="151"/>
      <c r="P86" s="151"/>
      <c r="Q86" s="151"/>
      <c r="R86" s="151"/>
      <c r="S86" s="45"/>
      <c r="T86" s="151"/>
      <c r="U86" s="151"/>
      <c r="V86" s="151"/>
      <c r="W86" s="151"/>
    </row>
    <row r="87" spans="1:250" ht="12.95" hidden="1" customHeight="1" x14ac:dyDescent="0.2">
      <c r="A87" s="182" t="s">
        <v>253</v>
      </c>
      <c r="B87" s="183"/>
      <c r="C87" s="183"/>
      <c r="D87" s="183"/>
      <c r="E87" s="183"/>
      <c r="F87" s="184"/>
      <c r="H87" s="182" t="s">
        <v>254</v>
      </c>
      <c r="I87" s="183"/>
      <c r="J87" s="183"/>
      <c r="K87" s="183"/>
      <c r="L87" s="183"/>
      <c r="M87" s="183"/>
      <c r="N87" s="184"/>
      <c r="P87" s="182" t="s">
        <v>255</v>
      </c>
      <c r="Q87" s="183"/>
      <c r="R87" s="183"/>
      <c r="S87" s="169"/>
      <c r="T87" s="183"/>
      <c r="U87" s="183"/>
      <c r="V87" s="184"/>
    </row>
    <row r="88" spans="1:250" ht="12.95" hidden="1" customHeight="1" x14ac:dyDescent="0.2">
      <c r="A88" s="132" t="s">
        <v>198</v>
      </c>
      <c r="B88" s="114"/>
      <c r="C88" s="23"/>
      <c r="D88" s="157"/>
      <c r="E88" s="157"/>
      <c r="F88" s="178"/>
      <c r="G88" s="40"/>
      <c r="H88" s="132" t="s">
        <v>198</v>
      </c>
      <c r="I88" s="114"/>
      <c r="J88" s="23"/>
      <c r="K88" s="157"/>
      <c r="L88" s="157"/>
      <c r="M88" s="23"/>
      <c r="N88" s="155"/>
      <c r="P88" s="132" t="s">
        <v>198</v>
      </c>
      <c r="Q88" s="114"/>
      <c r="R88" s="23"/>
      <c r="S88" s="157"/>
      <c r="T88" s="157"/>
      <c r="U88" s="23"/>
      <c r="V88" s="170"/>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row>
    <row r="89" spans="1:250" ht="12.95" hidden="1" customHeight="1" x14ac:dyDescent="0.2">
      <c r="A89" s="129"/>
      <c r="B89" s="48"/>
      <c r="C89" s="86" t="s">
        <v>109</v>
      </c>
      <c r="D89" s="86"/>
      <c r="E89" s="86" t="s">
        <v>109</v>
      </c>
      <c r="F89" s="140"/>
      <c r="G89" s="17"/>
      <c r="H89" s="129"/>
      <c r="I89" s="23"/>
      <c r="J89" s="23"/>
      <c r="K89" s="86" t="s">
        <v>109</v>
      </c>
      <c r="L89" s="23"/>
      <c r="M89" s="86" t="s">
        <v>109</v>
      </c>
      <c r="N89" s="155"/>
      <c r="O89" s="17"/>
      <c r="P89" s="129"/>
      <c r="Q89" s="23"/>
      <c r="R89" s="23"/>
      <c r="S89" s="86" t="s">
        <v>109</v>
      </c>
      <c r="T89" s="23"/>
      <c r="U89" s="86" t="s">
        <v>109</v>
      </c>
      <c r="V89" s="170"/>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row>
    <row r="90" spans="1:250" ht="12.95" hidden="1" customHeight="1" thickBot="1" x14ac:dyDescent="0.25">
      <c r="A90" s="129"/>
      <c r="B90" s="48"/>
      <c r="C90" s="98" t="s">
        <v>110</v>
      </c>
      <c r="D90" s="98"/>
      <c r="E90" s="98" t="s">
        <v>113</v>
      </c>
      <c r="F90" s="179"/>
      <c r="G90" s="35"/>
      <c r="H90" s="129"/>
      <c r="I90" s="23"/>
      <c r="J90" s="23"/>
      <c r="K90" s="98" t="s">
        <v>110</v>
      </c>
      <c r="L90" s="23"/>
      <c r="M90" s="98" t="s">
        <v>113</v>
      </c>
      <c r="N90" s="155"/>
      <c r="O90" s="35"/>
      <c r="P90" s="129"/>
      <c r="Q90" s="23"/>
      <c r="R90" s="23"/>
      <c r="S90" s="98" t="s">
        <v>110</v>
      </c>
      <c r="T90" s="23"/>
      <c r="U90" s="98" t="s">
        <v>113</v>
      </c>
      <c r="V90" s="170"/>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row>
    <row r="91" spans="1:250" ht="12.95" hidden="1" customHeight="1" x14ac:dyDescent="0.25">
      <c r="A91" s="139" t="s">
        <v>100</v>
      </c>
      <c r="B91" s="48"/>
      <c r="C91" s="148" t="str">
        <f>IF('Mly move model'!$C$50&lt;&gt;0,IF(+C14&gt;0,IF(+C26&gt;0,(10^(+'Mly move model'!$C50+'Mly move model'!$D50*LOG10(MAX(+C14*1000,+C26*1000))+'Mly move model'!$E50*((LOG10(MAX(+C14*1000,+C26*1000)))^2)+'Mly move model'!$F50*(LOG10(MAX(+C14*1000,+C26*1000))-'Mly move model'!$G50)*MAX((LOG10(MAX(+C14*1000,+C26*1000))-'Mly move model'!$G50),0)))/1000,""),""),"")</f>
        <v/>
      </c>
      <c r="D91" s="70"/>
      <c r="E91" s="148" t="str">
        <f>IF('Mly move model'!$C$50&lt;&gt;0,IF(+E14&gt;0,IF(+E26&gt;0,(10^(+'Mly move model'!$C50+'Mly move model'!$D50*LOG10(MAX(+E14*1000,+E26*1000))+'Mly move model'!$E50*((LOG10(MAX(+E14*1000,+E26*1000)))^2)+'Mly move model'!$F50*(LOG10(MAX(+E14*1000,+E26*1000))-'Mly move model'!$G50)*MAX((LOG10(MAX(+E14*1000,+E26*1000))-'Mly move model'!$G50),0)))/1000,""),""),"")</f>
        <v/>
      </c>
      <c r="F91" s="180"/>
      <c r="G91" s="54"/>
      <c r="H91" s="131" t="s">
        <v>100</v>
      </c>
      <c r="I91" s="23"/>
      <c r="J91" s="23"/>
      <c r="K91" s="148" t="str">
        <f>IF('Mly move model'!$C$50&lt;&gt;0,IF(+C14&gt;0,IF(+C26&gt;0,(10^(+'Mly move model'!$I50+'Mly move model'!$J50*LOG10(MAX(+C14*1000,+C26*1000))
+'Mly move model'!$K50*((LOG10(MAX(+C14*1000,+C26*1000)))^2)+'Mly move model'!$L50*(LOG10(MAX(+C14*1000,+C26*1000))-'Mly move model'!$M50)*MAX((LOG10(MAX(+C14*1000,+C26*1000))-'Mly move model'!$M50),0)))/1000,""),""),"")</f>
        <v/>
      </c>
      <c r="L91" s="54"/>
      <c r="M91" s="148" t="str">
        <f>IF('Mly move model'!$C$50&lt;&gt;0,IF(+E14&gt;0,IF(+E26&gt;0,(10^(+'Mly move model'!$I50+'Mly move model'!$J50*LOG10(MAX(+E14*1000,+E26*1000))
+'Mly move model'!$K50*((LOG10(MAX(+E14*1000,+E26*1000)))^2)+'Mly move model'!$L50*(LOG10(MAX(+E14*1000,+E26*1000))-'Mly move model'!$M50)*MAX((LOG10(MAX(+E14*1000,+E26*1000))-'Mly move model'!$M50),0)))/1000,""),""),"")</f>
        <v/>
      </c>
      <c r="N91" s="164"/>
      <c r="O91" s="54"/>
      <c r="P91" s="131" t="s">
        <v>100</v>
      </c>
      <c r="Q91" s="23"/>
      <c r="R91" s="23"/>
      <c r="S91" s="148" t="str">
        <f>IF('Mly move model'!$C$50&lt;&gt;0,IF(+C14&gt;0,IF(+C26&gt;0,(10^(+'Mly move model'!$O50+'Mly move model'!$P50*LOG10(MAX(+C14*1000,+C26*1000))+'Mly move model'!$Q50*((LOG10(MAX(+C14*1000,+C26*1000)))^2)+'Mly move model'!$R50*(LOG10(MAX(+C14*1000,+C26*1000))-'Mly move model'!$S50)*MAX((LOG10(MAX(+C14*1000,+C26*1000))-'Mly move model'!$S50),0)))/1000,""),""),"")</f>
        <v/>
      </c>
      <c r="T91" s="54"/>
      <c r="U91" s="148" t="str">
        <f>IF('Mly move model'!$C$50&lt;&gt;0,IF(+E14&gt;0,IF(+E26&gt;0,(10^(+'Mly move model'!$O50+'Mly move model'!$P50*LOG10(MAX(+E14*1000,+E26*1000))+'Mly move model'!$Q50*((LOG10(MAX(+E14*1000,+E26*1000)))^2)+'Mly move model'!$R50*(LOG10(MAX(+E14*1000,+E26*1000))-'Mly move model'!$S50)*MAX((LOG10(MAX(+E14*1000,+E26*1000))-'Mly move model'!$S50),0)))/1000,""),""),"")</f>
        <v/>
      </c>
      <c r="V91" s="170"/>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row>
    <row r="92" spans="1:250" ht="12.95" hidden="1" customHeight="1" x14ac:dyDescent="0.25">
      <c r="A92" s="139" t="s">
        <v>101</v>
      </c>
      <c r="B92" s="48"/>
      <c r="C92" s="149" t="str">
        <f>IF('Mly move model'!$C$50&lt;&gt;0,IF(+C15&gt;0,IF(+C27&gt;0,(10^(+'Mly move model'!$C51+'Mly move model'!$D51*LOG10(MAX(+C15*1000,+C27*1000))+'Mly move model'!$E51*((LOG10(MAX(+C15*1000,+C27*1000)))^2)+'Mly move model'!$F51*(LOG10(MAX(+C15*1000,+C27*1000))-'Mly move model'!$G51)*MAX((LOG10(MAX(+C15*1000,+C27*1000))-'Mly move model'!$G51),0)))/1000,""),""),"")</f>
        <v/>
      </c>
      <c r="D92" s="70"/>
      <c r="E92" s="149" t="str">
        <f>IF('Mly move model'!$C$50&lt;&gt;0,IF(+E15&gt;0,IF(+E27&gt;0,(10^(+'Mly move model'!$C51+'Mly move model'!$D51*LOG10(MAX(+E15*1000,+E27*1000))+'Mly move model'!$E51*((LOG10(MAX(+E15*1000,+E27*1000)))^2)+'Mly move model'!$F51*(LOG10(MAX(+E15*1000,+E27*1000))-'Mly move model'!$G51)*MAX((LOG10(MAX(+E15*1000,+E27*1000))-'Mly move model'!$G51),0)))/1000,""),""),"")</f>
        <v/>
      </c>
      <c r="F92" s="180"/>
      <c r="G92" s="54"/>
      <c r="H92" s="131" t="s">
        <v>101</v>
      </c>
      <c r="I92" s="23"/>
      <c r="J92" s="23"/>
      <c r="K92" s="149" t="str">
        <f>IF('Mly move model'!$C$50&lt;&gt;0,IF(+C15&gt;0,IF(+C27&gt;0,(10^(+'Mly move model'!$I51+'Mly move model'!$J51*LOG10(MAX(+C15*1000,+C27*1000))
+'Mly move model'!$K51*((LOG10(MAX(+C15*1000,+C27*1000)))^2)+'Mly move model'!$L51*(LOG10(MAX(+C15*1000,+C27*1000))-'Mly move model'!$M51)*MAX((LOG10(MAX(+C15*1000,+C27*1000))-'Mly move model'!$M51),0)))/1000,""),""),"")</f>
        <v/>
      </c>
      <c r="L92" s="54"/>
      <c r="M92" s="149" t="str">
        <f>IF('Mly move model'!$C$50&lt;&gt;0,IF(+E15&gt;0,IF(+E27&gt;0,(10^(+'Mly move model'!$I51+'Mly move model'!$J51*LOG10(MAX(+E15*1000,+E27*1000))
+'Mly move model'!$K51*((LOG10(MAX(+E15*1000,+E27*1000)))^2)+'Mly move model'!$L51*(LOG10(MAX(+E15*1000,+E27*1000))-'Mly move model'!$M51)*MAX((LOG10(MAX(+E15*1000,+E27*1000))-'Mly move model'!$M51),0)))/1000,""),""),"")</f>
        <v/>
      </c>
      <c r="N92" s="164"/>
      <c r="O92" s="54"/>
      <c r="P92" s="131" t="s">
        <v>101</v>
      </c>
      <c r="Q92" s="23"/>
      <c r="R92" s="23"/>
      <c r="S92" s="149" t="str">
        <f>IF('Mly move model'!$C$50&lt;&gt;0,IF(+C15&gt;0,IF(+C27&gt;0,(10^(+'Mly move model'!$O51+'Mly move model'!$P51*LOG10(MAX(+C15*1000,+C27*1000))+'Mly move model'!$Q51*((LOG10(MAX(+C15*1000,+C27*1000)))^2)+'Mly move model'!$R51*(LOG10(MAX(+C15*1000,+C27*1000))-'Mly move model'!$S51)*MAX((LOG10(MAX(+C15*1000,+C27*1000))-'Mly move model'!$S51),0)))/1000,""),""),"")</f>
        <v/>
      </c>
      <c r="T92" s="54"/>
      <c r="U92" s="149" t="str">
        <f>IF('Mly move model'!$C$50&lt;&gt;0,IF(+E15&gt;0,IF(+E27&gt;0,(10^(+'Mly move model'!$O51+'Mly move model'!$P51*LOG10(MAX(+E15*1000,+E27*1000))+'Mly move model'!$Q51*((LOG10(MAX(+E15*1000,+E27*1000)))^2)+'Mly move model'!$R51*(LOG10(MAX(+E15*1000,+E27*1000))-'Mly move model'!$S51)*MAX((LOG10(MAX(+E15*1000,+E27*1000))-'Mly move model'!$S51),0)))/1000,""),""),"")</f>
        <v/>
      </c>
      <c r="V92" s="170"/>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row>
    <row r="93" spans="1:250" ht="12.95" hidden="1" customHeight="1" x14ac:dyDescent="0.25">
      <c r="A93" s="139" t="s">
        <v>102</v>
      </c>
      <c r="B93" s="48"/>
      <c r="C93" s="149" t="str">
        <f>IF('Mly move model'!$C$50&lt;&gt;0,IF(+C16&gt;0,IF(+C28&gt;0,(10^(+'Mly move model'!$C52+'Mly move model'!$D52*LOG10(MAX(+C16*1000,+C28*1000))+'Mly move model'!$E52*((LOG10(MAX(+C16*1000,+C28*1000)))^2)+'Mly move model'!$F52*(LOG10(MAX(+C16*1000,+C28*1000))-'Mly move model'!$G52)*MAX((LOG10(MAX(+C16*1000,+C28*1000))-'Mly move model'!$G52),0)))/1000,""),""),"")</f>
        <v/>
      </c>
      <c r="D93" s="70"/>
      <c r="E93" s="149" t="str">
        <f>IF('Mly move model'!$C$50&lt;&gt;0,IF(+E16&gt;0,IF(+E28&gt;0,(10^(+'Mly move model'!$C52+'Mly move model'!$D52*LOG10(MAX(+E16*1000,+E28*1000))+'Mly move model'!$E52*((LOG10(MAX(+E16*1000,+E28*1000)))^2)+'Mly move model'!$F52*(LOG10(MAX(+E16*1000,+E28*1000))-'Mly move model'!$G52)*MAX((LOG10(MAX(+E16*1000,+E28*1000))-'Mly move model'!$G52),0)))/1000,""),""),"")</f>
        <v/>
      </c>
      <c r="F93" s="180"/>
      <c r="G93" s="54"/>
      <c r="H93" s="131" t="s">
        <v>102</v>
      </c>
      <c r="I93" s="23"/>
      <c r="J93" s="23"/>
      <c r="K93" s="149" t="str">
        <f>IF('Mly move model'!$C$50&lt;&gt;0,IF(+C16&gt;0,IF(+C28&gt;0,(10^(+'Mly move model'!$I52+'Mly move model'!$J52*LOG10(MAX(+C16*1000,+C28*1000))
+'Mly move model'!$K52*((LOG10(MAX(+C16*1000,+C28*1000)))^2)+'Mly move model'!$L52*(LOG10(MAX(+C16*1000,+C28*1000))-'Mly move model'!$M52)*MAX((LOG10(MAX(+C16*1000,+C28*1000))-'Mly move model'!$M52),0)))/1000,""),""),"")</f>
        <v/>
      </c>
      <c r="L93" s="54"/>
      <c r="M93" s="149" t="str">
        <f>IF('Mly move model'!$C$50&lt;&gt;0,IF(+E16&gt;0,IF(+E28&gt;0,(10^(+'Mly move model'!$I52+'Mly move model'!$J52*LOG10(MAX(+E16*1000,+E28*1000))
+'Mly move model'!$K52*((LOG10(MAX(+E16*1000,+E28*1000)))^2)+'Mly move model'!$L52*(LOG10(MAX(+E16*1000,+E28*1000))-'Mly move model'!$M52)*MAX((LOG10(MAX(+E16*1000,+E28*1000))-'Mly move model'!$M52),0)))/1000,""),""),"")</f>
        <v/>
      </c>
      <c r="N93" s="164"/>
      <c r="O93" s="54"/>
      <c r="P93" s="131" t="s">
        <v>102</v>
      </c>
      <c r="Q93" s="23"/>
      <c r="R93" s="23"/>
      <c r="S93" s="149" t="str">
        <f>IF('Mly move model'!$C$50&lt;&gt;0,IF(+C16&gt;0,IF(+C28&gt;0,(10^(+'Mly move model'!$O52+'Mly move model'!$P52*LOG10(MAX(+C16*1000,+C28*1000))+'Mly move model'!$Q52*((LOG10(MAX(+C16*1000,+C28*1000)))^2)+'Mly move model'!$R52*(LOG10(MAX(+C16*1000,+C28*1000))-'Mly move model'!$S52)*MAX((LOG10(MAX(+C16*1000,+C28*1000))-'Mly move model'!$S52),0)))/1000,""),""),"")</f>
        <v/>
      </c>
      <c r="T93" s="54"/>
      <c r="U93" s="149" t="str">
        <f>IF('Mly move model'!$C$50&lt;&gt;0,IF(+E16&gt;0,IF(+E28&gt;0,(10^(+'Mly move model'!$O52+'Mly move model'!$P52*LOG10(MAX(+E16*1000,+E28*1000))+'Mly move model'!$Q52*((LOG10(MAX(+E16*1000,+E28*1000)))^2)+'Mly move model'!$R52*(LOG10(MAX(+E16*1000,+E28*1000))-'Mly move model'!$S52)*MAX((LOG10(MAX(+E16*1000,+E28*1000))-'Mly move model'!$S52),0)))/1000,""),""),"")</f>
        <v/>
      </c>
      <c r="V93" s="170"/>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row>
    <row r="94" spans="1:250" ht="12.95" hidden="1" customHeight="1" x14ac:dyDescent="0.25">
      <c r="A94" s="139" t="s">
        <v>103</v>
      </c>
      <c r="B94" s="48"/>
      <c r="C94" s="149" t="str">
        <f>IF('Mly move model'!$C$50&lt;&gt;0,IF(+C17&gt;0,IF(+C29&gt;0,(10^(+'Mly move model'!$C53+'Mly move model'!$D53*LOG10(MAX(+C17*1000,+C29*1000))+'Mly move model'!$E53*((LOG10(MAX(+C17*1000,+C29*1000)))^2)+'Mly move model'!$F53*(LOG10(MAX(+C17*1000,+C29*1000))-'Mly move model'!$G53)*MAX((LOG10(MAX(+C17*1000,+C29*1000))-'Mly move model'!$G53),0)))/1000,""),""),"")</f>
        <v/>
      </c>
      <c r="D94" s="70"/>
      <c r="E94" s="149" t="str">
        <f>IF('Mly move model'!$C$50&lt;&gt;0,IF(+E17&gt;0,IF(+E29&gt;0,(10^(+'Mly move model'!$C53+'Mly move model'!$D53*LOG10(MAX(+E17*1000,+E29*1000))+'Mly move model'!$E53*((LOG10(MAX(+E17*1000,+E29*1000)))^2)+'Mly move model'!$F53*(LOG10(MAX(+E17*1000,+E29*1000))-'Mly move model'!$G53)*MAX((LOG10(MAX(+E17*1000,+E29*1000))-'Mly move model'!$G53),0)))/1000,""),""),"")</f>
        <v/>
      </c>
      <c r="F94" s="180"/>
      <c r="G94" s="54"/>
      <c r="H94" s="131" t="s">
        <v>103</v>
      </c>
      <c r="I94" s="23"/>
      <c r="J94" s="23"/>
      <c r="K94" s="149" t="str">
        <f>IF('Mly move model'!$C$50&lt;&gt;0,IF(+C17&gt;0,IF(+C29&gt;0,(10^(+'Mly move model'!$I53+'Mly move model'!$J53*LOG10(MAX(+C17*1000,+C29*1000))
+'Mly move model'!$K53*((LOG10(MAX(+C17*1000,+C29*1000)))^2)+'Mly move model'!$L53*(LOG10(MAX(+C17*1000,+C29*1000))-'Mly move model'!$M53)*MAX((LOG10(MAX(+C17*1000,+C29*1000))-'Mly move model'!$M53),0)))/1000,""),""),"")</f>
        <v/>
      </c>
      <c r="L94" s="54"/>
      <c r="M94" s="149" t="str">
        <f>IF('Mly move model'!$C$50&lt;&gt;0,IF(+E17&gt;0,IF(+E29&gt;0,(10^(+'Mly move model'!$I53+'Mly move model'!$J53*LOG10(MAX(+E17*1000,+E29*1000))
+'Mly move model'!$K53*((LOG10(MAX(+E17*1000,+E29*1000)))^2)+'Mly move model'!$L53*(LOG10(MAX(+E17*1000,+E29*1000))-'Mly move model'!$M53)*MAX((LOG10(MAX(+E17*1000,+E29*1000))-'Mly move model'!$M53),0)))/1000,""),""),"")</f>
        <v/>
      </c>
      <c r="N94" s="164"/>
      <c r="O94" s="54"/>
      <c r="P94" s="131" t="s">
        <v>103</v>
      </c>
      <c r="Q94" s="23"/>
      <c r="R94" s="23"/>
      <c r="S94" s="149" t="str">
        <f>IF('Mly move model'!$C$50&lt;&gt;0,IF(+C17&gt;0,IF(+C29&gt;0,(10^(+'Mly move model'!$O53+'Mly move model'!$P53*LOG10(MAX(+C17*1000,+C29*1000))+'Mly move model'!$Q53*((LOG10(MAX(+C17*1000,+C29*1000)))^2)+'Mly move model'!$R53*(LOG10(MAX(+C17*1000,+C29*1000))-'Mly move model'!$S53)*MAX((LOG10(MAX(+C17*1000,+C29*1000))-'Mly move model'!$S53),0)))/1000,""),""),"")</f>
        <v/>
      </c>
      <c r="T94" s="54"/>
      <c r="U94" s="149" t="str">
        <f>IF('Mly move model'!$C$50&lt;&gt;0,IF(+E17&gt;0,IF(+E29&gt;0,(10^(+'Mly move model'!$O53+'Mly move model'!$P53*LOG10(MAX(+E17*1000,+E29*1000))+'Mly move model'!$Q53*((LOG10(MAX(+E17*1000,+E29*1000)))^2)+'Mly move model'!$R53*(LOG10(MAX(+E17*1000,+E29*1000))-'Mly move model'!$S53)*MAX((LOG10(MAX(+E17*1000,+E29*1000))-'Mly move model'!$S53),0)))/1000,""),""),"")</f>
        <v/>
      </c>
      <c r="V94" s="170"/>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row>
    <row r="95" spans="1:250" ht="12.95" hidden="1" customHeight="1" x14ac:dyDescent="0.25">
      <c r="A95" s="139" t="s">
        <v>104</v>
      </c>
      <c r="B95" s="48"/>
      <c r="C95" s="149" t="str">
        <f>IF('Mly move model'!$C$50&lt;&gt;0,IF(+C18&gt;0,IF(+C30&gt;0,(10^(+'Mly move model'!$C54+'Mly move model'!$D54*LOG10(MAX(+C18*1000,+C30*1000))+'Mly move model'!$E54*((LOG10(MAX(+C18*1000,+C30*1000)))^2)+'Mly move model'!$F54*(LOG10(MAX(+C18*1000,+C30*1000))-'Mly move model'!$G54)*MAX((LOG10(MAX(+C18*1000,+C30*1000))-'Mly move model'!$G54),0)))/1000,""),""),"")</f>
        <v/>
      </c>
      <c r="D95" s="70"/>
      <c r="E95" s="149" t="str">
        <f>IF('Mly move model'!$C$50&lt;&gt;0,IF(+E18&gt;0,IF(+E30&gt;0,(10^(+'Mly move model'!$C54+'Mly move model'!$D54*LOG10(MAX(+E18*1000,+E30*1000))+'Mly move model'!$E54*((LOG10(MAX(+E18*1000,+E30*1000)))^2)+'Mly move model'!$F54*(LOG10(MAX(+E18*1000,+E30*1000))-'Mly move model'!$G54)*MAX((LOG10(MAX(+E18*1000,+E30*1000))-'Mly move model'!$G54),0)))/1000,""),""),"")</f>
        <v/>
      </c>
      <c r="F95" s="180"/>
      <c r="G95" s="54"/>
      <c r="H95" s="131" t="s">
        <v>104</v>
      </c>
      <c r="I95" s="23"/>
      <c r="J95" s="23"/>
      <c r="K95" s="149" t="str">
        <f>IF('Mly move model'!$C$50&lt;&gt;0,IF(+C18&gt;0,IF(+C30&gt;0,(10^(+'Mly move model'!$I54+'Mly move model'!$J54*LOG10(MAX(+C18*1000,+C30*1000))
+'Mly move model'!$K54*((LOG10(MAX(+C18*1000,+C30*1000)))^2)+'Mly move model'!$L54*(LOG10(MAX(+C18*1000,+C30*1000))-'Mly move model'!$M54)*MAX((LOG10(MAX(+C18*1000,+C30*1000))-'Mly move model'!$M54),0)))/1000,""),""),"")</f>
        <v/>
      </c>
      <c r="L95" s="54"/>
      <c r="M95" s="149" t="str">
        <f>IF('Mly move model'!$C$50&lt;&gt;0,IF(+E18&gt;0,IF(+E30&gt;0,(10^(+'Mly move model'!$I54+'Mly move model'!$J54*LOG10(MAX(+E18*1000,+E30*1000))
+'Mly move model'!$K54*((LOG10(MAX(+E18*1000,+E30*1000)))^2)+'Mly move model'!$L54*(LOG10(MAX(+E18*1000,+E30*1000))-'Mly move model'!$M54)*MAX((LOG10(MAX(+E18*1000,+E30*1000))-'Mly move model'!$M54),0)))/1000,""),""),"")</f>
        <v/>
      </c>
      <c r="N95" s="164"/>
      <c r="O95" s="54"/>
      <c r="P95" s="131" t="s">
        <v>104</v>
      </c>
      <c r="Q95" s="23"/>
      <c r="R95" s="23"/>
      <c r="S95" s="149" t="str">
        <f>IF('Mly move model'!$C$50&lt;&gt;0,IF(+C18&gt;0,IF(+C30&gt;0,(10^(+'Mly move model'!$O54+'Mly move model'!$P54*LOG10(MAX(+C18*1000,+C30*1000))+'Mly move model'!$Q54*((LOG10(MAX(+C18*1000,+C30*1000)))^2)+'Mly move model'!$R54*(LOG10(MAX(+C18*1000,+C30*1000))-'Mly move model'!$S54)*MAX((LOG10(MAX(+C18*1000,+C30*1000))-'Mly move model'!$S54),0)))/1000,""),""),"")</f>
        <v/>
      </c>
      <c r="T95" s="54"/>
      <c r="U95" s="149" t="str">
        <f>IF('Mly move model'!$C$50&lt;&gt;0,IF(+E18&gt;0,IF(+E30&gt;0,(10^(+'Mly move model'!$O54+'Mly move model'!$P54*LOG10(MAX(+E18*1000,+E30*1000))+'Mly move model'!$Q54*((LOG10(MAX(+E18*1000,+E30*1000)))^2)+'Mly move model'!$R54*(LOG10(MAX(+E18*1000,+E30*1000))-'Mly move model'!$S54)*MAX((LOG10(MAX(+E18*1000,+E30*1000))-'Mly move model'!$S54),0)))/1000,""),""),"")</f>
        <v/>
      </c>
      <c r="V95" s="170"/>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row>
    <row r="96" spans="1:250" ht="12.95" hidden="1" customHeight="1" x14ac:dyDescent="0.25">
      <c r="A96" s="139" t="s">
        <v>105</v>
      </c>
      <c r="B96" s="48"/>
      <c r="C96" s="149" t="str">
        <f>IF('Mly move model'!$C$50&lt;&gt;0,IF(+C19&gt;0,IF(+C31&gt;0,(10^(+'Mly move model'!$C55+'Mly move model'!$D55*LOG10(MAX(+C19*1000,+C31*1000))+'Mly move model'!$E55*((LOG10(MAX(+C19*1000,+C31*1000)))^2)+'Mly move model'!$F55*(LOG10(MAX(+C19*1000,+C31*1000))-'Mly move model'!$G55)*MAX((LOG10(MAX(+C19*1000,+C31*1000))-'Mly move model'!$G55),0)))/1000,""),""),"")</f>
        <v/>
      </c>
      <c r="D96" s="70"/>
      <c r="E96" s="149" t="str">
        <f>IF('Mly move model'!$C$50&lt;&gt;0,IF(+E19&gt;0,IF(+E31&gt;0,(10^(+'Mly move model'!$C55+'Mly move model'!$D55*LOG10(MAX(+E19*1000,+E31*1000))+'Mly move model'!$E55*((LOG10(MAX(+E19*1000,+E31*1000)))^2)+'Mly move model'!$F55*(LOG10(MAX(+E19*1000,+E31*1000))-'Mly move model'!$G55)*MAX((LOG10(MAX(+E19*1000,+E31*1000))-'Mly move model'!$G55),0)))/1000,""),""),"")</f>
        <v/>
      </c>
      <c r="F96" s="180"/>
      <c r="G96" s="54"/>
      <c r="H96" s="131" t="s">
        <v>105</v>
      </c>
      <c r="I96" s="23"/>
      <c r="J96" s="23"/>
      <c r="K96" s="149" t="str">
        <f>IF('Mly move model'!$C$50&lt;&gt;0,IF(+C19&gt;0,IF(+C31&gt;0,(10^(+'Mly move model'!$I55+'Mly move model'!$J55*LOG10(MAX(+C19*1000,+C31*1000))
+'Mly move model'!$K55*((LOG10(MAX(+C19*1000,+C31*1000)))^2)+'Mly move model'!$L55*(LOG10(MAX(+C19*1000,+C31*1000))-'Mly move model'!$M55)*MAX((LOG10(MAX(+C19*1000,+C31*1000))-'Mly move model'!$M55),0)))/1000,""),""),"")</f>
        <v/>
      </c>
      <c r="L96" s="54"/>
      <c r="M96" s="149" t="str">
        <f>IF('Mly move model'!$C$50&lt;&gt;0,IF(+E19&gt;0,IF(+E31&gt;0,(10^(+'Mly move model'!$I55+'Mly move model'!$J55*LOG10(MAX(+E19*1000,+E31*1000))
+'Mly move model'!$K55*((LOG10(MAX(+E19*1000,+E31*1000)))^2)+'Mly move model'!$L55*(LOG10(MAX(+E19*1000,+E31*1000))-'Mly move model'!$M55)*MAX((LOG10(MAX(+E19*1000,+E31*1000))-'Mly move model'!$M55),0)))/1000,""),""),"")</f>
        <v/>
      </c>
      <c r="N96" s="164"/>
      <c r="O96" s="54"/>
      <c r="P96" s="131" t="s">
        <v>105</v>
      </c>
      <c r="Q96" s="23"/>
      <c r="R96" s="23"/>
      <c r="S96" s="149" t="str">
        <f>IF('Mly move model'!$C$50&lt;&gt;0,IF(+C19&gt;0,IF(+C31&gt;0,(10^(+'Mly move model'!$O55+'Mly move model'!$P55*LOG10(MAX(+C19*1000,+C31*1000))+'Mly move model'!$Q55*((LOG10(MAX(+C19*1000,+C31*1000)))^2)+'Mly move model'!$R55*(LOG10(MAX(+C19*1000,+C31*1000))-'Mly move model'!$S55)*MAX((LOG10(MAX(+C19*1000,+C31*1000))-'Mly move model'!$S55),0)))/1000,""),""),"")</f>
        <v/>
      </c>
      <c r="T96" s="54"/>
      <c r="U96" s="149" t="str">
        <f>IF('Mly move model'!$C$50&lt;&gt;0,IF(+E19&gt;0,IF(+E31&gt;0,(10^(+'Mly move model'!$O55+'Mly move model'!$P55*LOG10(MAX(+E19*1000,+E31*1000))+'Mly move model'!$Q55*((LOG10(MAX(+E19*1000,+E31*1000)))^2)+'Mly move model'!$R55*(LOG10(MAX(+E19*1000,+E31*1000))-'Mly move model'!$S55)*MAX((LOG10(MAX(+E19*1000,+E31*1000))-'Mly move model'!$S55),0)))/1000,""),""),"")</f>
        <v/>
      </c>
      <c r="V96" s="170"/>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row>
    <row r="97" spans="1:250" ht="12.95" hidden="1" customHeight="1" x14ac:dyDescent="0.25">
      <c r="A97" s="139" t="s">
        <v>106</v>
      </c>
      <c r="B97" s="48"/>
      <c r="C97" s="149" t="str">
        <f>IF('Mly move model'!$C$50&lt;&gt;0,IF(+C20&gt;0,IF(+C32&gt;0,(10^(+'Mly move model'!$C56+'Mly move model'!$D56*LOG10(MAX(+C20*1000,+C32*1000))+'Mly move model'!$E56*((LOG10(MAX(+C20*1000,+C32*1000)))^2)+'Mly move model'!$F56*(LOG10(MAX(+C20*1000,+C32*1000))-'Mly move model'!$G56)*MAX((LOG10(MAX(+C20*1000,+C32*1000))-'Mly move model'!$G56),0)))/1000,""),""),"")</f>
        <v/>
      </c>
      <c r="D97" s="70"/>
      <c r="E97" s="149" t="str">
        <f>IF('Mly move model'!$C$50&lt;&gt;0,IF(+E20&gt;0,IF(+E32&gt;0,(10^(+'Mly move model'!$C56+'Mly move model'!$D56*LOG10(MAX(+E20*1000,+E32*1000))+'Mly move model'!$E56*((LOG10(MAX(+E20*1000,+E32*1000)))^2)+'Mly move model'!$F56*(LOG10(MAX(+E20*1000,+E32*1000))-'Mly move model'!$G56)*MAX((LOG10(MAX(+E20*1000,+E32*1000))-'Mly move model'!$G56),0)))/1000,""),""),"")</f>
        <v/>
      </c>
      <c r="F97" s="180"/>
      <c r="G97" s="54"/>
      <c r="H97" s="131" t="s">
        <v>106</v>
      </c>
      <c r="I97" s="23"/>
      <c r="J97" s="23"/>
      <c r="K97" s="149" t="str">
        <f>IF('Mly move model'!$C$50&lt;&gt;0,IF(+C20&gt;0,IF(+C32&gt;0,(10^(+'Mly move model'!$I56+'Mly move model'!$J56*LOG10(MAX(+C20*1000,+C32*1000))
+'Mly move model'!$K56*((LOG10(MAX(+C20*1000,+C32*1000)))^2)+'Mly move model'!$L56*(LOG10(MAX(+C20*1000,+C32*1000))-'Mly move model'!$M56)*MAX((LOG10(MAX(+C20*1000,+C32*1000))-'Mly move model'!$M56),0)))/1000,""),""),"")</f>
        <v/>
      </c>
      <c r="L97" s="54"/>
      <c r="M97" s="149" t="str">
        <f>IF('Mly move model'!$C$50&lt;&gt;0,IF(+E20&gt;0,IF(+E32&gt;0,(10^(+'Mly move model'!$I56+'Mly move model'!$J56*LOG10(MAX(+E20*1000,+E32*1000))
+'Mly move model'!$K56*((LOG10(MAX(+E20*1000,+E32*1000)))^2)+'Mly move model'!$L56*(LOG10(MAX(+E20*1000,+E32*1000))-'Mly move model'!$M56)*MAX((LOG10(MAX(+E20*1000,+E32*1000))-'Mly move model'!$M56),0)))/1000,""),""),"")</f>
        <v/>
      </c>
      <c r="N97" s="164"/>
      <c r="O97" s="54"/>
      <c r="P97" s="131" t="s">
        <v>106</v>
      </c>
      <c r="Q97" s="23"/>
      <c r="R97" s="23"/>
      <c r="S97" s="149" t="str">
        <f>IF('Mly move model'!$C$50&lt;&gt;0,IF(+C20&gt;0,IF(+C32&gt;0,(10^(+'Mly move model'!$O56+'Mly move model'!$P56*LOG10(MAX(+C20*1000,+C32*1000))+'Mly move model'!$Q56*((LOG10(MAX(+C20*1000,+C32*1000)))^2)+'Mly move model'!$R56*(LOG10(MAX(+C20*1000,+C32*1000))-'Mly move model'!$S56)*MAX((LOG10(MAX(+C20*1000,+C32*1000))-'Mly move model'!$S56),0)))/1000,""),""),"")</f>
        <v/>
      </c>
      <c r="T97" s="54"/>
      <c r="U97" s="149" t="str">
        <f>IF('Mly move model'!$C$50&lt;&gt;0,IF(+E20&gt;0,IF(+E32&gt;0,(10^(+'Mly move model'!$O56+'Mly move model'!$P56*LOG10(MAX(+E20*1000,+E32*1000))+'Mly move model'!$Q56*((LOG10(MAX(+E20*1000,+E32*1000)))^2)+'Mly move model'!$R56*(LOG10(MAX(+E20*1000,+E32*1000))-'Mly move model'!$S56)*MAX((LOG10(MAX(+E20*1000,+E32*1000))-'Mly move model'!$S56),0)))/1000,""),""),"")</f>
        <v/>
      </c>
      <c r="V97" s="170"/>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row>
    <row r="98" spans="1:250" ht="12.95" hidden="1" customHeight="1" x14ac:dyDescent="0.25">
      <c r="A98" s="139" t="s">
        <v>107</v>
      </c>
      <c r="B98" s="48"/>
      <c r="C98" s="149" t="str">
        <f>IF('Mly move model'!$C$50&lt;&gt;0,IF(+C21&gt;0,IF(+C33&gt;0,(10^(+'Mly move model'!$C57+'Mly move model'!$D57*LOG10(MAX(+C21*1000,+C33*1000))+'Mly move model'!$E57*((LOG10(MAX(+C21*1000,+C33*1000)))^2)+'Mly move model'!$F57*(LOG10(MAX(+C21*1000,+C33*1000))-'Mly move model'!$G57)*MAX((LOG10(MAX(+C21*1000,+C33*1000))-'Mly move model'!$G57),0)))/1000,""),""),"")</f>
        <v/>
      </c>
      <c r="D98" s="70"/>
      <c r="E98" s="149" t="str">
        <f>IF('Mly move model'!$C$50&lt;&gt;0,IF(+E21&gt;0,IF(+E33&gt;0,(10^(+'Mly move model'!$C57+'Mly move model'!$D57*LOG10(MAX(+E21*1000,+E33*1000))+'Mly move model'!$E57*((LOG10(MAX(+E21*1000,+E33*1000)))^2)+'Mly move model'!$F57*(LOG10(MAX(+E21*1000,+E33*1000))-'Mly move model'!$G57)*MAX((LOG10(MAX(+E21*1000,+E33*1000))-'Mly move model'!$G57),0)))/1000,""),""),"")</f>
        <v/>
      </c>
      <c r="F98" s="180"/>
      <c r="G98" s="54"/>
      <c r="H98" s="131" t="s">
        <v>107</v>
      </c>
      <c r="I98" s="23"/>
      <c r="J98" s="23"/>
      <c r="K98" s="149" t="str">
        <f>IF('Mly move model'!$C$50&lt;&gt;0,IF(+C21&gt;0,IF(+C33&gt;0,(10^(+'Mly move model'!$I57+'Mly move model'!$J57*LOG10(MAX(+C21*1000,+C33*1000))
+'Mly move model'!$K57*((LOG10(MAX(+C21*1000,+C33*1000)))^2)+'Mly move model'!$L57*(LOG10(MAX(+C21*1000,+C33*1000))-'Mly move model'!$M57)*MAX((LOG10(MAX(+C21*1000,+C33*1000))-'Mly move model'!$M57),0)))/1000,""),""),"")</f>
        <v/>
      </c>
      <c r="L98" s="54"/>
      <c r="M98" s="149" t="str">
        <f>IF('Mly move model'!$C$50&lt;&gt;0,IF(+E21&gt;0,IF(+E33&gt;0,(10^(+'Mly move model'!$I57+'Mly move model'!$J57*LOG10(MAX(+E21*1000,+E33*1000))
+'Mly move model'!$K57*((LOG10(MAX(+E21*1000,+E33*1000)))^2)+'Mly move model'!$L57*(LOG10(MAX(+E21*1000,+E33*1000))-'Mly move model'!$M57)*MAX((LOG10(MAX(+E21*1000,+E33*1000))-'Mly move model'!$M57),0)))/1000,""),""),"")</f>
        <v/>
      </c>
      <c r="N98" s="164"/>
      <c r="O98" s="54"/>
      <c r="P98" s="131" t="s">
        <v>107</v>
      </c>
      <c r="Q98" s="23"/>
      <c r="R98" s="23"/>
      <c r="S98" s="149" t="str">
        <f>IF('Mly move model'!$C$50&lt;&gt;0,IF(+C21&gt;0,IF(+C33&gt;0,(10^(+'Mly move model'!$O57+'Mly move model'!$P57*LOG10(MAX(+C21*1000,+C33*1000))+'Mly move model'!$Q57*((LOG10(MAX(+C21*1000,+C33*1000)))^2)+'Mly move model'!$R57*(LOG10(MAX(+C21*1000,+C33*1000))-'Mly move model'!$S57)*MAX((LOG10(MAX(+C21*1000,+C33*1000))-'Mly move model'!$S57),0)))/1000,""),""),"")</f>
        <v/>
      </c>
      <c r="T98" s="54"/>
      <c r="U98" s="149" t="str">
        <f>IF('Mly move model'!$C$50&lt;&gt;0,IF(+E21&gt;0,IF(+E33&gt;0,(10^(+'Mly move model'!$O57+'Mly move model'!$P57*LOG10(MAX(+E21*1000,+E33*1000))+'Mly move model'!$Q57*((LOG10(MAX(+E21*1000,+E33*1000)))^2)+'Mly move model'!$R57*(LOG10(MAX(+E21*1000,+E33*1000))-'Mly move model'!$S57)*MAX((LOG10(MAX(+E21*1000,+E33*1000))-'Mly move model'!$S57),0)))/1000,""),""),"")</f>
        <v/>
      </c>
      <c r="V98" s="170"/>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row>
    <row r="99" spans="1:250" ht="12.95" hidden="1" customHeight="1" thickBot="1" x14ac:dyDescent="0.3">
      <c r="A99" s="181" t="s">
        <v>108</v>
      </c>
      <c r="B99" s="48"/>
      <c r="C99" s="150" t="str">
        <f>IF('Mly move model'!$C$50&lt;&gt;0,IF(+C22&gt;0,IF(+C34&gt;0,(10^(+'Mly move model'!$C58+'Mly move model'!$D58*LOG10(MAX(+C22*1000,+C34*1000))+'Mly move model'!$E58*((LOG10(MAX(+C22*1000,+C34*1000)))^2)+'Mly move model'!$F58*(LOG10(MAX(+C22*1000,+C34*1000))-'Mly move model'!$G58)*MAX((LOG10(MAX(+C22*1000,+C34*1000))-'Mly move model'!$G58),0)))/1000,""),""),"")</f>
        <v/>
      </c>
      <c r="D99" s="70"/>
      <c r="E99" s="150" t="str">
        <f>IF('Mly move model'!$C$50&lt;&gt;0,IF(+E22&gt;0,IF(+E34&gt;0,(10^(+'Mly move model'!$C58+'Mly move model'!$D58*LOG10(MAX(+E22*1000,+E34*1000))+'Mly move model'!$E58*((LOG10(MAX(+E22*1000,+E34*1000)))^2)+'Mly move model'!$F58*(LOG10(MAX(+E22*1000,+E34*1000))-'Mly move model'!$G58)*MAX((LOG10(MAX(+E22*1000,+E34*1000))-'Mly move model'!$G58),0)))/1000,""),""),"")</f>
        <v/>
      </c>
      <c r="F99" s="180"/>
      <c r="G99" s="54"/>
      <c r="H99" s="165" t="s">
        <v>108</v>
      </c>
      <c r="I99" s="23"/>
      <c r="J99" s="23"/>
      <c r="K99" s="150" t="str">
        <f>IF('Mly move model'!$C$50&lt;&gt;0,IF(+C22&gt;0,IF(+C34&gt;0,(10^(+'Mly move model'!$I58+'Mly move model'!$J58*LOG10(MAX(+C22*1000,+C34*1000))
+'Mly move model'!$K58*((LOG10(MAX(+C22*1000,+C34*1000)))^2)+'Mly move model'!$L58*(LOG10(MAX(+C22*1000,+C34*1000))-'Mly move model'!$M58)*MAX((LOG10(MAX(+C22*1000,+C34*1000))-'Mly move model'!$M58),0)))/1000,""),""),"")</f>
        <v/>
      </c>
      <c r="L99" s="54"/>
      <c r="M99" s="150" t="str">
        <f>IF('Mly move model'!$C$50&lt;&gt;0,IF(+E22&gt;0,IF(+E34&gt;0,(10^(+'Mly move model'!$I58+'Mly move model'!$J58*LOG10(MAX(+E22*1000,+E34*1000))
+'Mly move model'!$K58*((LOG10(MAX(+E22*1000,+E34*1000)))^2)+'Mly move model'!$L58*(LOG10(MAX(+E22*1000,+E34*1000))-'Mly move model'!$M58)*MAX((LOG10(MAX(+E22*1000,+E34*1000))-'Mly move model'!$M58),0)))/1000,""),""),"")</f>
        <v/>
      </c>
      <c r="N99" s="164"/>
      <c r="O99" s="54"/>
      <c r="P99" s="165" t="s">
        <v>108</v>
      </c>
      <c r="Q99" s="23"/>
      <c r="R99" s="23"/>
      <c r="S99" s="150" t="str">
        <f>IF('Mly move model'!$C$50&lt;&gt;0,IF(+C22&gt;0,IF(+C34&gt;0,(10^(+'Mly move model'!$O58+'Mly move model'!$P58*LOG10(MAX(+C22*1000,+C34*1000))+'Mly move model'!$Q58*((LOG10(MAX(+C22*1000,+C34*1000)))^2)+'Mly move model'!$R58*(LOG10(MAX(+C22*1000,+C34*1000))-'Mly move model'!$S58)*MAX((LOG10(MAX(+C22*1000,+C34*1000))-'Mly move model'!$S58),0)))/1000,""),""),"")</f>
        <v/>
      </c>
      <c r="T99" s="54"/>
      <c r="U99" s="150" t="str">
        <f>IF('Mly move model'!$C$50&lt;&gt;0,IF(+E22&gt;0,IF(+E34&gt;0,(10^(+'Mly move model'!$O58+'Mly move model'!$P58*LOG10(MAX(+E22*1000,+E34*1000))+'Mly move model'!$Q58*((LOG10(MAX(+E22*1000,+E34*1000)))^2)+'Mly move model'!$R58*(LOG10(MAX(+E22*1000,+E34*1000))-'Mly move model'!$S58)*MAX((LOG10(MAX(+E22*1000,+E34*1000))-'Mly move model'!$S58),0)))/1000,""),""),"")</f>
        <v/>
      </c>
      <c r="V99" s="170"/>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row>
    <row r="100" spans="1:250" ht="12.95" hidden="1" customHeight="1" x14ac:dyDescent="0.2">
      <c r="A100" s="166"/>
      <c r="B100" s="167"/>
      <c r="C100" s="167"/>
      <c r="D100" s="167"/>
      <c r="E100" s="167"/>
      <c r="F100" s="168"/>
      <c r="H100" s="166"/>
      <c r="I100" s="167"/>
      <c r="J100" s="167"/>
      <c r="K100" s="167"/>
      <c r="L100" s="167"/>
      <c r="M100" s="167"/>
      <c r="N100" s="168"/>
      <c r="P100" s="166"/>
      <c r="Q100" s="167"/>
      <c r="R100" s="167"/>
      <c r="S100" s="167"/>
      <c r="T100" s="167"/>
      <c r="U100" s="167"/>
      <c r="V100" s="168"/>
    </row>
    <row r="101" spans="1:250" ht="12.95" hidden="1" customHeight="1" x14ac:dyDescent="0.2"/>
    <row r="102" spans="1:250" ht="12.95" hidden="1" customHeight="1" x14ac:dyDescent="0.2"/>
    <row r="103" spans="1:250" ht="12.95" customHeight="1" x14ac:dyDescent="0.2"/>
  </sheetData>
  <sheetProtection sheet="1" selectLockedCells="1"/>
  <mergeCells count="8">
    <mergeCell ref="A51:C51"/>
    <mergeCell ref="A49:O49"/>
    <mergeCell ref="A50:M50"/>
    <mergeCell ref="B7:C7"/>
    <mergeCell ref="D8:F8"/>
    <mergeCell ref="A12:B12"/>
    <mergeCell ref="A36:B36"/>
    <mergeCell ref="A10:C10"/>
  </mergeCells>
  <phoneticPr fontId="23" type="noConversion"/>
  <dataValidations count="1">
    <dataValidation type="list" allowBlank="1" showInputMessage="1" showErrorMessage="1" sqref="C12 E12">
      <formula1>$A$53:$A$58</formula1>
    </dataValidation>
  </dataValidations>
  <hyperlinks>
    <hyperlink ref="A7" location="'Step by step'!A1" display="Step by step guide"/>
    <hyperlink ref="B7:C7" r:id="rId1" display="Labour Force Survey Standard Errors, 2005"/>
    <hyperlink ref="A51" r:id="rId2" display="© Commonwealth of Australia &lt;&lt;yyyy&gt;&gt;"/>
  </hyperlinks>
  <pageMargins left="0.51181102362204722" right="0.51181102362204722" top="0.51181102362204722" bottom="0.51181102362204722" header="0" footer="0"/>
  <pageSetup paperSize="9" scale="65" orientation="landscape" verticalDpi="1200" r:id="rId3"/>
  <headerFooter alignWithMargins="0"/>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IV170"/>
  <sheetViews>
    <sheetView showGridLines="0" zoomScaleNormal="100" workbookViewId="0">
      <selection activeCell="D10" sqref="D10:E10"/>
    </sheetView>
  </sheetViews>
  <sheetFormatPr defaultColWidth="9.6640625" defaultRowHeight="12.75" x14ac:dyDescent="0.2"/>
  <cols>
    <col min="1" max="1" width="15.77734375" style="5" customWidth="1"/>
    <col min="2" max="2" width="28.77734375" style="5" customWidth="1"/>
    <col min="3" max="3" width="8.77734375" style="5" customWidth="1"/>
    <col min="4" max="4" width="7.109375" style="5" customWidth="1"/>
    <col min="5" max="5" width="7.6640625" style="5" customWidth="1"/>
    <col min="6" max="11" width="6.6640625" style="5" customWidth="1"/>
    <col min="12" max="12" width="7.109375" style="5" customWidth="1"/>
    <col min="13" max="13" width="12.6640625" style="5" customWidth="1"/>
    <col min="14" max="14" width="10.6640625" style="5" customWidth="1"/>
    <col min="15" max="16384" width="9.6640625" style="5"/>
  </cols>
  <sheetData>
    <row r="1" spans="1:256" s="283" customFormat="1" ht="60" customHeight="1" x14ac:dyDescent="0.2">
      <c r="B1" s="296" t="s">
        <v>286</v>
      </c>
    </row>
    <row r="2" spans="1:256" s="304" customFormat="1" ht="20.100000000000001" customHeight="1" x14ac:dyDescent="0.25">
      <c r="A2" s="307" t="s">
        <v>266</v>
      </c>
      <c r="B2" s="305"/>
      <c r="C2" s="305"/>
    </row>
    <row r="3" spans="1:256" s="306" customFormat="1" ht="20.100000000000001" customHeight="1" x14ac:dyDescent="0.2">
      <c r="A3" s="392" t="s">
        <v>472</v>
      </c>
    </row>
    <row r="4" spans="1:256" s="20" customFormat="1" ht="15" customHeight="1" x14ac:dyDescent="0.2"/>
    <row r="5" spans="1:256" s="20" customFormat="1" ht="20.100000000000001" customHeight="1" x14ac:dyDescent="0.25">
      <c r="A5" s="22" t="s">
        <v>302</v>
      </c>
      <c r="B5" s="21"/>
      <c r="C5" s="21"/>
    </row>
    <row r="6" spans="1:256" s="476" customFormat="1" ht="15" customHeight="1" x14ac:dyDescent="0.25">
      <c r="C6" s="474"/>
    </row>
    <row r="7" spans="1:256" s="382" customFormat="1" ht="20.100000000000001" customHeight="1" x14ac:dyDescent="0.2">
      <c r="A7" s="478" t="s">
        <v>303</v>
      </c>
      <c r="B7" s="308" t="s">
        <v>287</v>
      </c>
      <c r="C7" s="308"/>
      <c r="D7" s="308"/>
      <c r="E7" s="526"/>
      <c r="F7" s="526"/>
      <c r="G7" s="526"/>
    </row>
    <row r="8" spans="1:256" s="382" customFormat="1" ht="9.9499999999999993" customHeight="1" x14ac:dyDescent="0.2">
      <c r="A8" s="467"/>
      <c r="B8" s="58"/>
      <c r="C8" s="530"/>
      <c r="D8" s="531"/>
      <c r="E8" s="526"/>
    </row>
    <row r="9" spans="1:256" s="382" customFormat="1" ht="9.9499999999999993" customHeight="1" thickBot="1" x14ac:dyDescent="0.25">
      <c r="B9" s="58"/>
      <c r="C9" s="58"/>
      <c r="D9" s="57"/>
      <c r="E9" s="532"/>
    </row>
    <row r="10" spans="1:256" ht="15.95" customHeight="1" thickTop="1" thickBot="1" x14ac:dyDescent="0.25">
      <c r="A10" s="593" t="s">
        <v>180</v>
      </c>
      <c r="B10" s="609"/>
      <c r="C10" s="256"/>
      <c r="D10" s="607"/>
      <c r="E10" s="608"/>
      <c r="F10" s="595" t="s">
        <v>23</v>
      </c>
      <c r="G10" s="583"/>
      <c r="H10" s="187"/>
      <c r="I10" s="110"/>
      <c r="J10" s="82"/>
      <c r="K10" s="32"/>
      <c r="L10" s="83"/>
      <c r="M10" s="84"/>
      <c r="N10" s="85"/>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6"/>
      <c r="DT10" s="6"/>
      <c r="DU10" s="6"/>
      <c r="DV10" s="6"/>
      <c r="DW10" s="6"/>
      <c r="DX10" s="6"/>
      <c r="DY10" s="6"/>
      <c r="DZ10" s="6"/>
      <c r="EA10" s="6"/>
      <c r="EB10" s="6"/>
      <c r="EC10" s="6"/>
      <c r="ED10" s="6"/>
      <c r="EE10" s="6"/>
      <c r="EF10" s="6"/>
      <c r="EG10" s="6"/>
      <c r="EH10" s="6"/>
      <c r="EI10" s="6"/>
      <c r="EJ10" s="6"/>
      <c r="EK10" s="6"/>
      <c r="EL10" s="6"/>
      <c r="EM10" s="6"/>
      <c r="EN10" s="6"/>
      <c r="EO10" s="6"/>
      <c r="EP10" s="6"/>
      <c r="EQ10" s="6"/>
      <c r="ER10" s="6"/>
      <c r="ES10" s="6"/>
      <c r="ET10" s="6"/>
      <c r="EU10" s="6"/>
      <c r="EV10" s="6"/>
      <c r="EW10" s="6"/>
      <c r="EX10" s="6"/>
      <c r="EY10" s="6"/>
      <c r="EZ10" s="6"/>
      <c r="FA10" s="6"/>
      <c r="FB10" s="6"/>
      <c r="FC10" s="6"/>
      <c r="FD10" s="6"/>
      <c r="FE10" s="6"/>
      <c r="FF10" s="6"/>
      <c r="FG10" s="6"/>
      <c r="FH10" s="6"/>
      <c r="FI10" s="6"/>
      <c r="FJ10" s="6"/>
      <c r="FK10" s="6"/>
      <c r="FL10" s="6"/>
      <c r="FM10" s="6"/>
      <c r="FN10" s="6"/>
      <c r="FO10" s="6"/>
      <c r="FP10" s="6"/>
      <c r="FQ10" s="6"/>
      <c r="FR10" s="6"/>
      <c r="FS10" s="6"/>
      <c r="FT10" s="6"/>
      <c r="FU10" s="6"/>
      <c r="FV10" s="6"/>
      <c r="FW10" s="6"/>
      <c r="FX10" s="6"/>
      <c r="FY10" s="6"/>
      <c r="FZ10" s="6"/>
      <c r="GA10" s="6"/>
      <c r="GB10" s="6"/>
      <c r="GC10" s="6"/>
      <c r="GD10" s="6"/>
      <c r="GE10" s="6"/>
      <c r="GF10" s="6"/>
      <c r="GG10" s="6"/>
      <c r="GH10" s="6"/>
      <c r="GI10" s="6"/>
      <c r="GJ10" s="6"/>
      <c r="GK10" s="6"/>
      <c r="GL10" s="6"/>
      <c r="GM10" s="6"/>
      <c r="GN10" s="6"/>
      <c r="GO10" s="6"/>
      <c r="GP10" s="6"/>
      <c r="GQ10" s="6"/>
      <c r="GR10" s="6"/>
      <c r="GS10" s="6"/>
      <c r="GT10" s="6"/>
      <c r="GU10" s="6"/>
      <c r="GV10" s="6"/>
      <c r="GW10" s="6"/>
      <c r="GX10" s="6"/>
      <c r="GY10" s="6"/>
      <c r="GZ10" s="6"/>
      <c r="HA10" s="6"/>
      <c r="HB10" s="6"/>
      <c r="HC10" s="6"/>
      <c r="HD10" s="6"/>
      <c r="HE10" s="6"/>
      <c r="HF10" s="6"/>
      <c r="HG10" s="6"/>
      <c r="HH10" s="6"/>
      <c r="HI10" s="6"/>
      <c r="HJ10" s="6"/>
      <c r="HK10" s="6"/>
      <c r="HL10" s="6"/>
      <c r="HM10" s="6"/>
      <c r="HN10" s="6"/>
      <c r="HO10" s="6"/>
      <c r="HP10" s="6"/>
      <c r="HQ10" s="6"/>
      <c r="HR10" s="6"/>
      <c r="HS10" s="6"/>
      <c r="HT10" s="6"/>
      <c r="HU10" s="6"/>
      <c r="HV10" s="6"/>
      <c r="HW10" s="6"/>
      <c r="HX10" s="6"/>
      <c r="HY10" s="6"/>
      <c r="HZ10" s="6"/>
      <c r="IA10" s="6"/>
      <c r="IB10" s="6"/>
      <c r="IC10" s="6"/>
      <c r="ID10" s="6"/>
      <c r="IE10" s="6"/>
      <c r="IF10" s="6"/>
      <c r="IG10" s="6"/>
      <c r="IH10" s="6"/>
      <c r="II10" s="6"/>
      <c r="IJ10" s="6"/>
      <c r="IK10" s="6"/>
      <c r="IL10" s="6"/>
      <c r="IM10" s="6"/>
      <c r="IN10" s="6"/>
      <c r="IO10" s="6"/>
      <c r="IP10" s="6"/>
      <c r="IQ10" s="6"/>
      <c r="IR10" s="6"/>
      <c r="IS10" s="6"/>
      <c r="IT10" s="6"/>
      <c r="IU10" s="6"/>
      <c r="IV10" s="6"/>
    </row>
    <row r="11" spans="1:256" ht="10.5" customHeight="1" thickTop="1" thickBot="1" x14ac:dyDescent="0.25">
      <c r="A11" s="249"/>
      <c r="B11" s="16"/>
      <c r="C11" s="16"/>
      <c r="D11" s="466"/>
      <c r="M11" s="27"/>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row>
    <row r="12" spans="1:256" ht="15.95" customHeight="1" thickTop="1" thickBot="1" x14ac:dyDescent="0.25">
      <c r="A12" s="16" t="s">
        <v>197</v>
      </c>
      <c r="B12" s="16"/>
      <c r="C12" s="16"/>
      <c r="D12" s="610" t="s">
        <v>197</v>
      </c>
      <c r="E12" s="611"/>
      <c r="M12" s="27"/>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row>
    <row r="13" spans="1:256" ht="9.75" customHeight="1" thickTop="1" x14ac:dyDescent="0.2">
      <c r="A13" s="16"/>
      <c r="B13" s="16"/>
      <c r="C13" s="16"/>
      <c r="M13" s="27"/>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row>
    <row r="14" spans="1:256" ht="13.5" customHeight="1" x14ac:dyDescent="0.2">
      <c r="D14" s="17" t="s">
        <v>148</v>
      </c>
      <c r="E14" s="17" t="s">
        <v>150</v>
      </c>
      <c r="F14" s="17" t="s">
        <v>151</v>
      </c>
      <c r="G14" s="17" t="s">
        <v>152</v>
      </c>
      <c r="H14" s="17" t="s">
        <v>153</v>
      </c>
      <c r="I14" s="17" t="s">
        <v>154</v>
      </c>
      <c r="J14" s="17" t="s">
        <v>155</v>
      </c>
      <c r="K14" s="17" t="s">
        <v>156</v>
      </c>
      <c r="L14" s="265" t="s">
        <v>181</v>
      </c>
      <c r="M14" s="27"/>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row>
    <row r="15" spans="1:256" ht="14.1" customHeight="1" thickBot="1" x14ac:dyDescent="0.25">
      <c r="B15" s="16"/>
      <c r="C15" s="16"/>
      <c r="D15" s="17" t="s">
        <v>149</v>
      </c>
      <c r="E15" s="17" t="s">
        <v>149</v>
      </c>
      <c r="F15" s="17" t="s">
        <v>149</v>
      </c>
      <c r="G15" s="17" t="s">
        <v>149</v>
      </c>
      <c r="H15" s="17" t="s">
        <v>149</v>
      </c>
      <c r="I15" s="17" t="s">
        <v>149</v>
      </c>
      <c r="J15" s="17" t="s">
        <v>149</v>
      </c>
      <c r="K15" s="17" t="s">
        <v>149</v>
      </c>
      <c r="L15" s="17" t="s">
        <v>149</v>
      </c>
      <c r="M15" s="27"/>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row>
    <row r="16" spans="1:256" ht="18.95" customHeight="1" thickTop="1" thickBot="1" x14ac:dyDescent="0.25">
      <c r="A16" s="278" t="s">
        <v>263</v>
      </c>
      <c r="D16" s="95"/>
      <c r="E16" s="96"/>
      <c r="F16" s="96"/>
      <c r="G16" s="96"/>
      <c r="H16" s="96"/>
      <c r="I16" s="96"/>
      <c r="J16" s="96"/>
      <c r="K16" s="96"/>
      <c r="L16" s="97"/>
      <c r="M16" s="49"/>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row>
    <row r="17" spans="1:256" ht="20.25" customHeight="1" thickTop="1" x14ac:dyDescent="0.2">
      <c r="A17" s="16" t="s">
        <v>234</v>
      </c>
      <c r="B17" s="16"/>
      <c r="C17" s="16"/>
      <c r="M17" s="27"/>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row>
    <row r="18" spans="1:256" ht="18.75" customHeight="1" x14ac:dyDescent="0.2">
      <c r="A18" s="16" t="s">
        <v>132</v>
      </c>
      <c r="B18" s="16"/>
      <c r="C18" s="16" t="s">
        <v>236</v>
      </c>
      <c r="D18" s="86" t="s">
        <v>148</v>
      </c>
      <c r="E18" s="86" t="s">
        <v>150</v>
      </c>
      <c r="F18" s="86" t="s">
        <v>151</v>
      </c>
      <c r="G18" s="86" t="s">
        <v>152</v>
      </c>
      <c r="H18" s="86" t="s">
        <v>153</v>
      </c>
      <c r="I18" s="86" t="s">
        <v>154</v>
      </c>
      <c r="J18" s="86" t="s">
        <v>155</v>
      </c>
      <c r="K18" s="86" t="s">
        <v>156</v>
      </c>
      <c r="L18" s="86" t="s">
        <v>181</v>
      </c>
      <c r="M18" s="27"/>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row>
    <row r="19" spans="1:256" ht="14.1" customHeight="1" x14ac:dyDescent="0.2">
      <c r="A19" s="5" t="s">
        <v>249</v>
      </c>
      <c r="C19" s="5" t="s">
        <v>233</v>
      </c>
      <c r="D19" s="55" t="str">
        <f>IF(OR($D$12="Employed",$D$12="Labour force", $D$12="Civilian population"),"",IF($D$12="Unemployed",D94,IF($D$12="Not in the labour force","","")))</f>
        <v/>
      </c>
      <c r="E19" s="55" t="str">
        <f t="shared" ref="E19:L19" si="0">IF(OR($D$12="Employed",$D$12="Labour force", $D$12="Civilian population"),"",IF($D$12="Unemployed",E94,IF($D$12="Not in the labour force","","")))</f>
        <v/>
      </c>
      <c r="F19" s="55" t="str">
        <f t="shared" si="0"/>
        <v/>
      </c>
      <c r="G19" s="55" t="str">
        <f t="shared" si="0"/>
        <v/>
      </c>
      <c r="H19" s="55" t="str">
        <f t="shared" si="0"/>
        <v/>
      </c>
      <c r="I19" s="55" t="str">
        <f t="shared" si="0"/>
        <v/>
      </c>
      <c r="J19" s="55" t="str">
        <f t="shared" si="0"/>
        <v/>
      </c>
      <c r="K19" s="55" t="str">
        <f t="shared" si="0"/>
        <v/>
      </c>
      <c r="L19" s="55" t="str">
        <f t="shared" si="0"/>
        <v/>
      </c>
      <c r="M19" s="257"/>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row>
    <row r="20" spans="1:256" ht="14.1" customHeight="1" x14ac:dyDescent="0.2">
      <c r="A20" s="5" t="s">
        <v>250</v>
      </c>
      <c r="C20" s="5" t="s">
        <v>233</v>
      </c>
      <c r="D20" s="55" t="str">
        <f>IF(OR($D$12="Employed",$D$12="Labour force", $D$12="Civilian population"),"",IF($D$12="Unemployed",D95,IF($D$12="Not in the labour force","","")))</f>
        <v/>
      </c>
      <c r="E20" s="55" t="str">
        <f t="shared" ref="E20:L20" si="1">IF(OR($D$12="Employed",$D$12="Labour force", $D$12="Civilian population"),"",IF($D$12="Unemployed",E95,IF($D$12="Not in the labour force","","")))</f>
        <v/>
      </c>
      <c r="F20" s="55" t="str">
        <f t="shared" si="1"/>
        <v/>
      </c>
      <c r="G20" s="55" t="str">
        <f t="shared" si="1"/>
        <v/>
      </c>
      <c r="H20" s="55" t="str">
        <f t="shared" si="1"/>
        <v/>
      </c>
      <c r="I20" s="55" t="str">
        <f t="shared" si="1"/>
        <v/>
      </c>
      <c r="J20" s="55" t="str">
        <f t="shared" si="1"/>
        <v/>
      </c>
      <c r="K20" s="55" t="str">
        <f t="shared" si="1"/>
        <v/>
      </c>
      <c r="L20" s="55" t="str">
        <f t="shared" si="1"/>
        <v/>
      </c>
      <c r="M20" s="49"/>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row>
    <row r="21" spans="1:256" ht="14.1" customHeight="1" x14ac:dyDescent="0.2">
      <c r="A21" s="5" t="s">
        <v>133</v>
      </c>
      <c r="C21" s="5" t="s">
        <v>233</v>
      </c>
      <c r="D21" s="55" t="str">
        <f>IF(OR($D$12="Employed"),D56,IF($D$12="Unemployed","",IF($D$12="Labour force","",IF($D$12="Not in the labour force","",IF($D$12="Civilian population","","")))))</f>
        <v/>
      </c>
      <c r="E21" s="55" t="str">
        <f t="shared" ref="E21:L21" si="2">IF(OR($D$12="Employed"),E56,IF($D$12="Unemployed","",IF($D$12="Labour force","",IF($D$12="Not in the labour force","",IF($D$12="Civilian population","","")))))</f>
        <v/>
      </c>
      <c r="F21" s="55" t="str">
        <f t="shared" si="2"/>
        <v/>
      </c>
      <c r="G21" s="55" t="str">
        <f t="shared" si="2"/>
        <v/>
      </c>
      <c r="H21" s="55" t="str">
        <f t="shared" si="2"/>
        <v/>
      </c>
      <c r="I21" s="55" t="str">
        <f t="shared" si="2"/>
        <v/>
      </c>
      <c r="J21" s="55" t="str">
        <f t="shared" si="2"/>
        <v/>
      </c>
      <c r="K21" s="55" t="str">
        <f t="shared" si="2"/>
        <v/>
      </c>
      <c r="L21" s="55" t="str">
        <f t="shared" si="2"/>
        <v/>
      </c>
      <c r="M21" s="49"/>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row>
    <row r="22" spans="1:256" ht="14.1" customHeight="1" x14ac:dyDescent="0.2">
      <c r="A22" s="5" t="s">
        <v>134</v>
      </c>
      <c r="C22" s="5" t="s">
        <v>235</v>
      </c>
      <c r="D22" s="55" t="str">
        <f>IF(OR($D$12="Employed",$D$12="Labour force", $D$12="Civilian population"),D57,IF($D$12="Unemployed",D98,IF($D$12="Not in the labour force",D139,"")))</f>
        <v/>
      </c>
      <c r="E22" s="55" t="str">
        <f t="shared" ref="E22:L22" si="3">IF(OR($D$12="Employed",$D$12="Labour force", $D$12="Civilian population"),E57,IF($D$12="Unemployed",E98,IF($D$12="Not in the labour force",E139,"")))</f>
        <v/>
      </c>
      <c r="F22" s="55" t="str">
        <f t="shared" si="3"/>
        <v/>
      </c>
      <c r="G22" s="55" t="str">
        <f t="shared" si="3"/>
        <v/>
      </c>
      <c r="H22" s="55" t="str">
        <f t="shared" si="3"/>
        <v/>
      </c>
      <c r="I22" s="55" t="str">
        <f t="shared" si="3"/>
        <v/>
      </c>
      <c r="J22" s="55" t="str">
        <f t="shared" si="3"/>
        <v/>
      </c>
      <c r="K22" s="55" t="str">
        <f t="shared" si="3"/>
        <v/>
      </c>
      <c r="L22" s="55" t="str">
        <f t="shared" si="3"/>
        <v/>
      </c>
      <c r="M22" s="257"/>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row>
    <row r="23" spans="1:256" ht="14.1" customHeight="1" x14ac:dyDescent="0.2">
      <c r="A23" s="5" t="s">
        <v>135</v>
      </c>
      <c r="C23" s="5" t="s">
        <v>235</v>
      </c>
      <c r="D23" s="55" t="str">
        <f>IF(OR($D$12="Employed",$D$12="Labour force", $D$12="Civilian population"),D60,IF($D$12="Unemployed",D101,IF($D$12="Not in the labour force",D142,"")))</f>
        <v/>
      </c>
      <c r="E23" s="55" t="str">
        <f t="shared" ref="E23:L23" si="4">IF(OR($D$12="Employed",$D$12="Labour force", $D$12="Civilian population"),E60,IF($D$12="Unemployed",E101,IF($D$12="Not in the labour force",E142,"")))</f>
        <v/>
      </c>
      <c r="F23" s="55" t="str">
        <f t="shared" si="4"/>
        <v/>
      </c>
      <c r="G23" s="55" t="str">
        <f t="shared" si="4"/>
        <v/>
      </c>
      <c r="H23" s="55" t="str">
        <f t="shared" si="4"/>
        <v/>
      </c>
      <c r="I23" s="55" t="str">
        <f t="shared" si="4"/>
        <v/>
      </c>
      <c r="J23" s="55" t="str">
        <f t="shared" si="4"/>
        <v/>
      </c>
      <c r="K23" s="55" t="str">
        <f t="shared" si="4"/>
        <v/>
      </c>
      <c r="L23" s="55" t="str">
        <f t="shared" si="4"/>
        <v/>
      </c>
      <c r="M23" s="49"/>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row>
    <row r="24" spans="1:256" ht="14.1" customHeight="1" x14ac:dyDescent="0.2">
      <c r="A24" s="5" t="s">
        <v>136</v>
      </c>
      <c r="C24" s="5" t="s">
        <v>235</v>
      </c>
      <c r="D24" s="55" t="str">
        <f>IF(OR($D$12="Employed",$D$12="Labour force", $D$12="Civilian population"),D63,IF($D$12="Unemployed",D104,IF($D$12="Not in the labour force",D145,"")))</f>
        <v/>
      </c>
      <c r="E24" s="55" t="str">
        <f t="shared" ref="E24:L24" si="5">IF(OR($D$12="Employed",$D$12="Labour force", $D$12="Civilian population"),E63,IF($D$12="Unemployed",E104,IF($D$12="Not in the labour force",E145,"")))</f>
        <v/>
      </c>
      <c r="F24" s="55" t="str">
        <f t="shared" si="5"/>
        <v/>
      </c>
      <c r="G24" s="55" t="str">
        <f t="shared" si="5"/>
        <v/>
      </c>
      <c r="H24" s="55" t="str">
        <f t="shared" si="5"/>
        <v/>
      </c>
      <c r="I24" s="55" t="str">
        <f t="shared" si="5"/>
        <v/>
      </c>
      <c r="J24" s="55" t="str">
        <f t="shared" si="5"/>
        <v/>
      </c>
      <c r="K24" s="55" t="str">
        <f t="shared" si="5"/>
        <v/>
      </c>
      <c r="L24" s="55" t="str">
        <f t="shared" si="5"/>
        <v/>
      </c>
      <c r="M24" s="49"/>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row>
    <row r="25" spans="1:256" ht="21" customHeight="1" x14ac:dyDescent="0.2">
      <c r="A25" s="16" t="s">
        <v>137</v>
      </c>
      <c r="B25" s="16"/>
      <c r="C25" s="16"/>
      <c r="D25" s="55"/>
      <c r="E25" s="55"/>
      <c r="F25" s="55"/>
      <c r="G25" s="55"/>
      <c r="H25" s="55"/>
      <c r="I25" s="55"/>
      <c r="J25" s="55"/>
      <c r="K25" s="55"/>
      <c r="L25" s="55"/>
      <c r="M25" s="27"/>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row>
    <row r="26" spans="1:256" ht="14.1" customHeight="1" x14ac:dyDescent="0.2">
      <c r="A26" s="5" t="s">
        <v>138</v>
      </c>
      <c r="C26" s="5" t="s">
        <v>233</v>
      </c>
      <c r="D26" s="55" t="str">
        <f>IF(OR($D$12="Employed"),D67,IF($D$12="Unemployed","",IF($D$12="Labour force","",IF($D$12="Not in the labour force","",IF($D$12="Civilian population","","")))))</f>
        <v/>
      </c>
      <c r="E26" s="55" t="str">
        <f t="shared" ref="E26:L26" si="6">IF(OR($D$12="Employed"),E67,IF($D$12="Unemployed","",IF($D$12="Labour force","",IF($D$12="Not in the labour force","",IF($D$12="Civilian population","","")))))</f>
        <v/>
      </c>
      <c r="F26" s="55" t="str">
        <f t="shared" si="6"/>
        <v/>
      </c>
      <c r="G26" s="55" t="str">
        <f t="shared" si="6"/>
        <v/>
      </c>
      <c r="H26" s="55" t="str">
        <f t="shared" si="6"/>
        <v/>
      </c>
      <c r="I26" s="55" t="str">
        <f t="shared" si="6"/>
        <v/>
      </c>
      <c r="J26" s="55" t="str">
        <f t="shared" si="6"/>
        <v/>
      </c>
      <c r="K26" s="55" t="str">
        <f t="shared" si="6"/>
        <v/>
      </c>
      <c r="L26" s="55" t="str">
        <f t="shared" si="6"/>
        <v/>
      </c>
      <c r="M26" s="49"/>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row>
    <row r="27" spans="1:256" ht="14.1" customHeight="1" x14ac:dyDescent="0.2">
      <c r="A27" s="5" t="s">
        <v>248</v>
      </c>
      <c r="C27" s="5" t="s">
        <v>233</v>
      </c>
      <c r="D27" s="55" t="str">
        <f>IF(OR($D$12="Employed",$D$12="Labour force", $D$12="Civilian population"),"",IF($D$12="Unemployed",D108,IF($D$12="Not in the labour force","","")))</f>
        <v/>
      </c>
      <c r="E27" s="55" t="str">
        <f t="shared" ref="E27:L27" si="7">IF(OR($D$12="Employed",$D$12="Labour force", $D$12="Civilian population"),"",IF($D$12="Unemployed",E108,IF($D$12="Not in the labour force","","")))</f>
        <v/>
      </c>
      <c r="F27" s="55" t="str">
        <f t="shared" si="7"/>
        <v/>
      </c>
      <c r="G27" s="55" t="str">
        <f t="shared" si="7"/>
        <v/>
      </c>
      <c r="H27" s="55" t="str">
        <f t="shared" si="7"/>
        <v/>
      </c>
      <c r="I27" s="55" t="str">
        <f t="shared" si="7"/>
        <v/>
      </c>
      <c r="J27" s="55" t="str">
        <f t="shared" si="7"/>
        <v/>
      </c>
      <c r="K27" s="55" t="str">
        <f t="shared" si="7"/>
        <v/>
      </c>
      <c r="L27" s="55" t="str">
        <f t="shared" si="7"/>
        <v/>
      </c>
      <c r="M27" s="49"/>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row>
    <row r="28" spans="1:256" ht="19.5" customHeight="1" x14ac:dyDescent="0.2">
      <c r="A28" s="16" t="s">
        <v>139</v>
      </c>
      <c r="B28" s="16"/>
      <c r="C28" s="16"/>
      <c r="D28" s="55"/>
      <c r="E28" s="55"/>
      <c r="F28" s="55"/>
      <c r="G28" s="55"/>
      <c r="H28" s="55"/>
      <c r="I28" s="55"/>
      <c r="J28" s="55"/>
      <c r="K28" s="55"/>
      <c r="L28" s="55"/>
      <c r="M28" s="27"/>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row>
    <row r="29" spans="1:256" ht="14.1" customHeight="1" x14ac:dyDescent="0.2">
      <c r="A29" s="5" t="s">
        <v>140</v>
      </c>
      <c r="C29" s="5" t="s">
        <v>235</v>
      </c>
      <c r="D29" s="55" t="str">
        <f>IF(OR($D$12="Employed",$D$12="Labour force", $D$12="Civilian population"),D70,IF($D$12="Unemployed",D111,IF($D$12="Not in the labour force",D152,"")))</f>
        <v/>
      </c>
      <c r="E29" s="55" t="str">
        <f t="shared" ref="E29:L29" si="8">IF(OR($D$12="Employed",$D$12="Labour force", $D$12="Civilian population"),E70,IF($D$12="Unemployed",E111,IF($D$12="Not in the labour force",E152,"")))</f>
        <v/>
      </c>
      <c r="F29" s="55" t="str">
        <f t="shared" si="8"/>
        <v/>
      </c>
      <c r="G29" s="55" t="str">
        <f t="shared" si="8"/>
        <v/>
      </c>
      <c r="H29" s="55" t="str">
        <f t="shared" si="8"/>
        <v/>
      </c>
      <c r="I29" s="55" t="str">
        <f t="shared" si="8"/>
        <v/>
      </c>
      <c r="J29" s="55" t="str">
        <f t="shared" si="8"/>
        <v/>
      </c>
      <c r="K29" s="55" t="str">
        <f t="shared" si="8"/>
        <v/>
      </c>
      <c r="L29" s="55" t="str">
        <f t="shared" si="8"/>
        <v/>
      </c>
      <c r="M29" s="49"/>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row>
    <row r="30" spans="1:256" ht="14.1" customHeight="1" x14ac:dyDescent="0.2">
      <c r="A30" s="5" t="s">
        <v>141</v>
      </c>
      <c r="C30" s="5" t="s">
        <v>235</v>
      </c>
      <c r="D30" s="55" t="str">
        <f>IF(OR($D$12="Employed",$D$12="Labour force", $D$12="Civilian population"),D73,IF($D$12="Unemployed",D114,IF($D$12="Not in the labour force",D155,"")))</f>
        <v/>
      </c>
      <c r="E30" s="55" t="str">
        <f t="shared" ref="E30:L30" si="9">IF(OR($D$12="Employed",$D$12="Labour force", $D$12="Civilian population"),E73,IF($D$12="Unemployed",E114,IF($D$12="Not in the labour force",E155,"")))</f>
        <v/>
      </c>
      <c r="F30" s="55" t="str">
        <f t="shared" si="9"/>
        <v/>
      </c>
      <c r="G30" s="55" t="str">
        <f t="shared" si="9"/>
        <v/>
      </c>
      <c r="H30" s="55" t="str">
        <f t="shared" si="9"/>
        <v/>
      </c>
      <c r="I30" s="55" t="str">
        <f t="shared" si="9"/>
        <v/>
      </c>
      <c r="J30" s="55" t="str">
        <f t="shared" si="9"/>
        <v/>
      </c>
      <c r="K30" s="55" t="str">
        <f t="shared" si="9"/>
        <v/>
      </c>
      <c r="L30" s="55" t="str">
        <f t="shared" si="9"/>
        <v/>
      </c>
      <c r="M30" s="49"/>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row>
    <row r="31" spans="1:256" ht="14.1" customHeight="1" x14ac:dyDescent="0.2">
      <c r="A31" s="5" t="s">
        <v>142</v>
      </c>
      <c r="C31" s="5" t="s">
        <v>235</v>
      </c>
      <c r="D31" s="55" t="str">
        <f>IF(OR($D$12="Employed",$D$12="Labour force", $D$12="Civilian population"),D76,IF($D$12="Unemployed",D117,IF($D$12="Not in the labour force",D158,"")))</f>
        <v/>
      </c>
      <c r="E31" s="55" t="str">
        <f t="shared" ref="E31:L31" si="10">IF(OR($D$12="Employed",$D$12="Labour force", $D$12="Civilian population"),E76,IF($D$12="Unemployed",E117,IF($D$12="Not in the labour force",E158,"")))</f>
        <v/>
      </c>
      <c r="F31" s="55" t="str">
        <f t="shared" si="10"/>
        <v/>
      </c>
      <c r="G31" s="55" t="str">
        <f t="shared" si="10"/>
        <v/>
      </c>
      <c r="H31" s="55" t="str">
        <f t="shared" si="10"/>
        <v/>
      </c>
      <c r="I31" s="55" t="str">
        <f t="shared" si="10"/>
        <v/>
      </c>
      <c r="J31" s="55" t="str">
        <f t="shared" si="10"/>
        <v/>
      </c>
      <c r="K31" s="55" t="str">
        <f t="shared" si="10"/>
        <v/>
      </c>
      <c r="L31" s="55" t="str">
        <f t="shared" si="10"/>
        <v/>
      </c>
      <c r="M31" s="49"/>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row>
    <row r="32" spans="1:256" ht="14.1" customHeight="1" x14ac:dyDescent="0.2">
      <c r="A32" s="5" t="s">
        <v>143</v>
      </c>
      <c r="C32" s="5" t="s">
        <v>235</v>
      </c>
      <c r="D32" s="55" t="str">
        <f>IF(OR($D$12="Employed",$D$12="Labour force", $D$12="Civilian population"),D79,IF($D$12="Unemployed",D120,IF($D$12="Not in the labour force",D161,"")))</f>
        <v/>
      </c>
      <c r="E32" s="55" t="str">
        <f t="shared" ref="E32:L32" si="11">IF(OR($D$12="Employed",$D$12="Labour force", $D$12="Civilian population"),E79,IF($D$12="Unemployed",E120,IF($D$12="Not in the labour force",E161,"")))</f>
        <v/>
      </c>
      <c r="F32" s="55" t="str">
        <f t="shared" si="11"/>
        <v/>
      </c>
      <c r="G32" s="55" t="str">
        <f t="shared" si="11"/>
        <v/>
      </c>
      <c r="H32" s="55" t="str">
        <f t="shared" si="11"/>
        <v/>
      </c>
      <c r="I32" s="55" t="str">
        <f t="shared" si="11"/>
        <v/>
      </c>
      <c r="J32" s="55" t="str">
        <f t="shared" si="11"/>
        <v/>
      </c>
      <c r="K32" s="55" t="str">
        <f t="shared" si="11"/>
        <v/>
      </c>
      <c r="L32" s="55" t="str">
        <f t="shared" si="11"/>
        <v/>
      </c>
      <c r="M32" s="49"/>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row>
    <row r="33" spans="1:256" ht="14.1" customHeight="1" x14ac:dyDescent="0.2">
      <c r="A33" s="5" t="s">
        <v>144</v>
      </c>
      <c r="C33" s="5" t="s">
        <v>235</v>
      </c>
      <c r="D33" s="55" t="str">
        <f>IF(OR($D$12="Employed",$D$12="Labour force", $D$12="Civilian population"),D82,IF($D$12="Unemployed",D123,IF($D$12="Not in the labour force",D164,"")))</f>
        <v/>
      </c>
      <c r="E33" s="55" t="str">
        <f t="shared" ref="E33:L33" si="12">IF(OR($D$12="Employed",$D$12="Labour force", $D$12="Civilian population"),E82,IF($D$12="Unemployed",E123,IF($D$12="Not in the labour force",E164,"")))</f>
        <v/>
      </c>
      <c r="F33" s="55" t="str">
        <f t="shared" si="12"/>
        <v/>
      </c>
      <c r="G33" s="55" t="str">
        <f t="shared" si="12"/>
        <v/>
      </c>
      <c r="H33" s="55" t="str">
        <f t="shared" si="12"/>
        <v/>
      </c>
      <c r="I33" s="55" t="str">
        <f t="shared" si="12"/>
        <v/>
      </c>
      <c r="J33" s="55" t="str">
        <f t="shared" si="12"/>
        <v/>
      </c>
      <c r="K33" s="55" t="str">
        <f t="shared" si="12"/>
        <v/>
      </c>
      <c r="L33" s="55" t="str">
        <f t="shared" si="12"/>
        <v/>
      </c>
      <c r="M33" s="49"/>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row>
    <row r="34" spans="1:256" ht="15" customHeight="1" x14ac:dyDescent="0.2">
      <c r="A34" s="5" t="s">
        <v>145</v>
      </c>
      <c r="C34" s="5" t="s">
        <v>235</v>
      </c>
      <c r="D34" s="55" t="str">
        <f>IF(OR($D$12="Employed",$D$12="Labour force", $D$12="Civilian population"),D85,IF($D$12="Unemployed",D126,IF($D$12="Not in the labour force",D167,"")))</f>
        <v/>
      </c>
      <c r="E34" s="55" t="str">
        <f t="shared" ref="E34:L34" si="13">IF(OR($D$12="Employed",$D$12="Labour force", $D$12="Civilian population"),E85,IF($D$12="Unemployed",E126,IF($D$12="Not in the labour force",E167,"")))</f>
        <v/>
      </c>
      <c r="F34" s="55" t="str">
        <f t="shared" si="13"/>
        <v/>
      </c>
      <c r="G34" s="55" t="str">
        <f t="shared" si="13"/>
        <v/>
      </c>
      <c r="H34" s="55" t="str">
        <f t="shared" si="13"/>
        <v/>
      </c>
      <c r="I34" s="55" t="str">
        <f t="shared" si="13"/>
        <v/>
      </c>
      <c r="J34" s="55" t="str">
        <f t="shared" si="13"/>
        <v/>
      </c>
      <c r="K34" s="55" t="str">
        <f t="shared" si="13"/>
        <v/>
      </c>
      <c r="L34" s="55" t="str">
        <f t="shared" si="13"/>
        <v/>
      </c>
      <c r="M34" s="49"/>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row>
    <row r="35" spans="1:256" ht="27" customHeight="1" x14ac:dyDescent="0.2">
      <c r="A35" s="612" t="s">
        <v>29</v>
      </c>
      <c r="B35" s="613"/>
      <c r="C35" s="613"/>
      <c r="D35" s="614"/>
      <c r="E35" s="614"/>
      <c r="F35" s="614"/>
      <c r="G35" s="614"/>
      <c r="H35" s="614"/>
      <c r="I35" s="614"/>
      <c r="J35" s="614"/>
      <c r="K35" s="614"/>
      <c r="L35" s="614"/>
      <c r="M35" s="27"/>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row>
    <row r="36" spans="1:256" ht="13.5" customHeight="1" x14ac:dyDescent="0.2">
      <c r="A36" s="615" t="s">
        <v>44</v>
      </c>
      <c r="B36" s="579"/>
      <c r="C36" s="579"/>
      <c r="D36" s="579"/>
      <c r="E36" s="579"/>
      <c r="F36" s="110"/>
      <c r="G36" s="299"/>
      <c r="H36" s="299"/>
      <c r="I36" s="299"/>
      <c r="J36" s="299"/>
      <c r="K36" s="299"/>
      <c r="L36" s="299"/>
      <c r="M36" s="49"/>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row>
    <row r="37" spans="1:256" ht="13.5" customHeight="1" x14ac:dyDescent="0.2">
      <c r="A37" s="615" t="s">
        <v>45</v>
      </c>
      <c r="B37" s="576"/>
      <c r="C37" s="576"/>
      <c r="D37" s="576"/>
      <c r="E37" s="576"/>
      <c r="F37" s="299"/>
      <c r="G37" s="299"/>
      <c r="H37" s="299"/>
      <c r="I37" s="299"/>
      <c r="J37" s="299"/>
      <c r="K37" s="299"/>
      <c r="L37" s="299"/>
      <c r="M37" s="49"/>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row>
    <row r="38" spans="1:256" ht="26.25" customHeight="1" x14ac:dyDescent="0.2">
      <c r="A38" s="606" t="s">
        <v>317</v>
      </c>
      <c r="B38" s="600"/>
      <c r="C38" s="600"/>
      <c r="D38" s="600"/>
      <c r="E38" s="600"/>
      <c r="F38" s="110"/>
      <c r="G38" s="110"/>
      <c r="H38" s="110"/>
      <c r="I38" s="110"/>
      <c r="J38" s="110"/>
      <c r="K38" s="110"/>
      <c r="L38" s="110"/>
      <c r="M38" s="27"/>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row>
    <row r="39" spans="1:256" ht="18" customHeight="1" x14ac:dyDescent="0.2">
      <c r="A39" s="538" t="s">
        <v>473</v>
      </c>
      <c r="B39" s="539"/>
      <c r="C39" s="539"/>
      <c r="D39" s="48"/>
      <c r="E39" s="48"/>
      <c r="F39" s="48"/>
      <c r="G39" s="48"/>
      <c r="H39" s="48"/>
      <c r="I39" s="48"/>
      <c r="J39" s="48"/>
      <c r="K39" s="48"/>
      <c r="L39" s="48"/>
      <c r="M39" s="27"/>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row>
    <row r="40" spans="1:256" ht="12.75" customHeight="1" x14ac:dyDescent="0.2">
      <c r="A40" s="14"/>
      <c r="B40" s="110"/>
      <c r="C40" s="110"/>
      <c r="D40" s="48"/>
      <c r="E40" s="48"/>
      <c r="F40" s="48"/>
      <c r="G40" s="48"/>
      <c r="H40" s="48"/>
      <c r="I40" s="48"/>
      <c r="J40" s="48"/>
      <c r="K40" s="48"/>
      <c r="L40" s="48"/>
      <c r="M40" s="27"/>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row>
    <row r="41" spans="1:256" ht="12.75" hidden="1" customHeight="1" thickTop="1" x14ac:dyDescent="0.2">
      <c r="A41" s="237" t="s">
        <v>196</v>
      </c>
      <c r="B41" s="237"/>
      <c r="C41" s="237"/>
      <c r="D41" s="237"/>
      <c r="E41" s="237"/>
      <c r="F41" s="237"/>
      <c r="G41" s="237"/>
      <c r="H41" s="237"/>
      <c r="I41" s="237"/>
      <c r="J41" s="237"/>
      <c r="K41" s="237"/>
      <c r="L41" s="237"/>
      <c r="M41" s="115"/>
      <c r="N41" s="115"/>
      <c r="O41" s="115"/>
      <c r="P41" s="115"/>
      <c r="Q41" s="115"/>
      <c r="R41" s="115"/>
      <c r="S41" s="115"/>
      <c r="T41" s="115"/>
      <c r="U41" s="115"/>
      <c r="V41" s="115"/>
      <c r="W41" s="115"/>
      <c r="X41" s="115"/>
      <c r="Y41" s="115"/>
      <c r="Z41" s="115"/>
      <c r="AA41" s="115"/>
      <c r="AB41" s="115"/>
      <c r="AC41" s="115"/>
      <c r="AD41" s="115"/>
      <c r="AE41" s="115"/>
      <c r="AF41" s="115"/>
      <c r="AG41" s="115"/>
      <c r="AH41" s="115"/>
      <c r="AI41" s="115"/>
      <c r="AJ41" s="115"/>
      <c r="AK41" s="115"/>
      <c r="AL41" s="115"/>
      <c r="AM41" s="115"/>
      <c r="AN41" s="115"/>
      <c r="AO41" s="115"/>
      <c r="AP41" s="115"/>
      <c r="AQ41" s="115"/>
      <c r="AR41" s="115"/>
      <c r="AS41" s="115"/>
      <c r="AT41" s="115"/>
      <c r="AU41" s="115"/>
      <c r="AV41" s="115"/>
      <c r="AW41" s="115"/>
      <c r="AX41" s="115"/>
      <c r="AY41" s="115"/>
      <c r="AZ41" s="115"/>
      <c r="BA41" s="115"/>
      <c r="BB41" s="115"/>
      <c r="BC41" s="115"/>
      <c r="BD41" s="115"/>
      <c r="BE41" s="115"/>
      <c r="BF41" s="115"/>
      <c r="BG41" s="115"/>
      <c r="BH41" s="115"/>
      <c r="BI41" s="115"/>
      <c r="BJ41" s="115"/>
      <c r="BK41" s="115"/>
      <c r="BL41" s="115"/>
      <c r="BM41" s="115"/>
      <c r="BN41" s="115"/>
      <c r="BO41" s="115"/>
      <c r="BP41" s="115"/>
      <c r="BQ41" s="115"/>
      <c r="BR41" s="115"/>
      <c r="BS41" s="115"/>
      <c r="BT41" s="115"/>
      <c r="BU41" s="115"/>
      <c r="BV41" s="115"/>
      <c r="BW41" s="115"/>
      <c r="BX41" s="115"/>
      <c r="BY41" s="115"/>
      <c r="BZ41" s="115"/>
      <c r="CA41" s="115"/>
      <c r="CB41" s="115"/>
      <c r="CC41" s="115"/>
      <c r="CD41" s="115"/>
      <c r="CE41" s="115"/>
      <c r="CF41" s="115"/>
      <c r="CG41" s="115"/>
      <c r="CH41" s="115"/>
      <c r="CI41" s="115"/>
      <c r="CJ41" s="115"/>
      <c r="CK41" s="115"/>
      <c r="CL41" s="115"/>
      <c r="CM41" s="115"/>
      <c r="CN41" s="115"/>
      <c r="CO41" s="115"/>
      <c r="CP41" s="115"/>
      <c r="CQ41" s="115"/>
      <c r="CR41" s="115"/>
      <c r="CS41" s="115"/>
      <c r="CT41" s="115"/>
      <c r="CU41" s="115"/>
      <c r="CV41" s="115"/>
      <c r="CW41" s="115"/>
      <c r="CX41" s="115"/>
      <c r="CY41" s="115"/>
      <c r="CZ41" s="115"/>
      <c r="DA41" s="115"/>
      <c r="DB41" s="115"/>
      <c r="DC41" s="115"/>
      <c r="DD41" s="115"/>
      <c r="DE41" s="115"/>
      <c r="DF41" s="115"/>
      <c r="DG41" s="115"/>
      <c r="DH41" s="115"/>
      <c r="DI41" s="115"/>
      <c r="DJ41" s="115"/>
      <c r="DK41" s="115"/>
      <c r="DL41" s="115"/>
      <c r="DM41" s="115"/>
      <c r="DN41" s="115"/>
      <c r="DO41" s="115"/>
      <c r="DP41" s="115"/>
      <c r="DQ41" s="115"/>
      <c r="DR41" s="115"/>
      <c r="DS41" s="115"/>
      <c r="DT41" s="115"/>
      <c r="DU41" s="115"/>
      <c r="DV41" s="115"/>
      <c r="DW41" s="115"/>
      <c r="DX41" s="115"/>
      <c r="DY41" s="115"/>
      <c r="DZ41" s="115"/>
      <c r="EA41" s="115"/>
      <c r="EB41" s="115"/>
      <c r="EC41" s="115"/>
      <c r="ED41" s="115"/>
      <c r="EE41" s="115"/>
      <c r="EF41" s="115"/>
      <c r="EG41" s="115"/>
      <c r="EH41" s="115"/>
      <c r="EI41" s="115"/>
      <c r="EJ41" s="115"/>
      <c r="EK41" s="115"/>
      <c r="EL41" s="115"/>
      <c r="EM41" s="115"/>
      <c r="EN41" s="115"/>
      <c r="EO41" s="115"/>
      <c r="EP41" s="115"/>
      <c r="EQ41" s="115"/>
      <c r="ER41" s="115"/>
      <c r="ES41" s="115"/>
      <c r="ET41" s="115"/>
      <c r="EU41" s="115"/>
      <c r="EV41" s="115"/>
      <c r="EW41" s="115"/>
      <c r="EX41" s="115"/>
      <c r="EY41" s="115"/>
      <c r="EZ41" s="115"/>
      <c r="FA41" s="115"/>
      <c r="FB41" s="115"/>
      <c r="FC41" s="115"/>
      <c r="FD41" s="115"/>
      <c r="FE41" s="115"/>
      <c r="FF41" s="115"/>
      <c r="FG41" s="115"/>
      <c r="FH41" s="115"/>
      <c r="FI41" s="115"/>
      <c r="FJ41" s="115"/>
      <c r="FK41" s="115"/>
      <c r="FL41" s="115"/>
      <c r="FM41" s="115"/>
      <c r="FN41" s="115"/>
      <c r="FO41" s="115"/>
      <c r="FP41" s="115"/>
      <c r="FQ41" s="115"/>
      <c r="FR41" s="115"/>
      <c r="FS41" s="115"/>
      <c r="FT41" s="115"/>
      <c r="FU41" s="115"/>
      <c r="FV41" s="115"/>
      <c r="FW41" s="115"/>
      <c r="FX41" s="115"/>
      <c r="FY41" s="115"/>
      <c r="FZ41" s="115"/>
      <c r="GA41" s="115"/>
      <c r="GB41" s="115"/>
      <c r="GC41" s="115"/>
      <c r="GD41" s="115"/>
      <c r="GE41" s="115"/>
      <c r="GF41" s="115"/>
      <c r="GG41" s="115"/>
      <c r="GH41" s="115"/>
      <c r="GI41" s="115"/>
      <c r="GJ41" s="115"/>
      <c r="GK41" s="115"/>
      <c r="GL41" s="115"/>
      <c r="GM41" s="115"/>
      <c r="GN41" s="115"/>
      <c r="GO41" s="115"/>
      <c r="GP41" s="115"/>
      <c r="GQ41" s="115"/>
      <c r="GR41" s="115"/>
      <c r="GS41" s="115"/>
      <c r="GT41" s="115"/>
      <c r="GU41" s="115"/>
      <c r="GV41" s="115"/>
      <c r="GW41" s="115"/>
      <c r="GX41" s="115"/>
      <c r="GY41" s="115"/>
      <c r="GZ41" s="115"/>
      <c r="HA41" s="115"/>
      <c r="HB41" s="115"/>
      <c r="HC41" s="115"/>
      <c r="HD41" s="115"/>
      <c r="HE41" s="115"/>
      <c r="HF41" s="115"/>
      <c r="HG41" s="115"/>
      <c r="HH41" s="115"/>
      <c r="HI41" s="115"/>
      <c r="HJ41" s="115"/>
      <c r="HK41" s="115"/>
      <c r="HL41" s="115"/>
      <c r="HM41" s="115"/>
      <c r="HN41" s="115"/>
      <c r="HO41" s="115"/>
      <c r="HP41" s="115"/>
      <c r="HQ41" s="115"/>
      <c r="HR41" s="115"/>
      <c r="HS41" s="115"/>
      <c r="HT41" s="115"/>
      <c r="HU41" s="115"/>
      <c r="HV41" s="115"/>
      <c r="HW41" s="115"/>
      <c r="HX41" s="115"/>
      <c r="HY41" s="115"/>
      <c r="HZ41" s="115"/>
      <c r="IA41" s="115"/>
      <c r="IB41" s="115"/>
      <c r="IC41" s="115"/>
      <c r="ID41" s="115"/>
      <c r="IE41" s="115"/>
      <c r="IF41" s="115"/>
      <c r="IG41" s="115"/>
      <c r="IH41" s="115"/>
      <c r="II41" s="115"/>
      <c r="IJ41" s="115"/>
      <c r="IK41" s="115"/>
      <c r="IL41" s="115"/>
      <c r="IM41" s="115"/>
      <c r="IN41" s="115"/>
      <c r="IO41" s="115"/>
      <c r="IP41" s="115"/>
      <c r="IQ41" s="115"/>
      <c r="IR41" s="115"/>
      <c r="IS41" s="115"/>
      <c r="IT41" s="115"/>
      <c r="IU41" s="115"/>
      <c r="IV41" s="115"/>
    </row>
    <row r="42" spans="1:256" ht="12.75" hidden="1" customHeight="1" x14ac:dyDescent="0.2">
      <c r="A42" s="5" t="s">
        <v>183</v>
      </c>
    </row>
    <row r="43" spans="1:256" ht="12.75" hidden="1" customHeight="1" x14ac:dyDescent="0.2">
      <c r="A43" s="5" t="s">
        <v>184</v>
      </c>
    </row>
    <row r="44" spans="1:256" ht="12.75" hidden="1" customHeight="1" x14ac:dyDescent="0.2">
      <c r="A44" s="5" t="s">
        <v>186</v>
      </c>
    </row>
    <row r="45" spans="1:256" ht="12.75" hidden="1" customHeight="1" x14ac:dyDescent="0.2">
      <c r="A45" s="5" t="s">
        <v>185</v>
      </c>
    </row>
    <row r="46" spans="1:256" ht="12.75" hidden="1" customHeight="1" x14ac:dyDescent="0.2">
      <c r="A46" s="5" t="s">
        <v>231</v>
      </c>
    </row>
    <row r="47" spans="1:256" ht="12.75" hidden="1" customHeight="1" x14ac:dyDescent="0.2">
      <c r="A47" s="5" t="s">
        <v>197</v>
      </c>
    </row>
    <row r="48" spans="1:256" ht="12.75" hidden="1" customHeight="1" x14ac:dyDescent="0.2"/>
    <row r="49" spans="1:256" ht="12.75" hidden="1" customHeight="1" x14ac:dyDescent="0.2">
      <c r="A49" s="188"/>
      <c r="B49" s="189"/>
      <c r="C49" s="189"/>
      <c r="D49" s="234" t="s">
        <v>239</v>
      </c>
      <c r="E49" s="190"/>
      <c r="F49" s="191"/>
      <c r="G49" s="191"/>
      <c r="H49" s="189"/>
      <c r="I49" s="190"/>
      <c r="J49" s="191"/>
      <c r="K49" s="189"/>
      <c r="L49" s="192"/>
      <c r="M49" s="31"/>
      <c r="N49" s="8"/>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row>
    <row r="50" spans="1:256" ht="12.75" hidden="1" customHeight="1" x14ac:dyDescent="0.2">
      <c r="A50" s="193"/>
      <c r="B50" s="49"/>
      <c r="C50" s="49"/>
      <c r="D50" s="194" t="s">
        <v>148</v>
      </c>
      <c r="E50" s="194" t="s">
        <v>150</v>
      </c>
      <c r="F50" s="194" t="s">
        <v>151</v>
      </c>
      <c r="G50" s="194" t="s">
        <v>152</v>
      </c>
      <c r="H50" s="194" t="s">
        <v>153</v>
      </c>
      <c r="I50" s="194" t="s">
        <v>154</v>
      </c>
      <c r="J50" s="194" t="s">
        <v>155</v>
      </c>
      <c r="K50" s="194" t="s">
        <v>156</v>
      </c>
      <c r="L50" s="195" t="s">
        <v>108</v>
      </c>
      <c r="M50" s="88"/>
      <c r="N50" s="41"/>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row>
    <row r="51" spans="1:256" ht="12.75" hidden="1" customHeight="1" x14ac:dyDescent="0.2">
      <c r="A51" s="196" t="s">
        <v>146</v>
      </c>
      <c r="B51" s="197"/>
      <c r="C51" s="197"/>
      <c r="D51" s="198" t="str">
        <f>IF(+D$16&gt;0,(SUM(+D$16*10^(+'Ave model'!$M43+'Ave model'!$N43*LOG10(+D$16*1000)+(+'Ave model'!$O43*(LOG10(+D$16*1000)^2)+'Ave model'!$P43*(LOG10(+D$16*1000)-'Ave model'!$R43)*(MAX((LOG10(D$16*1000)-'Ave model'!$R43),0))+'Ave model'!$Q43*(LOG10(+D$16*1000)-'Ave model'!$S43)*MAX((LOG10(D$16*1000)-'Ave model'!$S43),0)))/100)),"")</f>
        <v/>
      </c>
      <c r="E51" s="198" t="str">
        <f>IF(+E$16&gt;0,(SUM(+E$16*10^(+'Ave model'!$M44+'Ave model'!$N44*LOG10(+E$16*1000)+(+'Ave model'!$O44*(LOG10(+E$16*1000)^2)+'Ave model'!$P44*(LOG10(+E$16*1000)-'Ave model'!$R44)*(MAX((LOG10(E$16*1000)-'Ave model'!$R44),0))+'Ave model'!$Q44*(LOG10(+E$16*1000)-'Ave model'!$S44)*MAX((LOG10(E$16*1000)-'Ave model'!$S44),0)))/100)),"")</f>
        <v/>
      </c>
      <c r="F51" s="198" t="str">
        <f>IF(+F$16&gt;0,(SUM(+F$16*10^(+'Ave model'!$M45+'Ave model'!$N45*LOG10(+F$16*1000)+(+'Ave model'!$O45*(LOG10(+F$16*1000)^2)+'Ave model'!$P45*(LOG10(+F$16*1000)-'Ave model'!$R45)*(MAX((LOG10(F$16*1000)-'Ave model'!$R45),0))+'Ave model'!$Q45*(LOG10(+F$16*1000)-'Ave model'!$S45)*MAX((LOG10(F$16*1000)-'Ave model'!$S45),0)))/100)),"")</f>
        <v/>
      </c>
      <c r="G51" s="198" t="str">
        <f>IF(+G$16&gt;0,(SUM(+G$16*10^(+'Ave model'!$M46+'Ave model'!$N46*LOG10(+G$16*1000)+(+'Ave model'!$O46*(LOG10(+G$16*1000)^2)+'Ave model'!$P46*(LOG10(+G$16*1000)-'Ave model'!$R46)*(MAX((LOG10(G$16*1000)-'Ave model'!$R46),0))+'Ave model'!$Q46*(LOG10(+G$16*1000)-'Ave model'!$S46)*MAX((LOG10(G$16*1000)-'Ave model'!$S46),0)))/100)),"")</f>
        <v/>
      </c>
      <c r="H51" s="198" t="str">
        <f>IF(+H$16&gt;0,(SUM(+H$16*10^(+'Ave model'!$M47+'Ave model'!$N47*LOG10(+H$16*1000)+(+'Ave model'!$O47*(LOG10(+H$16*1000)^2)+'Ave model'!$P47*(LOG10(+H$16*1000)-'Ave model'!$R47)*(MAX((LOG10(H$16*1000)-'Ave model'!$R47),0))+'Ave model'!$Q47*(LOG10(+H$16*1000)-'Ave model'!$S47)*MAX((LOG10(H$16*1000)-'Ave model'!$S47),0)))/100)),"")</f>
        <v/>
      </c>
      <c r="I51" s="198" t="str">
        <f>IF(+I$16&gt;0,(SUM(+I$16*10^(+'Ave model'!$M48+'Ave model'!$N48*LOG10(+I$16*1000)+(+'Ave model'!$O48*(LOG10(+I$16*1000)^2)+'Ave model'!$P48*(LOG10(+I$16*1000)-'Ave model'!$R48)*(MAX((LOG10(I$16*1000)-'Ave model'!$R48),0))+'Ave model'!$Q48*(LOG10(+I$16*1000)-'Ave model'!$S48)*MAX((LOG10(I$16*1000)-'Ave model'!$S48),0)))/100)),"")</f>
        <v/>
      </c>
      <c r="J51" s="198" t="str">
        <f>IF(+J$16&gt;0,(SUM(+J$16*10^(+'Ave model'!$M49+'Ave model'!$N49*LOG10(+J$16*1000)+(+'Ave model'!$O49*(LOG10(+J$16*1000)^2)+'Ave model'!$P49*(LOG10(+J$16*1000)-'Ave model'!$R49)*(MAX((LOG10(J$16*1000)-'Ave model'!$R49),0))+'Ave model'!$Q49*(LOG10(+J$16*1000)-'Ave model'!$S49)*MAX((LOG10(J$16*1000)-'Ave model'!$S49),0)))/100)),"")</f>
        <v/>
      </c>
      <c r="K51" s="198" t="str">
        <f>IF(+K$16&gt;0,(SUM(+K$16*10^(+'Ave model'!$M50+'Ave model'!$N50*LOG10(+K$16*1000)+(+'Ave model'!$O50*(LOG10(+K$16*1000)^2)+'Ave model'!$P50*(LOG10(+K$16*1000)-'Ave model'!$R50)*(MAX((LOG10(K$16*1000)-'Ave model'!$R50),0))+'Ave model'!$Q50*(LOG10(+K$16*1000)-'Ave model'!$S50)*MAX((LOG10(K$16*1000)-'Ave model'!$S50),0)))/100)),"")</f>
        <v/>
      </c>
      <c r="L51" s="264" t="str">
        <f>IF(+L$16&gt;0,(SUM(+L$16*10^(+'Ave model'!$M51+'Ave model'!$N51*LOG10(+L$16*1000)+(+'Ave model'!$O51*(LOG10(+L$16*1000)^2)+'Ave model'!$P51*(LOG10(+L$16*1000)-'Ave model'!$R51)*(MAX((LOG10(L$16*1000)-'Ave model'!$R51),0))+'Ave model'!$Q51*(LOG10(+L$16*1000)-'Ave model'!$S51)*MAX((LOG10(L$16*1000)-'Ave model'!$S51),0)))/100)),"")</f>
        <v/>
      </c>
      <c r="M51" s="89"/>
      <c r="N51" s="41"/>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row>
    <row r="52" spans="1:256" ht="12.75" hidden="1" customHeight="1" x14ac:dyDescent="0.2">
      <c r="A52" s="200" t="s">
        <v>147</v>
      </c>
      <c r="B52" s="201"/>
      <c r="C52" s="201"/>
      <c r="D52" s="202" t="str">
        <f>IF(+D$16&gt;0,((D$51/D$16)*100),"")</f>
        <v/>
      </c>
      <c r="E52" s="202" t="str">
        <f t="shared" ref="E52:L52" si="14">IF(+E$16&gt;0,((E$51/E$16)*100),"")</f>
        <v/>
      </c>
      <c r="F52" s="202" t="str">
        <f t="shared" si="14"/>
        <v/>
      </c>
      <c r="G52" s="202" t="str">
        <f t="shared" si="14"/>
        <v/>
      </c>
      <c r="H52" s="202" t="str">
        <f t="shared" si="14"/>
        <v/>
      </c>
      <c r="I52" s="202" t="str">
        <f t="shared" si="14"/>
        <v/>
      </c>
      <c r="J52" s="202" t="str">
        <f t="shared" si="14"/>
        <v/>
      </c>
      <c r="K52" s="202" t="str">
        <f t="shared" si="14"/>
        <v/>
      </c>
      <c r="L52" s="203" t="str">
        <f t="shared" si="14"/>
        <v/>
      </c>
      <c r="M52" s="89"/>
      <c r="N52" s="41"/>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row>
    <row r="53" spans="1:256" ht="12.75" hidden="1" customHeight="1" x14ac:dyDescent="0.2">
      <c r="A53" s="205" t="s">
        <v>132</v>
      </c>
      <c r="B53" s="229"/>
      <c r="C53" s="229"/>
      <c r="D53" s="234" t="s">
        <v>230</v>
      </c>
      <c r="E53" s="229"/>
      <c r="F53" s="229"/>
      <c r="G53" s="229"/>
      <c r="H53" s="229"/>
      <c r="I53" s="229"/>
      <c r="J53" s="229"/>
      <c r="K53" s="229"/>
      <c r="L53" s="230"/>
      <c r="M53" s="92"/>
      <c r="N53" s="10"/>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row>
    <row r="54" spans="1:256" ht="12.75" hidden="1" customHeight="1" x14ac:dyDescent="0.2">
      <c r="A54" s="129" t="s">
        <v>218</v>
      </c>
      <c r="B54" s="48"/>
      <c r="C54" s="48"/>
      <c r="D54" s="54" t="str">
        <f>IF('Ave model'!B43&lt;&gt;0,IF(SUM(D$16)&gt;0,IF(OR($D$12="Employed",$D$12="Labour force"),('Ave model'!B43*D$52),""),""),"")</f>
        <v/>
      </c>
      <c r="E54" s="54" t="str">
        <f>IF('Ave model'!C43&lt;&gt;0,IF(SUM(E$16)&gt;0,IF(OR($D$12="Employed",$D$12="Labour force"),('Ave model'!C43*E$52),""),""),"")</f>
        <v/>
      </c>
      <c r="F54" s="54" t="str">
        <f>IF('Ave model'!D43&lt;&gt;0,IF(SUM(F$16)&gt;0,IF(OR($D$12="Employed",$D$12="Labour force"),('Ave model'!D43*F$52),""),""),"")</f>
        <v/>
      </c>
      <c r="G54" s="54" t="str">
        <f>IF('Ave model'!E43&lt;&gt;0,IF(SUM(G$16)&gt;0,IF(OR($D$12="Employed",$D$12="Labour force"),('Ave model'!E43*G$52),""),""),"")</f>
        <v/>
      </c>
      <c r="H54" s="54" t="str">
        <f>IF('Ave model'!F43&lt;&gt;0,IF(SUM(H$16)&gt;0,IF(OR($D$12="Employed",$D$12="Labour force"),('Ave model'!F43*H$52),""),""),"")</f>
        <v/>
      </c>
      <c r="I54" s="54" t="str">
        <f>IF('Ave model'!G43&lt;&gt;0,IF(SUM(I$16)&gt;0,IF(OR($D$12="Employed",$D$12="Labour force"),('Ave model'!G43*I$52),""),""),"")</f>
        <v/>
      </c>
      <c r="J54" s="54" t="str">
        <f>IF('Ave model'!H43&lt;&gt;0,IF(SUM(J$16)&gt;0,IF(OR($D$12="Employed",$D$12="Labour force"),('Ave model'!H43*J$52),""),""),"")</f>
        <v/>
      </c>
      <c r="K54" s="54" t="str">
        <f>IF('Ave model'!I43&lt;&gt;0,IF(SUM(K$16)&gt;0,IF(OR($D$12="Employed",$D$12="Labour force"),('Ave model'!I43*K$52),""),""),"")</f>
        <v/>
      </c>
      <c r="L54" s="164" t="str">
        <f>IF('Ave model'!J43&lt;&gt;0,IF(SUM(L$16)&gt;0,IF(OR($D$12="Employed",$D$12="Labour force"),('Ave model'!J43*L$52),""),""),"")</f>
        <v/>
      </c>
      <c r="M54" s="27"/>
    </row>
    <row r="55" spans="1:256" ht="12.75" hidden="1" customHeight="1" x14ac:dyDescent="0.2">
      <c r="A55" s="129" t="s">
        <v>219</v>
      </c>
      <c r="B55" s="48"/>
      <c r="C55" s="48"/>
      <c r="D55" s="54" t="str">
        <f>IF('Ave model'!B44&lt;&gt;0,IF(SUM(D$16)&gt;0,IF(OR($D$12="Employed",$D$12="Labour force"),('Ave model'!B44*D$52),""),""),"")</f>
        <v/>
      </c>
      <c r="E55" s="54" t="str">
        <f>IF('Ave model'!C44&lt;&gt;0,IF(SUM(E$16)&gt;0,IF(OR($D$12="Employed",$D$12="Labour force"),('Ave model'!C44*E$52),""),""),"")</f>
        <v/>
      </c>
      <c r="F55" s="54" t="str">
        <f>IF('Ave model'!D44&lt;&gt;0,IF(SUM(F$16)&gt;0,IF(OR($D$12="Employed",$D$12="Labour force"),('Ave model'!D44*F$52),""),""),"")</f>
        <v/>
      </c>
      <c r="G55" s="54" t="str">
        <f>IF('Ave model'!E44&lt;&gt;0,IF(SUM(G$16)&gt;0,IF(OR($D$12="Employed",$D$12="Labour force"),('Ave model'!E44*G$52),""),""),"")</f>
        <v/>
      </c>
      <c r="H55" s="54" t="str">
        <f>IF('Ave model'!F44&lt;&gt;0,IF(SUM(H$16)&gt;0,IF(OR($D$12="Employed",$D$12="Labour force"),('Ave model'!F44*H$52),""),""),"")</f>
        <v/>
      </c>
      <c r="I55" s="54" t="str">
        <f>IF('Ave model'!G44&lt;&gt;0,IF(SUM(I$16)&gt;0,IF(OR($D$12="Employed",$D$12="Labour force"),('Ave model'!G44*I$52),""),""),"")</f>
        <v/>
      </c>
      <c r="J55" s="54" t="str">
        <f>IF('Ave model'!H44&lt;&gt;0,IF(SUM(J$16)&gt;0,IF(OR($D$12="Employed",$D$12="Labour force"),('Ave model'!H44*J$52),""),""),"")</f>
        <v/>
      </c>
      <c r="K55" s="54" t="str">
        <f>IF('Ave model'!I44&lt;&gt;0,IF(SUM(K$16)&gt;0,IF(OR($D$12="Employed",$D$12="Labour force"),('Ave model'!I44*K$52),""),""),"")</f>
        <v/>
      </c>
      <c r="L55" s="164" t="str">
        <f>IF('Ave model'!J44&lt;&gt;0,IF(SUM(L$16)&gt;0,IF(OR($D$12="Employed",$D$12="Labour force"),('Ave model'!J44*L$52),""),""),"")</f>
        <v/>
      </c>
      <c r="M55" s="27"/>
    </row>
    <row r="56" spans="1:256" ht="12.75" hidden="1" customHeight="1" x14ac:dyDescent="0.2">
      <c r="A56" s="120" t="s">
        <v>220</v>
      </c>
      <c r="B56" s="76"/>
      <c r="C56" s="76"/>
      <c r="D56" s="54" t="str">
        <f>IF('Ave model'!B45&lt;&gt;0,IF(SUM(D$16)&gt;0,IF(OR($D$12="Employed",$D$12="Labour force"),('Ave model'!B45*D$52),""),""),"")</f>
        <v/>
      </c>
      <c r="E56" s="54" t="str">
        <f>IF('Ave model'!C45&lt;&gt;0,IF(SUM(E$16)&gt;0,IF(OR($D$12="Employed",$D$12="Labour force"),('Ave model'!C45*E$52),""),""),"")</f>
        <v/>
      </c>
      <c r="F56" s="54" t="str">
        <f>IF('Ave model'!D45&lt;&gt;0,IF(SUM(F$16)&gt;0,IF(OR($D$12="Employed",$D$12="Labour force"),('Ave model'!D45*F$52),""),""),"")</f>
        <v/>
      </c>
      <c r="G56" s="54" t="str">
        <f>IF('Ave model'!E45&lt;&gt;0,IF(SUM(G$16)&gt;0,IF(OR($D$12="Employed",$D$12="Labour force"),('Ave model'!E45*G$52),""),""),"")</f>
        <v/>
      </c>
      <c r="H56" s="54" t="str">
        <f>IF('Ave model'!F45&lt;&gt;0,IF(SUM(H$16)&gt;0,IF(OR($D$12="Employed",$D$12="Labour force"),('Ave model'!F45*H$52),""),""),"")</f>
        <v/>
      </c>
      <c r="I56" s="54" t="str">
        <f>IF('Ave model'!G45&lt;&gt;0,IF(SUM(I$16)&gt;0,IF(OR($D$12="Employed",$D$12="Labour force"),('Ave model'!G45*I$52),""),""),"")</f>
        <v/>
      </c>
      <c r="J56" s="54" t="str">
        <f>IF('Ave model'!H45&lt;&gt;0,IF(SUM(J$16)&gt;0,IF(OR($D$12="Employed",$D$12="Labour force"),('Ave model'!H45*J$52),""),""),"")</f>
        <v/>
      </c>
      <c r="K56" s="54" t="str">
        <f>IF('Ave model'!I45&lt;&gt;0,IF(SUM(K$16)&gt;0,IF(OR($D$12="Employed",$D$12="Labour force"),('Ave model'!I45*K$52),""),""),"")</f>
        <v/>
      </c>
      <c r="L56" s="164" t="str">
        <f>IF('Ave model'!J45&lt;&gt;0,IF(SUM(L$16)&gt;0,IF(OR($D$12="Employed",$D$12="Labour force"),('Ave model'!J45*L$52),""),""),"")</f>
        <v/>
      </c>
      <c r="M56" s="27"/>
    </row>
    <row r="57" spans="1:256" ht="12.75" hidden="1" customHeight="1" x14ac:dyDescent="0.2">
      <c r="A57" s="120" t="s">
        <v>240</v>
      </c>
      <c r="B57" s="76"/>
      <c r="C57" s="76"/>
      <c r="D57" s="54" t="str">
        <f>IF('Ave model'!B46&lt;&gt;0,IF(SUM(D$16)&gt;0,IF(OR($D$12="Employed",$D$12="Labour force"),('Ave model'!B46*D$51),""),""),"")</f>
        <v/>
      </c>
      <c r="E57" s="54" t="str">
        <f>IF('Ave model'!C46&lt;&gt;0,IF(SUM(E$16)&gt;0,IF(OR($D$12="Employed",$D$12="Labour force"),('Ave model'!C46*E$51),""),""),"")</f>
        <v/>
      </c>
      <c r="F57" s="54" t="str">
        <f>IF('Ave model'!D46&lt;&gt;0,IF(SUM(F$16)&gt;0,IF(OR($D$12="Employed",$D$12="Labour force"),('Ave model'!D46*F$51),""),""),"")</f>
        <v/>
      </c>
      <c r="G57" s="54" t="str">
        <f>IF('Ave model'!E46&lt;&gt;0,IF(SUM(G$16)&gt;0,IF(OR($D$12="Employed",$D$12="Labour force"),('Ave model'!E46*G$51),""),""),"")</f>
        <v/>
      </c>
      <c r="H57" s="54" t="str">
        <f>IF('Ave model'!F46&lt;&gt;0,IF(SUM(H$16)&gt;0,IF(OR($D$12="Employed",$D$12="Labour force"),('Ave model'!F46*H$51),""),""),"")</f>
        <v/>
      </c>
      <c r="I57" s="54" t="str">
        <f>IF('Ave model'!G46&lt;&gt;0,IF(SUM(I$16)&gt;0,IF(OR($D$12="Employed",$D$12="Labour force"),('Ave model'!G46*I$51),""),""),"")</f>
        <v/>
      </c>
      <c r="J57" s="54" t="str">
        <f>IF('Ave model'!H46&lt;&gt;0,IF(SUM(J$16)&gt;0,IF(OR($D$12="Employed",$D$12="Labour force"),('Ave model'!H46*J$51),""),""),"")</f>
        <v/>
      </c>
      <c r="K57" s="54" t="str">
        <f>IF('Ave model'!I46&lt;&gt;0,IF(SUM(K$16)&gt;0,IF(OR($D$12="Employed",$D$12="Labour force"),('Ave model'!I46*K$51),""),""),"")</f>
        <v/>
      </c>
      <c r="L57" s="164" t="str">
        <f>IF('Ave model'!J46&lt;&gt;0,IF(SUM(L$16)&gt;0,IF(OR($D$12="Employed",$D$12="Labour force"),('Ave model'!J46*L$51),""),""),"")</f>
        <v/>
      </c>
      <c r="M57" s="27"/>
    </row>
    <row r="58" spans="1:256" ht="12.75" hidden="1" customHeight="1" x14ac:dyDescent="0.2">
      <c r="A58" s="120" t="s">
        <v>201</v>
      </c>
      <c r="B58" s="76"/>
      <c r="C58" s="76"/>
      <c r="D58" s="54" t="str">
        <f>IF('Ave model'!B47&lt;&gt;0,IF(SUM(D$16)&gt;0,IF(OR($D$12="Employed",$D$12="Labour force"),('Ave model'!B47*D$51),""),""),"")</f>
        <v/>
      </c>
      <c r="E58" s="54" t="str">
        <f>IF('Ave model'!C47&lt;&gt;0,IF(SUM(E$16)&gt;0,IF(OR($D$12="Employed",$D$12="Labour force"),('Ave model'!C47*E$51),""),""),"")</f>
        <v/>
      </c>
      <c r="F58" s="54" t="str">
        <f>IF('Ave model'!D47&lt;&gt;0,IF(SUM(F$16)&gt;0,IF(OR($D$12="Employed",$D$12="Labour force"),('Ave model'!D47*F$51),""),""),"")</f>
        <v/>
      </c>
      <c r="G58" s="54" t="str">
        <f>IF('Ave model'!E47&lt;&gt;0,IF(SUM(G$16)&gt;0,IF(OR($D$12="Employed",$D$12="Labour force"),('Ave model'!E47*G$51),""),""),"")</f>
        <v/>
      </c>
      <c r="H58" s="54" t="str">
        <f>IF('Ave model'!F47&lt;&gt;0,IF(SUM(H$16)&gt;0,IF(OR($D$12="Employed",$D$12="Labour force"),('Ave model'!F47*H$51),""),""),"")</f>
        <v/>
      </c>
      <c r="I58" s="54" t="str">
        <f>IF('Ave model'!G47&lt;&gt;0,IF(SUM(I$16)&gt;0,IF(OR($D$12="Employed",$D$12="Labour force"),('Ave model'!G47*I$51),""),""),"")</f>
        <v/>
      </c>
      <c r="J58" s="54" t="str">
        <f>IF('Ave model'!H47&lt;&gt;0,IF(SUM(J$16)&gt;0,IF(OR($D$12="Employed",$D$12="Labour force"),('Ave model'!H47*J$51),""),""),"")</f>
        <v/>
      </c>
      <c r="K58" s="54" t="str">
        <f>IF('Ave model'!I47&lt;&gt;0,IF(SUM(K$16)&gt;0,IF(OR($D$12="Employed",$D$12="Labour force"),('Ave model'!I47*K$51),""),""),"")</f>
        <v/>
      </c>
      <c r="L58" s="164" t="str">
        <f>IF('Ave model'!J47&lt;&gt;0,IF(SUM(L$16)&gt;0,IF(OR($D$12="Employed",$D$12="Labour force"),('Ave model'!J47*L$51),""),""),"")</f>
        <v/>
      </c>
    </row>
    <row r="59" spans="1:256" ht="12.75" hidden="1" customHeight="1" x14ac:dyDescent="0.2">
      <c r="A59" s="120" t="s">
        <v>202</v>
      </c>
      <c r="B59" s="76"/>
      <c r="C59" s="76"/>
      <c r="D59" s="54" t="str">
        <f>IF('Ave model'!B48&lt;&gt;0,IF(SUM(D$16)&gt;0,IF(OR($D$12="Employed",$D$12="Labour force"),('Ave model'!B48*D$51),""),""),"")</f>
        <v/>
      </c>
      <c r="E59" s="54" t="str">
        <f>IF('Ave model'!C48&lt;&gt;0,IF(SUM(E$16)&gt;0,IF(OR($D$12="Employed",$D$12="Labour force"),('Ave model'!C48*E$51),""),""),"")</f>
        <v/>
      </c>
      <c r="F59" s="54" t="str">
        <f>IF('Ave model'!D48&lt;&gt;0,IF(SUM(F$16)&gt;0,IF(OR($D$12="Employed",$D$12="Labour force"),('Ave model'!D48*F$51),""),""),"")</f>
        <v/>
      </c>
      <c r="G59" s="54" t="str">
        <f>IF('Ave model'!E48&lt;&gt;0,IF(SUM(G$16)&gt;0,IF(OR($D$12="Employed",$D$12="Labour force"),('Ave model'!E48*G$51),""),""),"")</f>
        <v/>
      </c>
      <c r="H59" s="54" t="str">
        <f>IF('Ave model'!F48&lt;&gt;0,IF(SUM(H$16)&gt;0,IF(OR($D$12="Employed",$D$12="Labour force"),('Ave model'!F48*H$51),""),""),"")</f>
        <v/>
      </c>
      <c r="I59" s="54" t="str">
        <f>IF('Ave model'!G48&lt;&gt;0,IF(SUM(I$16)&gt;0,IF(OR($D$12="Employed",$D$12="Labour force"),('Ave model'!G48*I$51),""),""),"")</f>
        <v/>
      </c>
      <c r="J59" s="54" t="str">
        <f>IF('Ave model'!H48&lt;&gt;0,IF(SUM(J$16)&gt;0,IF(OR($D$12="Employed",$D$12="Labour force"),('Ave model'!H48*J$51),""),""),"")</f>
        <v/>
      </c>
      <c r="K59" s="54" t="str">
        <f>IF('Ave model'!I48&lt;&gt;0,IF(SUM(K$16)&gt;0,IF(OR($D$12="Employed",$D$12="Labour force"),('Ave model'!I48*K$51),""),""),"")</f>
        <v/>
      </c>
      <c r="L59" s="164" t="str">
        <f>IF('Ave model'!J48&lt;&gt;0,IF(SUM(L$16)&gt;0,IF(OR($D$12="Employed",$D$12="Labour force"),('Ave model'!J48*L$51),""),""),"")</f>
        <v/>
      </c>
    </row>
    <row r="60" spans="1:256" ht="12.75" hidden="1" customHeight="1" x14ac:dyDescent="0.2">
      <c r="A60" s="120" t="s">
        <v>241</v>
      </c>
      <c r="B60" s="76"/>
      <c r="C60" s="76"/>
      <c r="D60" s="54" t="str">
        <f>IF('Ave model'!B49&lt;&gt;0,IF(SUM(D$16)&gt;0,IF(OR($D$12="Employed",$D$12="Labour force"),('Ave model'!B49*D$51),""),""),"")</f>
        <v/>
      </c>
      <c r="E60" s="54" t="str">
        <f>IF('Ave model'!C49&lt;&gt;0,IF(SUM(E$16)&gt;0,IF(OR($D$12="Employed",$D$12="Labour force"),('Ave model'!C49*E$51),""),""),"")</f>
        <v/>
      </c>
      <c r="F60" s="54" t="str">
        <f>IF('Ave model'!D49&lt;&gt;0,IF(SUM(F$16)&gt;0,IF(OR($D$12="Employed",$D$12="Labour force"),('Ave model'!D49*F$51),""),""),"")</f>
        <v/>
      </c>
      <c r="G60" s="54" t="str">
        <f>IF('Ave model'!E49&lt;&gt;0,IF(SUM(G$16)&gt;0,IF(OR($D$12="Employed",$D$12="Labour force"),('Ave model'!E49*G$51),""),""),"")</f>
        <v/>
      </c>
      <c r="H60" s="54" t="str">
        <f>IF('Ave model'!F49&lt;&gt;0,IF(SUM(H$16)&gt;0,IF(OR($D$12="Employed",$D$12="Labour force"),('Ave model'!F49*H$51),""),""),"")</f>
        <v/>
      </c>
      <c r="I60" s="54" t="str">
        <f>IF('Ave model'!G49&lt;&gt;0,IF(SUM(I$16)&gt;0,IF(OR($D$12="Employed",$D$12="Labour force"),('Ave model'!G49*I$51),""),""),"")</f>
        <v/>
      </c>
      <c r="J60" s="54" t="str">
        <f>IF('Ave model'!H49&lt;&gt;0,IF(SUM(J$16)&gt;0,IF(OR($D$12="Employed",$D$12="Labour force"),('Ave model'!H49*J$51),""),""),"")</f>
        <v/>
      </c>
      <c r="K60" s="54" t="str">
        <f>IF('Ave model'!I49&lt;&gt;0,IF(SUM(K$16)&gt;0,IF(OR($D$12="Employed",$D$12="Labour force"),('Ave model'!I49*K$51),""),""),"")</f>
        <v/>
      </c>
      <c r="L60" s="164" t="str">
        <f>IF('Ave model'!J49&lt;&gt;0,IF(SUM(L$16)&gt;0,IF(OR($D$12="Employed",$D$12="Labour force"),('Ave model'!J49*L$51),""),""),"")</f>
        <v/>
      </c>
    </row>
    <row r="61" spans="1:256" ht="12.75" hidden="1" customHeight="1" x14ac:dyDescent="0.2">
      <c r="A61" s="120" t="s">
        <v>203</v>
      </c>
      <c r="B61" s="76"/>
      <c r="C61" s="76"/>
      <c r="D61" s="54" t="str">
        <f>IF('Ave model'!B50&lt;&gt;0,IF(SUM(D$16)&gt;0,IF(OR($D$12="Employed",$D$12="Labour force"),('Ave model'!B50*D$51),""),""),"")</f>
        <v/>
      </c>
      <c r="E61" s="54" t="str">
        <f>IF('Ave model'!C50&lt;&gt;0,IF(SUM(E$16)&gt;0,IF(OR($D$12="Employed",$D$12="Labour force"),('Ave model'!C50*E$51),""),""),"")</f>
        <v/>
      </c>
      <c r="F61" s="54" t="str">
        <f>IF('Ave model'!D50&lt;&gt;0,IF(SUM(F$16)&gt;0,IF(OR($D$12="Employed",$D$12="Labour force"),('Ave model'!D50*F$51),""),""),"")</f>
        <v/>
      </c>
      <c r="G61" s="54" t="str">
        <f>IF('Ave model'!E50&lt;&gt;0,IF(SUM(G$16)&gt;0,IF(OR($D$12="Employed",$D$12="Labour force"),('Ave model'!E50*G$51),""),""),"")</f>
        <v/>
      </c>
      <c r="H61" s="54" t="str">
        <f>IF('Ave model'!F50&lt;&gt;0,IF(SUM(H$16)&gt;0,IF(OR($D$12="Employed",$D$12="Labour force"),('Ave model'!F50*H$51),""),""),"")</f>
        <v/>
      </c>
      <c r="I61" s="54" t="str">
        <f>IF('Ave model'!G50&lt;&gt;0,IF(SUM(I$16)&gt;0,IF(OR($D$12="Employed",$D$12="Labour force"),('Ave model'!G50*I$51),""),""),"")</f>
        <v/>
      </c>
      <c r="J61" s="54" t="str">
        <f>IF('Ave model'!H50&lt;&gt;0,IF(SUM(J$16)&gt;0,IF(OR($D$12="Employed",$D$12="Labour force"),('Ave model'!H50*J$51),""),""),"")</f>
        <v/>
      </c>
      <c r="K61" s="54" t="str">
        <f>IF('Ave model'!I50&lt;&gt;0,IF(SUM(K$16)&gt;0,IF(OR($D$12="Employed",$D$12="Labour force"),('Ave model'!I50*K$51),""),""),"")</f>
        <v/>
      </c>
      <c r="L61" s="164" t="str">
        <f>IF('Ave model'!J50&lt;&gt;0,IF(SUM(L$16)&gt;0,IF(OR($D$12="Employed",$D$12="Labour force"),('Ave model'!J50*L$51),""),""),"")</f>
        <v/>
      </c>
    </row>
    <row r="62" spans="1:256" ht="12.75" hidden="1" customHeight="1" x14ac:dyDescent="0.2">
      <c r="A62" s="120" t="s">
        <v>204</v>
      </c>
      <c r="B62" s="76"/>
      <c r="C62" s="76"/>
      <c r="D62" s="54" t="str">
        <f>IF('Ave model'!B51&lt;&gt;0,IF(SUM(D$16)&gt;0,IF(OR($D$12="Employed",$D$12="Labour force"),('Ave model'!B51*D$51),""),""),"")</f>
        <v/>
      </c>
      <c r="E62" s="54" t="str">
        <f>IF('Ave model'!C51&lt;&gt;0,IF(SUM(E$16)&gt;0,IF(OR($D$12="Employed",$D$12="Labour force"),('Ave model'!C51*E$51),""),""),"")</f>
        <v/>
      </c>
      <c r="F62" s="54" t="str">
        <f>IF('Ave model'!D51&lt;&gt;0,IF(SUM(F$16)&gt;0,IF(OR($D$12="Employed",$D$12="Labour force"),('Ave model'!D51*F$51),""),""),"")</f>
        <v/>
      </c>
      <c r="G62" s="54" t="str">
        <f>IF('Ave model'!E51&lt;&gt;0,IF(SUM(G$16)&gt;0,IF(OR($D$12="Employed",$D$12="Labour force"),('Ave model'!E51*G$51),""),""),"")</f>
        <v/>
      </c>
      <c r="H62" s="54" t="str">
        <f>IF('Ave model'!F51&lt;&gt;0,IF(SUM(H$16)&gt;0,IF(OR($D$12="Employed",$D$12="Labour force"),('Ave model'!F51*H$51),""),""),"")</f>
        <v/>
      </c>
      <c r="I62" s="54" t="str">
        <f>IF('Ave model'!G51&lt;&gt;0,IF(SUM(I$16)&gt;0,IF(OR($D$12="Employed",$D$12="Labour force"),('Ave model'!G51*I$51),""),""),"")</f>
        <v/>
      </c>
      <c r="J62" s="54" t="str">
        <f>IF('Ave model'!H51&lt;&gt;0,IF(SUM(J$16)&gt;0,IF(OR($D$12="Employed",$D$12="Labour force"),('Ave model'!H51*J$51),""),""),"")</f>
        <v/>
      </c>
      <c r="K62" s="54" t="str">
        <f>IF('Ave model'!I51&lt;&gt;0,IF(SUM(K$16)&gt;0,IF(OR($D$12="Employed",$D$12="Labour force"),('Ave model'!I51*K$51),""),""),"")</f>
        <v/>
      </c>
      <c r="L62" s="164" t="str">
        <f>IF('Ave model'!J51&lt;&gt;0,IF(SUM(L$16)&gt;0,IF(OR($D$12="Employed",$D$12="Labour force"),('Ave model'!J51*L$51),""),""),"")</f>
        <v/>
      </c>
    </row>
    <row r="63" spans="1:256" ht="12.75" hidden="1" customHeight="1" x14ac:dyDescent="0.2">
      <c r="A63" s="129" t="s">
        <v>242</v>
      </c>
      <c r="B63" s="48"/>
      <c r="C63" s="48"/>
      <c r="D63" s="54" t="str">
        <f>IF('Ave model'!B52&lt;&gt;0,IF(SUM(D$16)&gt;0,IF(OR($D$12="Employed",$D$12="Labour force"),('Ave model'!B52*D$51),""),""),"")</f>
        <v/>
      </c>
      <c r="E63" s="54" t="str">
        <f>IF('Ave model'!C52&lt;&gt;0,IF(SUM(E$16)&gt;0,IF(OR($D$12="Employed",$D$12="Labour force"),('Ave model'!C52*E$51),""),""),"")</f>
        <v/>
      </c>
      <c r="F63" s="54" t="str">
        <f>IF('Ave model'!D52&lt;&gt;0,IF(SUM(F$16)&gt;0,IF(OR($D$12="Employed",$D$12="Labour force"),('Ave model'!D52*F$51),""),""),"")</f>
        <v/>
      </c>
      <c r="G63" s="54" t="str">
        <f>IF('Ave model'!E52&lt;&gt;0,IF(SUM(G$16)&gt;0,IF(OR($D$12="Employed",$D$12="Labour force"),('Ave model'!E52*G$51),""),""),"")</f>
        <v/>
      </c>
      <c r="H63" s="54" t="str">
        <f>IF('Ave model'!F52&lt;&gt;0,IF(SUM(H$16)&gt;0,IF(OR($D$12="Employed",$D$12="Labour force"),('Ave model'!F52*H$51),""),""),"")</f>
        <v/>
      </c>
      <c r="I63" s="54" t="str">
        <f>IF('Ave model'!G52&lt;&gt;0,IF(SUM(I$16)&gt;0,IF(OR($D$12="Employed",$D$12="Labour force"),('Ave model'!G52*I$51),""),""),"")</f>
        <v/>
      </c>
      <c r="J63" s="54" t="str">
        <f>IF('Ave model'!H52&lt;&gt;0,IF(SUM(J$16)&gt;0,IF(OR($D$12="Employed",$D$12="Labour force"),('Ave model'!H52*J$51),""),""),"")</f>
        <v/>
      </c>
      <c r="K63" s="54" t="str">
        <f>IF('Ave model'!I52&lt;&gt;0,IF(SUM(K$16)&gt;0,IF(OR($D$12="Employed",$D$12="Labour force"),('Ave model'!I52*K$51),""),""),"")</f>
        <v/>
      </c>
      <c r="L63" s="164" t="str">
        <f>IF('Ave model'!J52&lt;&gt;0,IF(SUM(L$16)&gt;0,IF(OR($D$12="Employed",$D$12="Labour force"),('Ave model'!J52*L$51),""),""),"")</f>
        <v/>
      </c>
    </row>
    <row r="64" spans="1:256" ht="12.75" hidden="1" customHeight="1" x14ac:dyDescent="0.2">
      <c r="A64" s="129" t="s">
        <v>199</v>
      </c>
      <c r="B64" s="48"/>
      <c r="C64" s="48"/>
      <c r="D64" s="54" t="str">
        <f>IF('Ave model'!B53&lt;&gt;0,IF(SUM(D$16)&gt;0,IF(OR($D$12="Employed",$D$12="Labour force"),('Ave model'!B53*D$51),""),""),"")</f>
        <v/>
      </c>
      <c r="E64" s="54" t="str">
        <f>IF('Ave model'!C53&lt;&gt;0,IF(SUM(E$16)&gt;0,IF(OR($D$12="Employed",$D$12="Labour force"),('Ave model'!C53*E$51),""),""),"")</f>
        <v/>
      </c>
      <c r="F64" s="54" t="str">
        <f>IF('Ave model'!D53&lt;&gt;0,IF(SUM(F$16)&gt;0,IF(OR($D$12="Employed",$D$12="Labour force"),('Ave model'!D53*F$51),""),""),"")</f>
        <v/>
      </c>
      <c r="G64" s="54" t="str">
        <f>IF('Ave model'!E53&lt;&gt;0,IF(SUM(G$16)&gt;0,IF(OR($D$12="Employed",$D$12="Labour force"),('Ave model'!E53*G$51),""),""),"")</f>
        <v/>
      </c>
      <c r="H64" s="54" t="str">
        <f>IF('Ave model'!F53&lt;&gt;0,IF(SUM(H$16)&gt;0,IF(OR($D$12="Employed",$D$12="Labour force"),('Ave model'!F53*H$51),""),""),"")</f>
        <v/>
      </c>
      <c r="I64" s="54" t="str">
        <f>IF('Ave model'!G53&lt;&gt;0,IF(SUM(I$16)&gt;0,IF(OR($D$12="Employed",$D$12="Labour force"),('Ave model'!G53*I$51),""),""),"")</f>
        <v/>
      </c>
      <c r="J64" s="54" t="str">
        <f>IF('Ave model'!H53&lt;&gt;0,IF(SUM(J$16)&gt;0,IF(OR($D$12="Employed",$D$12="Labour force"),('Ave model'!H53*J$51),""),""),"")</f>
        <v/>
      </c>
      <c r="K64" s="54" t="str">
        <f>IF('Ave model'!I53&lt;&gt;0,IF(SUM(K$16)&gt;0,IF(OR($D$12="Employed",$D$12="Labour force"),('Ave model'!I53*K$51),""),""),"")</f>
        <v/>
      </c>
      <c r="L64" s="164" t="str">
        <f>IF('Ave model'!J53&lt;&gt;0,IF(SUM(L$16)&gt;0,IF(OR($D$12="Employed",$D$12="Labour force"),('Ave model'!J53*L$51),""),""),"")</f>
        <v/>
      </c>
    </row>
    <row r="65" spans="1:12" ht="12.75" hidden="1" customHeight="1" x14ac:dyDescent="0.2">
      <c r="A65" s="129" t="s">
        <v>200</v>
      </c>
      <c r="B65" s="48"/>
      <c r="C65" s="48"/>
      <c r="D65" s="54" t="str">
        <f>IF('Ave model'!B54&lt;&gt;0,IF(SUM(D$16)&gt;0,IF(OR($D$12="Employed",$D$12="Labour force"),('Ave model'!B54*D$51),""),""),"")</f>
        <v/>
      </c>
      <c r="E65" s="54" t="str">
        <f>IF('Ave model'!C54&lt;&gt;0,IF(SUM(E$16)&gt;0,IF(OR($D$12="Employed",$D$12="Labour force"),('Ave model'!C54*E$51),""),""),"")</f>
        <v/>
      </c>
      <c r="F65" s="54" t="str">
        <f>IF('Ave model'!D54&lt;&gt;0,IF(SUM(F$16)&gt;0,IF(OR($D$12="Employed",$D$12="Labour force"),('Ave model'!D54*F$51),""),""),"")</f>
        <v/>
      </c>
      <c r="G65" s="54" t="str">
        <f>IF('Ave model'!E54&lt;&gt;0,IF(SUM(G$16)&gt;0,IF(OR($D$12="Employed",$D$12="Labour force"),('Ave model'!E54*G$51),""),""),"")</f>
        <v/>
      </c>
      <c r="H65" s="54" t="str">
        <f>IF('Ave model'!F54&lt;&gt;0,IF(SUM(H$16)&gt;0,IF(OR($D$12="Employed",$D$12="Labour force"),('Ave model'!F54*H$51),""),""),"")</f>
        <v/>
      </c>
      <c r="I65" s="54" t="str">
        <f>IF('Ave model'!G54&lt;&gt;0,IF(SUM(I$16)&gt;0,IF(OR($D$12="Employed",$D$12="Labour force"),('Ave model'!G54*I$51),""),""),"")</f>
        <v/>
      </c>
      <c r="J65" s="54" t="str">
        <f>IF('Ave model'!H54&lt;&gt;0,IF(SUM(J$16)&gt;0,IF(OR($D$12="Employed",$D$12="Labour force"),('Ave model'!H54*J$51),""),""),"")</f>
        <v/>
      </c>
      <c r="K65" s="54" t="str">
        <f>IF('Ave model'!I54&lt;&gt;0,IF(SUM(K$16)&gt;0,IF(OR($D$12="Employed",$D$12="Labour force"),('Ave model'!I54*K$51),""),""),"")</f>
        <v/>
      </c>
      <c r="L65" s="164" t="str">
        <f>IF('Ave model'!J54&lt;&gt;0,IF(SUM(L$16)&gt;0,IF(OR($D$12="Employed",$D$12="Labour force"),('Ave model'!J54*L$51),""),""),"")</f>
        <v/>
      </c>
    </row>
    <row r="66" spans="1:12" ht="12.75" hidden="1" customHeight="1" x14ac:dyDescent="0.2">
      <c r="A66" s="132" t="s">
        <v>137</v>
      </c>
      <c r="B66" s="228"/>
      <c r="C66" s="228"/>
      <c r="D66" s="228"/>
      <c r="E66" s="228"/>
      <c r="F66" s="228"/>
      <c r="G66" s="228"/>
      <c r="H66" s="228"/>
      <c r="I66" s="228"/>
      <c r="J66" s="228"/>
      <c r="K66" s="228"/>
      <c r="L66" s="231"/>
    </row>
    <row r="67" spans="1:12" ht="12.75" hidden="1" customHeight="1" x14ac:dyDescent="0.2">
      <c r="A67" s="129" t="s">
        <v>221</v>
      </c>
      <c r="B67" s="48"/>
      <c r="C67" s="48"/>
      <c r="D67" s="54" t="str">
        <f>IF('Ave model'!B56&lt;&gt;0,IF(SUM(D$16)&gt;0,IF(OR($D$12="Employed",$D$12="Labour force"),('Ave model'!B56*D$52),""),""),"")</f>
        <v/>
      </c>
      <c r="E67" s="54" t="str">
        <f>IF('Ave model'!C56&lt;&gt;0,IF(SUM(E$16)&gt;0,IF(OR($D$12="Employed",$D$12="Labour force"),('Ave model'!C56*E$52),""),""),"")</f>
        <v/>
      </c>
      <c r="F67" s="54" t="str">
        <f>IF('Ave model'!D56&lt;&gt;0,IF(SUM(F$16)&gt;0,IF(OR($D$12="Employed",$D$12="Labour force"),('Ave model'!D56*F$52),""),""),"")</f>
        <v/>
      </c>
      <c r="G67" s="54" t="str">
        <f>IF('Ave model'!E56&lt;&gt;0,IF(SUM(G$16)&gt;0,IF(OR($D$12="Employed",$D$12="Labour force"),('Ave model'!E56*G$52),""),""),"")</f>
        <v/>
      </c>
      <c r="H67" s="54" t="str">
        <f>IF('Ave model'!F56&lt;&gt;0,IF(SUM(H$16)&gt;0,IF(OR($D$12="Employed",$D$12="Labour force"),('Ave model'!F56*H$52),""),""),"")</f>
        <v/>
      </c>
      <c r="I67" s="54" t="str">
        <f>IF('Ave model'!G56&lt;&gt;0,IF(SUM(I$16)&gt;0,IF(OR($D$12="Employed",$D$12="Labour force"),('Ave model'!G56*I$52),""),""),"")</f>
        <v/>
      </c>
      <c r="J67" s="54" t="str">
        <f>IF('Ave model'!H56&lt;&gt;0,IF(SUM(J$16)&gt;0,IF(OR($D$12="Employed",$D$12="Labour force"),('Ave model'!H56*J$52),""),""),"")</f>
        <v/>
      </c>
      <c r="K67" s="54" t="str">
        <f>IF('Ave model'!I56&lt;&gt;0,IF(SUM(K$16)&gt;0,IF(OR($D$12="Employed",$D$12="Labour force"),('Ave model'!I56*K$52),""),""),"")</f>
        <v/>
      </c>
      <c r="L67" s="164" t="str">
        <f>IF('Ave model'!J56&lt;&gt;0,IF(SUM(L$16)&gt;0,IF(OR($D$12="Employed",$D$12="Labour force"),('Ave model'!J56*L$52),""),""),"")</f>
        <v/>
      </c>
    </row>
    <row r="68" spans="1:12" ht="12.75" hidden="1" customHeight="1" x14ac:dyDescent="0.2">
      <c r="A68" s="129" t="s">
        <v>222</v>
      </c>
      <c r="B68" s="48"/>
      <c r="C68" s="48"/>
      <c r="D68" s="54" t="str">
        <f>IF('Ave model'!B57&lt;&gt;0,IF(SUM(D$16)&gt;0,IF(OR($D$12="Employed",$D$12="Labour force"),('Ave model'!B57*D$52),""),""),"")</f>
        <v/>
      </c>
      <c r="E68" s="54" t="str">
        <f>IF('Ave model'!C57&lt;&gt;0,IF(SUM(E$16)&gt;0,IF(OR($D$12="Employed",$D$12="Labour force"),('Ave model'!C57*E$52),""),""),"")</f>
        <v/>
      </c>
      <c r="F68" s="54" t="str">
        <f>IF('Ave model'!D57&lt;&gt;0,IF(SUM(F$16)&gt;0,IF(OR($D$12="Employed",$D$12="Labour force"),('Ave model'!D57*F$52),""),""),"")</f>
        <v/>
      </c>
      <c r="G68" s="54" t="str">
        <f>IF('Ave model'!E57&lt;&gt;0,IF(SUM(G$16)&gt;0,IF(OR($D$12="Employed",$D$12="Labour force"),('Ave model'!E57*G$52),""),""),"")</f>
        <v/>
      </c>
      <c r="H68" s="54" t="str">
        <f>IF('Ave model'!F57&lt;&gt;0,IF(SUM(H$16)&gt;0,IF(OR($D$12="Employed",$D$12="Labour force"),('Ave model'!F57*H$52),""),""),"")</f>
        <v/>
      </c>
      <c r="I68" s="54" t="str">
        <f>IF('Ave model'!G57&lt;&gt;0,IF(SUM(I$16)&gt;0,IF(OR($D$12="Employed",$D$12="Labour force"),('Ave model'!G57*I$52),""),""),"")</f>
        <v/>
      </c>
      <c r="J68" s="54" t="str">
        <f>IF('Ave model'!H57&lt;&gt;0,IF(SUM(J$16)&gt;0,IF(OR($D$12="Employed",$D$12="Labour force"),('Ave model'!H57*J$52),""),""),"")</f>
        <v/>
      </c>
      <c r="K68" s="54" t="str">
        <f>IF('Ave model'!I57&lt;&gt;0,IF(SUM(K$16)&gt;0,IF(OR($D$12="Employed",$D$12="Labour force"),('Ave model'!I57*K$52),""),""),"")</f>
        <v/>
      </c>
      <c r="L68" s="164" t="str">
        <f>IF('Ave model'!J57&lt;&gt;0,IF(SUM(L$16)&gt;0,IF(OR($D$12="Employed",$D$12="Labour force"),('Ave model'!J57*L$52),""),""),"")</f>
        <v/>
      </c>
    </row>
    <row r="69" spans="1:12" ht="12.75" hidden="1" customHeight="1" x14ac:dyDescent="0.2">
      <c r="A69" s="132" t="s">
        <v>139</v>
      </c>
      <c r="B69" s="228"/>
      <c r="C69" s="228"/>
      <c r="D69" s="228"/>
      <c r="E69" s="228"/>
      <c r="F69" s="228"/>
      <c r="G69" s="228"/>
      <c r="H69" s="228"/>
      <c r="I69" s="228"/>
      <c r="J69" s="228"/>
      <c r="K69" s="228"/>
      <c r="L69" s="231"/>
    </row>
    <row r="70" spans="1:12" ht="12.75" hidden="1" customHeight="1" x14ac:dyDescent="0.2">
      <c r="A70" s="129" t="s">
        <v>243</v>
      </c>
      <c r="B70" s="48"/>
      <c r="C70" s="48"/>
      <c r="D70" s="54" t="str">
        <f>IF('Ave model'!B59&lt;&gt;0,IF(SUM(D$16)&gt;0,IF(OR($D$12="Employed",$D$12="Labour force"),('Ave model'!B59*D$51),""),""),"")</f>
        <v/>
      </c>
      <c r="E70" s="54" t="str">
        <f>IF('Ave model'!C59&lt;&gt;0,IF(SUM(E$16)&gt;0,IF(OR($D$12="Employed",$D$12="Labour force"),('Ave model'!C59*E$51),""),""),"")</f>
        <v/>
      </c>
      <c r="F70" s="54" t="str">
        <f>IF('Ave model'!D59&lt;&gt;0,IF(SUM(F$16)&gt;0,IF(OR($D$12="Employed",$D$12="Labour force"),('Ave model'!D59*F$51),""),""),"")</f>
        <v/>
      </c>
      <c r="G70" s="54" t="str">
        <f>IF('Ave model'!E59&lt;&gt;0,IF(SUM(G$16)&gt;0,IF(OR($D$12="Employed",$D$12="Labour force"),('Ave model'!E59*G$51),""),""),"")</f>
        <v/>
      </c>
      <c r="H70" s="54" t="str">
        <f>IF('Ave model'!F59&lt;&gt;0,IF(SUM(H$16)&gt;0,IF(OR($D$12="Employed",$D$12="Labour force"),('Ave model'!F59*H$51),""),""),"")</f>
        <v/>
      </c>
      <c r="I70" s="54" t="str">
        <f>IF('Ave model'!G59&lt;&gt;0,IF(SUM(I$16)&gt;0,IF(OR($D$12="Employed",$D$12="Labour force"),('Ave model'!G59*I$51),""),""),"")</f>
        <v/>
      </c>
      <c r="J70" s="54" t="str">
        <f>IF('Ave model'!H59&lt;&gt;0,IF(SUM(J$16)&gt;0,IF(OR($D$12="Employed",$D$12="Labour force"),('Ave model'!H59*J$51),""),""),"")</f>
        <v/>
      </c>
      <c r="K70" s="54" t="str">
        <f>IF('Ave model'!I59&lt;&gt;0,IF(SUM(K$16)&gt;0,IF(OR($D$12="Employed",$D$12="Labour force"),('Ave model'!I59*K$51),""),""),"")</f>
        <v/>
      </c>
      <c r="L70" s="164" t="str">
        <f>IF('Ave model'!J59&lt;&gt;0,IF(SUM(L$16)&gt;0,IF(OR($D$12="Employed",$D$12="Labour force"),('Ave model'!J59*L$51),""),""),"")</f>
        <v/>
      </c>
    </row>
    <row r="71" spans="1:12" ht="12.75" hidden="1" customHeight="1" x14ac:dyDescent="0.2">
      <c r="A71" s="129" t="s">
        <v>205</v>
      </c>
      <c r="B71" s="48"/>
      <c r="C71" s="48"/>
      <c r="D71" s="54" t="str">
        <f>IF('Ave model'!B60&lt;&gt;0,IF(SUM(D$16)&gt;0,IF(OR($D$12="Employed",$D$12="Labour force"),('Ave model'!B60*D$51),""),""),"")</f>
        <v/>
      </c>
      <c r="E71" s="54" t="str">
        <f>IF('Ave model'!C60&lt;&gt;0,IF(SUM(E$16)&gt;0,IF(OR($D$12="Employed",$D$12="Labour force"),('Ave model'!C60*E$51),""),""),"")</f>
        <v/>
      </c>
      <c r="F71" s="54" t="str">
        <f>IF('Ave model'!D60&lt;&gt;0,IF(SUM(F$16)&gt;0,IF(OR($D$12="Employed",$D$12="Labour force"),('Ave model'!D60*F$51),""),""),"")</f>
        <v/>
      </c>
      <c r="G71" s="54" t="str">
        <f>IF('Ave model'!E60&lt;&gt;0,IF(SUM(G$16)&gt;0,IF(OR($D$12="Employed",$D$12="Labour force"),('Ave model'!E60*G$51),""),""),"")</f>
        <v/>
      </c>
      <c r="H71" s="54" t="str">
        <f>IF('Ave model'!F60&lt;&gt;0,IF(SUM(H$16)&gt;0,IF(OR($D$12="Employed",$D$12="Labour force"),('Ave model'!F60*H$51),""),""),"")</f>
        <v/>
      </c>
      <c r="I71" s="54" t="str">
        <f>IF('Ave model'!G60&lt;&gt;0,IF(SUM(I$16)&gt;0,IF(OR($D$12="Employed",$D$12="Labour force"),('Ave model'!G60*I$51),""),""),"")</f>
        <v/>
      </c>
      <c r="J71" s="54" t="str">
        <f>IF('Ave model'!H60&lt;&gt;0,IF(SUM(J$16)&gt;0,IF(OR($D$12="Employed",$D$12="Labour force"),('Ave model'!H60*J$51),""),""),"")</f>
        <v/>
      </c>
      <c r="K71" s="54" t="str">
        <f>IF('Ave model'!I60&lt;&gt;0,IF(SUM(K$16)&gt;0,IF(OR($D$12="Employed",$D$12="Labour force"),('Ave model'!I60*K$51),""),""),"")</f>
        <v/>
      </c>
      <c r="L71" s="164" t="str">
        <f>IF('Ave model'!J60&lt;&gt;0,IF(SUM(L$16)&gt;0,IF(OR($D$12="Employed",$D$12="Labour force"),('Ave model'!J60*L$51),""),""),"")</f>
        <v/>
      </c>
    </row>
    <row r="72" spans="1:12" ht="12.75" hidden="1" customHeight="1" x14ac:dyDescent="0.2">
      <c r="A72" s="129" t="s">
        <v>206</v>
      </c>
      <c r="B72" s="48"/>
      <c r="C72" s="48"/>
      <c r="D72" s="54" t="str">
        <f>IF('Ave model'!B61&lt;&gt;0,IF(SUM(D$16)&gt;0,IF(OR($D$12="Employed",$D$12="Labour force"),('Ave model'!B61*D$51),""),""),"")</f>
        <v/>
      </c>
      <c r="E72" s="54" t="str">
        <f>IF('Ave model'!C61&lt;&gt;0,IF(SUM(E$16)&gt;0,IF(OR($D$12="Employed",$D$12="Labour force"),('Ave model'!C61*E$51),""),""),"")</f>
        <v/>
      </c>
      <c r="F72" s="54" t="str">
        <f>IF('Ave model'!D61&lt;&gt;0,IF(SUM(F$16)&gt;0,IF(OR($D$12="Employed",$D$12="Labour force"),('Ave model'!D61*F$51),""),""),"")</f>
        <v/>
      </c>
      <c r="G72" s="54" t="str">
        <f>IF('Ave model'!E61&lt;&gt;0,IF(SUM(G$16)&gt;0,IF(OR($D$12="Employed",$D$12="Labour force"),('Ave model'!E61*G$51),""),""),"")</f>
        <v/>
      </c>
      <c r="H72" s="54" t="str">
        <f>IF('Ave model'!F61&lt;&gt;0,IF(SUM(H$16)&gt;0,IF(OR($D$12="Employed",$D$12="Labour force"),('Ave model'!F61*H$51),""),""),"")</f>
        <v/>
      </c>
      <c r="I72" s="54" t="str">
        <f>IF('Ave model'!G61&lt;&gt;0,IF(SUM(I$16)&gt;0,IF(OR($D$12="Employed",$D$12="Labour force"),('Ave model'!G61*I$51),""),""),"")</f>
        <v/>
      </c>
      <c r="J72" s="54" t="str">
        <f>IF('Ave model'!H61&lt;&gt;0,IF(SUM(J$16)&gt;0,IF(OR($D$12="Employed",$D$12="Labour force"),('Ave model'!H61*J$51),""),""),"")</f>
        <v/>
      </c>
      <c r="K72" s="54" t="str">
        <f>IF('Ave model'!I61&lt;&gt;0,IF(SUM(K$16)&gt;0,IF(OR($D$12="Employed",$D$12="Labour force"),('Ave model'!I61*K$51),""),""),"")</f>
        <v/>
      </c>
      <c r="L72" s="164" t="str">
        <f>IF('Ave model'!J61&lt;&gt;0,IF(SUM(L$16)&gt;0,IF(OR($D$12="Employed",$D$12="Labour force"),('Ave model'!J61*L$51),""),""),"")</f>
        <v/>
      </c>
    </row>
    <row r="73" spans="1:12" ht="12.75" hidden="1" customHeight="1" x14ac:dyDescent="0.2">
      <c r="A73" s="129" t="s">
        <v>244</v>
      </c>
      <c r="B73" s="48"/>
      <c r="C73" s="48"/>
      <c r="D73" s="54" t="str">
        <f>IF('Ave model'!B62&lt;&gt;0,IF(SUM(D$16)&gt;0,IF(OR($D$12="Employed",$D$12="Labour force"),('Ave model'!B62*D$51),""),""),"")</f>
        <v/>
      </c>
      <c r="E73" s="54" t="str">
        <f>IF('Ave model'!C62&lt;&gt;0,IF(SUM(E$16)&gt;0,IF(OR($D$12="Employed",$D$12="Labour force"),('Ave model'!C62*E$51),""),""),"")</f>
        <v/>
      </c>
      <c r="F73" s="54" t="str">
        <f>IF('Ave model'!D62&lt;&gt;0,IF(SUM(F$16)&gt;0,IF(OR($D$12="Employed",$D$12="Labour force"),('Ave model'!D62*F$51),""),""),"")</f>
        <v/>
      </c>
      <c r="G73" s="54" t="str">
        <f>IF('Ave model'!E62&lt;&gt;0,IF(SUM(G$16)&gt;0,IF(OR($D$12="Employed",$D$12="Labour force"),('Ave model'!E62*G$51),""),""),"")</f>
        <v/>
      </c>
      <c r="H73" s="54" t="str">
        <f>IF('Ave model'!F62&lt;&gt;0,IF(SUM(H$16)&gt;0,IF(OR($D$12="Employed",$D$12="Labour force"),('Ave model'!F62*H$51),""),""),"")</f>
        <v/>
      </c>
      <c r="I73" s="54" t="str">
        <f>IF('Ave model'!G62&lt;&gt;0,IF(SUM(I$16)&gt;0,IF(OR($D$12="Employed",$D$12="Labour force"),('Ave model'!G62*I$51),""),""),"")</f>
        <v/>
      </c>
      <c r="J73" s="54" t="str">
        <f>IF('Ave model'!H62&lt;&gt;0,IF(SUM(J$16)&gt;0,IF(OR($D$12="Employed",$D$12="Labour force"),('Ave model'!H62*J$51),""),""),"")</f>
        <v/>
      </c>
      <c r="K73" s="54" t="str">
        <f>IF('Ave model'!I62&lt;&gt;0,IF(SUM(K$16)&gt;0,IF(OR($D$12="Employed",$D$12="Labour force"),('Ave model'!I62*K$51),""),""),"")</f>
        <v/>
      </c>
      <c r="L73" s="164" t="str">
        <f>IF('Ave model'!J62&lt;&gt;0,IF(SUM(L$16)&gt;0,IF(OR($D$12="Employed",$D$12="Labour force"),('Ave model'!J62*L$51),""),""),"")</f>
        <v/>
      </c>
    </row>
    <row r="74" spans="1:12" ht="12.75" hidden="1" customHeight="1" x14ac:dyDescent="0.2">
      <c r="A74" s="129" t="s">
        <v>207</v>
      </c>
      <c r="B74" s="48"/>
      <c r="C74" s="48"/>
      <c r="D74" s="54" t="str">
        <f>IF('Ave model'!B63&lt;&gt;0,IF(SUM(D$16)&gt;0,IF(OR($D$12="Employed",$D$12="Labour force"),('Ave model'!B63*D$51),""),""),"")</f>
        <v/>
      </c>
      <c r="E74" s="54" t="str">
        <f>IF('Ave model'!C63&lt;&gt;0,IF(SUM(E$16)&gt;0,IF(OR($D$12="Employed",$D$12="Labour force"),('Ave model'!C63*E$51),""),""),"")</f>
        <v/>
      </c>
      <c r="F74" s="54" t="str">
        <f>IF('Ave model'!D63&lt;&gt;0,IF(SUM(F$16)&gt;0,IF(OR($D$12="Employed",$D$12="Labour force"),('Ave model'!D63*F$51),""),""),"")</f>
        <v/>
      </c>
      <c r="G74" s="54" t="str">
        <f>IF('Ave model'!E63&lt;&gt;0,IF(SUM(G$16)&gt;0,IF(OR($D$12="Employed",$D$12="Labour force"),('Ave model'!E63*G$51),""),""),"")</f>
        <v/>
      </c>
      <c r="H74" s="54" t="str">
        <f>IF('Ave model'!F63&lt;&gt;0,IF(SUM(H$16)&gt;0,IF(OR($D$12="Employed",$D$12="Labour force"),('Ave model'!F63*H$51),""),""),"")</f>
        <v/>
      </c>
      <c r="I74" s="54" t="str">
        <f>IF('Ave model'!G63&lt;&gt;0,IF(SUM(I$16)&gt;0,IF(OR($D$12="Employed",$D$12="Labour force"),('Ave model'!G63*I$51),""),""),"")</f>
        <v/>
      </c>
      <c r="J74" s="54" t="str">
        <f>IF('Ave model'!H63&lt;&gt;0,IF(SUM(J$16)&gt;0,IF(OR($D$12="Employed",$D$12="Labour force"),('Ave model'!H63*J$51),""),""),"")</f>
        <v/>
      </c>
      <c r="K74" s="54" t="str">
        <f>IF('Ave model'!I63&lt;&gt;0,IF(SUM(K$16)&gt;0,IF(OR($D$12="Employed",$D$12="Labour force"),('Ave model'!I63*K$51),""),""),"")</f>
        <v/>
      </c>
      <c r="L74" s="164" t="str">
        <f>IF('Ave model'!J63&lt;&gt;0,IF(SUM(L$16)&gt;0,IF(OR($D$12="Employed",$D$12="Labour force"),('Ave model'!J63*L$51),""),""),"")</f>
        <v/>
      </c>
    </row>
    <row r="75" spans="1:12" ht="12.75" hidden="1" customHeight="1" x14ac:dyDescent="0.2">
      <c r="A75" s="129" t="s">
        <v>208</v>
      </c>
      <c r="B75" s="48"/>
      <c r="C75" s="48"/>
      <c r="D75" s="54" t="str">
        <f>IF('Ave model'!B64&lt;&gt;0,IF(SUM(D$16)&gt;0,IF(OR($D$12="Employed",$D$12="Labour force"),('Ave model'!B64*D$51),""),""),"")</f>
        <v/>
      </c>
      <c r="E75" s="54" t="str">
        <f>IF('Ave model'!C64&lt;&gt;0,IF(SUM(E$16)&gt;0,IF(OR($D$12="Employed",$D$12="Labour force"),('Ave model'!C64*E$51),""),""),"")</f>
        <v/>
      </c>
      <c r="F75" s="54" t="str">
        <f>IF('Ave model'!D64&lt;&gt;0,IF(SUM(F$16)&gt;0,IF(OR($D$12="Employed",$D$12="Labour force"),('Ave model'!D64*F$51),""),""),"")</f>
        <v/>
      </c>
      <c r="G75" s="54" t="str">
        <f>IF('Ave model'!E64&lt;&gt;0,IF(SUM(G$16)&gt;0,IF(OR($D$12="Employed",$D$12="Labour force"),('Ave model'!E64*G$51),""),""),"")</f>
        <v/>
      </c>
      <c r="H75" s="54" t="str">
        <f>IF('Ave model'!F64&lt;&gt;0,IF(SUM(H$16)&gt;0,IF(OR($D$12="Employed",$D$12="Labour force"),('Ave model'!F64*H$51),""),""),"")</f>
        <v/>
      </c>
      <c r="I75" s="54" t="str">
        <f>IF('Ave model'!G64&lt;&gt;0,IF(SUM(I$16)&gt;0,IF(OR($D$12="Employed",$D$12="Labour force"),('Ave model'!G64*I$51),""),""),"")</f>
        <v/>
      </c>
      <c r="J75" s="54" t="str">
        <f>IF('Ave model'!H64&lt;&gt;0,IF(SUM(J$16)&gt;0,IF(OR($D$12="Employed",$D$12="Labour force"),('Ave model'!H64*J$51),""),""),"")</f>
        <v/>
      </c>
      <c r="K75" s="54" t="str">
        <f>IF('Ave model'!I64&lt;&gt;0,IF(SUM(K$16)&gt;0,IF(OR($D$12="Employed",$D$12="Labour force"),('Ave model'!I64*K$51),""),""),"")</f>
        <v/>
      </c>
      <c r="L75" s="164" t="str">
        <f>IF('Ave model'!J64&lt;&gt;0,IF(SUM(L$16)&gt;0,IF(OR($D$12="Employed",$D$12="Labour force"),('Ave model'!J64*L$51),""),""),"")</f>
        <v/>
      </c>
    </row>
    <row r="76" spans="1:12" ht="12.75" hidden="1" customHeight="1" x14ac:dyDescent="0.2">
      <c r="A76" s="129" t="s">
        <v>245</v>
      </c>
      <c r="B76" s="48"/>
      <c r="C76" s="48"/>
      <c r="D76" s="54" t="str">
        <f>IF('Ave model'!B65&lt;&gt;0,IF(SUM(D$16)&gt;0,IF(OR($D$12="Employed",$D$12="Labour force"),('Ave model'!B65*D$51),""),""),"")</f>
        <v/>
      </c>
      <c r="E76" s="54" t="str">
        <f>IF('Ave model'!C65&lt;&gt;0,IF(SUM(E$16)&gt;0,IF(OR($D$12="Employed",$D$12="Labour force"),('Ave model'!C65*E$51),""),""),"")</f>
        <v/>
      </c>
      <c r="F76" s="54" t="str">
        <f>IF('Ave model'!D65&lt;&gt;0,IF(SUM(F$16)&gt;0,IF(OR($D$12="Employed",$D$12="Labour force"),('Ave model'!D65*F$51),""),""),"")</f>
        <v/>
      </c>
      <c r="G76" s="54" t="str">
        <f>IF('Ave model'!E65&lt;&gt;0,IF(SUM(G$16)&gt;0,IF(OR($D$12="Employed",$D$12="Labour force"),('Ave model'!E65*G$51),""),""),"")</f>
        <v/>
      </c>
      <c r="H76" s="54" t="str">
        <f>IF('Ave model'!F65&lt;&gt;0,IF(SUM(H$16)&gt;0,IF(OR($D$12="Employed",$D$12="Labour force"),('Ave model'!F65*H$51),""),""),"")</f>
        <v/>
      </c>
      <c r="I76" s="54" t="str">
        <f>IF('Ave model'!G65&lt;&gt;0,IF(SUM(I$16)&gt;0,IF(OR($D$12="Employed",$D$12="Labour force"),('Ave model'!G65*I$51),""),""),"")</f>
        <v/>
      </c>
      <c r="J76" s="54" t="str">
        <f>IF('Ave model'!H65&lt;&gt;0,IF(SUM(J$16)&gt;0,IF(OR($D$12="Employed",$D$12="Labour force"),('Ave model'!H65*J$51),""),""),"")</f>
        <v/>
      </c>
      <c r="K76" s="54" t="str">
        <f>IF('Ave model'!I65&lt;&gt;0,IF(SUM(K$16)&gt;0,IF(OR($D$12="Employed",$D$12="Labour force"),('Ave model'!I65*K$51),""),""),"")</f>
        <v/>
      </c>
      <c r="L76" s="164" t="str">
        <f>IF('Ave model'!J65&lt;&gt;0,IF(SUM(L$16)&gt;0,IF(OR($D$12="Employed",$D$12="Labour force"),('Ave model'!J65*L$51),""),""),"")</f>
        <v/>
      </c>
    </row>
    <row r="77" spans="1:12" ht="12.75" hidden="1" customHeight="1" x14ac:dyDescent="0.2">
      <c r="A77" s="129" t="s">
        <v>209</v>
      </c>
      <c r="B77" s="48"/>
      <c r="C77" s="48"/>
      <c r="D77" s="54" t="str">
        <f>IF('Ave model'!B66&lt;&gt;0,IF(SUM(D$16)&gt;0,IF(OR($D$12="Employed",$D$12="Labour force"),('Ave model'!B66*D$51),""),""),"")</f>
        <v/>
      </c>
      <c r="E77" s="54" t="str">
        <f>IF('Ave model'!C66&lt;&gt;0,IF(SUM(E$16)&gt;0,IF(OR($D$12="Employed",$D$12="Labour force"),('Ave model'!C66*E$51),""),""),"")</f>
        <v/>
      </c>
      <c r="F77" s="54" t="str">
        <f>IF('Ave model'!D66&lt;&gt;0,IF(SUM(F$16)&gt;0,IF(OR($D$12="Employed",$D$12="Labour force"),('Ave model'!D66*F$51),""),""),"")</f>
        <v/>
      </c>
      <c r="G77" s="54" t="str">
        <f>IF('Ave model'!E66&lt;&gt;0,IF(SUM(G$16)&gt;0,IF(OR($D$12="Employed",$D$12="Labour force"),('Ave model'!E66*G$51),""),""),"")</f>
        <v/>
      </c>
      <c r="H77" s="54" t="str">
        <f>IF('Ave model'!F66&lt;&gt;0,IF(SUM(H$16)&gt;0,IF(OR($D$12="Employed",$D$12="Labour force"),('Ave model'!F66*H$51),""),""),"")</f>
        <v/>
      </c>
      <c r="I77" s="54" t="str">
        <f>IF('Ave model'!G66&lt;&gt;0,IF(SUM(I$16)&gt;0,IF(OR($D$12="Employed",$D$12="Labour force"),('Ave model'!G66*I$51),""),""),"")</f>
        <v/>
      </c>
      <c r="J77" s="54" t="str">
        <f>IF('Ave model'!H66&lt;&gt;0,IF(SUM(J$16)&gt;0,IF(OR($D$12="Employed",$D$12="Labour force"),('Ave model'!H66*J$51),""),""),"")</f>
        <v/>
      </c>
      <c r="K77" s="54" t="str">
        <f>IF('Ave model'!I66&lt;&gt;0,IF(SUM(K$16)&gt;0,IF(OR($D$12="Employed",$D$12="Labour force"),('Ave model'!I66*K$51),""),""),"")</f>
        <v/>
      </c>
      <c r="L77" s="164" t="str">
        <f>IF('Ave model'!J66&lt;&gt;0,IF(SUM(L$16)&gt;0,IF(OR($D$12="Employed",$D$12="Labour force"),('Ave model'!J66*L$51),""),""),"")</f>
        <v/>
      </c>
    </row>
    <row r="78" spans="1:12" ht="12.75" hidden="1" customHeight="1" x14ac:dyDescent="0.2">
      <c r="A78" s="129" t="s">
        <v>210</v>
      </c>
      <c r="B78" s="48"/>
      <c r="C78" s="48"/>
      <c r="D78" s="54" t="str">
        <f>IF('Ave model'!B67&lt;&gt;0,IF(SUM(D$16)&gt;0,IF(OR($D$12="Employed",$D$12="Labour force"),('Ave model'!B67*D$51),""),""),"")</f>
        <v/>
      </c>
      <c r="E78" s="54" t="str">
        <f>IF('Ave model'!C67&lt;&gt;0,IF(SUM(E$16)&gt;0,IF(OR($D$12="Employed",$D$12="Labour force"),('Ave model'!C67*E$51),""),""),"")</f>
        <v/>
      </c>
      <c r="F78" s="54" t="str">
        <f>IF('Ave model'!D67&lt;&gt;0,IF(SUM(F$16)&gt;0,IF(OR($D$12="Employed",$D$12="Labour force"),('Ave model'!D67*F$51),""),""),"")</f>
        <v/>
      </c>
      <c r="G78" s="54" t="str">
        <f>IF('Ave model'!E67&lt;&gt;0,IF(SUM(G$16)&gt;0,IF(OR($D$12="Employed",$D$12="Labour force"),('Ave model'!E67*G$51),""),""),"")</f>
        <v/>
      </c>
      <c r="H78" s="54" t="str">
        <f>IF('Ave model'!F67&lt;&gt;0,IF(SUM(H$16)&gt;0,IF(OR($D$12="Employed",$D$12="Labour force"),('Ave model'!F67*H$51),""),""),"")</f>
        <v/>
      </c>
      <c r="I78" s="54" t="str">
        <f>IF('Ave model'!G67&lt;&gt;0,IF(SUM(I$16)&gt;0,IF(OR($D$12="Employed",$D$12="Labour force"),('Ave model'!G67*I$51),""),""),"")</f>
        <v/>
      </c>
      <c r="J78" s="54" t="str">
        <f>IF('Ave model'!H67&lt;&gt;0,IF(SUM(J$16)&gt;0,IF(OR($D$12="Employed",$D$12="Labour force"),('Ave model'!H67*J$51),""),""),"")</f>
        <v/>
      </c>
      <c r="K78" s="54" t="str">
        <f>IF('Ave model'!I67&lt;&gt;0,IF(SUM(K$16)&gt;0,IF(OR($D$12="Employed",$D$12="Labour force"),('Ave model'!I67*K$51),""),""),"")</f>
        <v/>
      </c>
      <c r="L78" s="164" t="str">
        <f>IF('Ave model'!J67&lt;&gt;0,IF(SUM(L$16)&gt;0,IF(OR($D$12="Employed",$D$12="Labour force"),('Ave model'!J67*L$51),""),""),"")</f>
        <v/>
      </c>
    </row>
    <row r="79" spans="1:12" ht="12.75" hidden="1" customHeight="1" x14ac:dyDescent="0.2">
      <c r="A79" s="129" t="s">
        <v>246</v>
      </c>
      <c r="B79" s="48"/>
      <c r="C79" s="48"/>
      <c r="D79" s="54" t="str">
        <f>IF('Ave model'!B68&lt;&gt;0,IF(SUM(D$16)&gt;0,IF(OR($D$12="Employed",$D$12="Labour force"),('Ave model'!B68*D$51),""),""),"")</f>
        <v/>
      </c>
      <c r="E79" s="54" t="str">
        <f>IF('Ave model'!C68&lt;&gt;0,IF(SUM(E$16)&gt;0,IF(OR($D$12="Employed",$D$12="Labour force"),('Ave model'!C68*E$51),""),""),"")</f>
        <v/>
      </c>
      <c r="F79" s="54" t="str">
        <f>IF('Ave model'!D68&lt;&gt;0,IF(SUM(F$16)&gt;0,IF(OR($D$12="Employed",$D$12="Labour force"),('Ave model'!D68*F$51),""),""),"")</f>
        <v/>
      </c>
      <c r="G79" s="54" t="str">
        <f>IF('Ave model'!E68&lt;&gt;0,IF(SUM(G$16)&gt;0,IF(OR($D$12="Employed",$D$12="Labour force"),('Ave model'!E68*G$51),""),""),"")</f>
        <v/>
      </c>
      <c r="H79" s="54" t="str">
        <f>IF('Ave model'!F68&lt;&gt;0,IF(SUM(H$16)&gt;0,IF(OR($D$12="Employed",$D$12="Labour force"),('Ave model'!F68*H$51),""),""),"")</f>
        <v/>
      </c>
      <c r="I79" s="54" t="str">
        <f>IF('Ave model'!G68&lt;&gt;0,IF(SUM(I$16)&gt;0,IF(OR($D$12="Employed",$D$12="Labour force"),('Ave model'!G68*I$51),""),""),"")</f>
        <v/>
      </c>
      <c r="J79" s="54" t="str">
        <f>IF('Ave model'!H68&lt;&gt;0,IF(SUM(J$16)&gt;0,IF(OR($D$12="Employed",$D$12="Labour force"),('Ave model'!H68*J$51),""),""),"")</f>
        <v/>
      </c>
      <c r="K79" s="54" t="str">
        <f>IF('Ave model'!I68&lt;&gt;0,IF(SUM(K$16)&gt;0,IF(OR($D$12="Employed",$D$12="Labour force"),('Ave model'!I68*K$51),""),""),"")</f>
        <v/>
      </c>
      <c r="L79" s="164" t="str">
        <f>IF('Ave model'!J68&lt;&gt;0,IF(SUM(L$16)&gt;0,IF(OR($D$12="Employed",$D$12="Labour force"),('Ave model'!J68*L$51),""),""),"")</f>
        <v/>
      </c>
    </row>
    <row r="80" spans="1:12" ht="12.75" hidden="1" customHeight="1" x14ac:dyDescent="0.2">
      <c r="A80" s="129" t="s">
        <v>211</v>
      </c>
      <c r="B80" s="48"/>
      <c r="C80" s="48"/>
      <c r="D80" s="54" t="str">
        <f>IF('Ave model'!B69&lt;&gt;0,IF(SUM(D$16)&gt;0,IF(OR($D$12="Employed",$D$12="Labour force"),('Ave model'!B69*D$51),""),""),"")</f>
        <v/>
      </c>
      <c r="E80" s="54" t="str">
        <f>IF('Ave model'!C69&lt;&gt;0,IF(SUM(E$16)&gt;0,IF(OR($D$12="Employed",$D$12="Labour force"),('Ave model'!C69*E$51),""),""),"")</f>
        <v/>
      </c>
      <c r="F80" s="54" t="str">
        <f>IF('Ave model'!D69&lt;&gt;0,IF(SUM(F$16)&gt;0,IF(OR($D$12="Employed",$D$12="Labour force"),('Ave model'!D69*F$51),""),""),"")</f>
        <v/>
      </c>
      <c r="G80" s="54" t="str">
        <f>IF('Ave model'!E69&lt;&gt;0,IF(SUM(G$16)&gt;0,IF(OR($D$12="Employed",$D$12="Labour force"),('Ave model'!E69*G$51),""),""),"")</f>
        <v/>
      </c>
      <c r="H80" s="54" t="str">
        <f>IF('Ave model'!F69&lt;&gt;0,IF(SUM(H$16)&gt;0,IF(OR($D$12="Employed",$D$12="Labour force"),('Ave model'!F69*H$51),""),""),"")</f>
        <v/>
      </c>
      <c r="I80" s="54" t="str">
        <f>IF('Ave model'!G69&lt;&gt;0,IF(SUM(I$16)&gt;0,IF(OR($D$12="Employed",$D$12="Labour force"),('Ave model'!G69*I$51),""),""),"")</f>
        <v/>
      </c>
      <c r="J80" s="54" t="str">
        <f>IF('Ave model'!H69&lt;&gt;0,IF(SUM(J$16)&gt;0,IF(OR($D$12="Employed",$D$12="Labour force"),('Ave model'!H69*J$51),""),""),"")</f>
        <v/>
      </c>
      <c r="K80" s="54" t="str">
        <f>IF('Ave model'!I69&lt;&gt;0,IF(SUM(K$16)&gt;0,IF(OR($D$12="Employed",$D$12="Labour force"),('Ave model'!I69*K$51),""),""),"")</f>
        <v/>
      </c>
      <c r="L80" s="164" t="str">
        <f>IF('Ave model'!J69&lt;&gt;0,IF(SUM(L$16)&gt;0,IF(OR($D$12="Employed",$D$12="Labour force"),('Ave model'!J69*L$51),""),""),"")</f>
        <v/>
      </c>
    </row>
    <row r="81" spans="1:12" ht="12.75" hidden="1" customHeight="1" x14ac:dyDescent="0.2">
      <c r="A81" s="129" t="s">
        <v>212</v>
      </c>
      <c r="B81" s="48"/>
      <c r="C81" s="48"/>
      <c r="D81" s="54" t="str">
        <f>IF('Ave model'!B70&lt;&gt;0,IF(SUM(D$16)&gt;0,IF(OR($D$12="Employed",$D$12="Labour force"),('Ave model'!B70*D$51),""),""),"")</f>
        <v/>
      </c>
      <c r="E81" s="54" t="str">
        <f>IF('Ave model'!C70&lt;&gt;0,IF(SUM(E$16)&gt;0,IF(OR($D$12="Employed",$D$12="Labour force"),('Ave model'!C70*E$51),""),""),"")</f>
        <v/>
      </c>
      <c r="F81" s="54" t="str">
        <f>IF('Ave model'!D70&lt;&gt;0,IF(SUM(F$16)&gt;0,IF(OR($D$12="Employed",$D$12="Labour force"),('Ave model'!D70*F$51),""),""),"")</f>
        <v/>
      </c>
      <c r="G81" s="54" t="str">
        <f>IF('Ave model'!E70&lt;&gt;0,IF(SUM(G$16)&gt;0,IF(OR($D$12="Employed",$D$12="Labour force"),('Ave model'!E70*G$51),""),""),"")</f>
        <v/>
      </c>
      <c r="H81" s="54" t="str">
        <f>IF('Ave model'!F70&lt;&gt;0,IF(SUM(H$16)&gt;0,IF(OR($D$12="Employed",$D$12="Labour force"),('Ave model'!F70*H$51),""),""),"")</f>
        <v/>
      </c>
      <c r="I81" s="54" t="str">
        <f>IF('Ave model'!G70&lt;&gt;0,IF(SUM(I$16)&gt;0,IF(OR($D$12="Employed",$D$12="Labour force"),('Ave model'!G70*I$51),""),""),"")</f>
        <v/>
      </c>
      <c r="J81" s="54" t="str">
        <f>IF('Ave model'!H70&lt;&gt;0,IF(SUM(J$16)&gt;0,IF(OR($D$12="Employed",$D$12="Labour force"),('Ave model'!H70*J$51),""),""),"")</f>
        <v/>
      </c>
      <c r="K81" s="54" t="str">
        <f>IF('Ave model'!I70&lt;&gt;0,IF(SUM(K$16)&gt;0,IF(OR($D$12="Employed",$D$12="Labour force"),('Ave model'!I70*K$51),""),""),"")</f>
        <v/>
      </c>
      <c r="L81" s="164" t="str">
        <f>IF('Ave model'!J70&lt;&gt;0,IF(SUM(L$16)&gt;0,IF(OR($D$12="Employed",$D$12="Labour force"),('Ave model'!J70*L$51),""),""),"")</f>
        <v/>
      </c>
    </row>
    <row r="82" spans="1:12" ht="12.75" hidden="1" customHeight="1" x14ac:dyDescent="0.2">
      <c r="A82" s="129" t="s">
        <v>247</v>
      </c>
      <c r="B82" s="48"/>
      <c r="C82" s="48"/>
      <c r="D82" s="54" t="str">
        <f>IF('Ave model'!B71&lt;&gt;0,IF(SUM(D$16)&gt;0,IF(OR($D$12="Employed",$D$12="Labour force"),('Ave model'!B71*D$51),""),""),"")</f>
        <v/>
      </c>
      <c r="E82" s="54" t="str">
        <f>IF('Ave model'!C71&lt;&gt;0,IF(SUM(E$16)&gt;0,IF(OR($D$12="Employed",$D$12="Labour force"),('Ave model'!C71*E$51),""),""),"")</f>
        <v/>
      </c>
      <c r="F82" s="54" t="str">
        <f>IF('Ave model'!D71&lt;&gt;0,IF(SUM(F$16)&gt;0,IF(OR($D$12="Employed",$D$12="Labour force"),('Ave model'!D71*F$51),""),""),"")</f>
        <v/>
      </c>
      <c r="G82" s="54" t="str">
        <f>IF('Ave model'!E71&lt;&gt;0,IF(SUM(G$16)&gt;0,IF(OR($D$12="Employed",$D$12="Labour force"),('Ave model'!E71*G$51),""),""),"")</f>
        <v/>
      </c>
      <c r="H82" s="54" t="str">
        <f>IF('Ave model'!F71&lt;&gt;0,IF(SUM(H$16)&gt;0,IF(OR($D$12="Employed",$D$12="Labour force"),('Ave model'!F71*H$51),""),""),"")</f>
        <v/>
      </c>
      <c r="I82" s="54" t="str">
        <f>IF('Ave model'!G71&lt;&gt;0,IF(SUM(I$16)&gt;0,IF(OR($D$12="Employed",$D$12="Labour force"),('Ave model'!G71*I$51),""),""),"")</f>
        <v/>
      </c>
      <c r="J82" s="54" t="str">
        <f>IF('Ave model'!H71&lt;&gt;0,IF(SUM(J$16)&gt;0,IF(OR($D$12="Employed",$D$12="Labour force"),('Ave model'!H71*J$51),""),""),"")</f>
        <v/>
      </c>
      <c r="K82" s="54" t="str">
        <f>IF('Ave model'!I71&lt;&gt;0,IF(SUM(K$16)&gt;0,IF(OR($D$12="Employed",$D$12="Labour force"),('Ave model'!I71*K$51),""),""),"")</f>
        <v/>
      </c>
      <c r="L82" s="164" t="str">
        <f>IF('Ave model'!J71&lt;&gt;0,IF(SUM(L$16)&gt;0,IF(OR($D$12="Employed",$D$12="Labour force"),('Ave model'!J71*L$51),""),""),"")</f>
        <v/>
      </c>
    </row>
    <row r="83" spans="1:12" ht="12.75" hidden="1" customHeight="1" x14ac:dyDescent="0.2">
      <c r="A83" s="129" t="s">
        <v>213</v>
      </c>
      <c r="B83" s="48"/>
      <c r="C83" s="48"/>
      <c r="D83" s="54" t="str">
        <f>IF('Ave model'!B72&lt;&gt;0,IF(SUM(D$16)&gt;0,IF(OR($D$12="Employed",$D$12="Labour force"),('Ave model'!B72*D$51),""),""),"")</f>
        <v/>
      </c>
      <c r="E83" s="54" t="str">
        <f>IF('Ave model'!C72&lt;&gt;0,IF(SUM(E$16)&gt;0,IF(OR($D$12="Employed",$D$12="Labour force"),('Ave model'!C72*E$51),""),""),"")</f>
        <v/>
      </c>
      <c r="F83" s="54" t="str">
        <f>IF('Ave model'!D72&lt;&gt;0,IF(SUM(F$16)&gt;0,IF(OR($D$12="Employed",$D$12="Labour force"),('Ave model'!D72*F$51),""),""),"")</f>
        <v/>
      </c>
      <c r="G83" s="54" t="str">
        <f>IF('Ave model'!E72&lt;&gt;0,IF(SUM(G$16)&gt;0,IF(OR($D$12="Employed",$D$12="Labour force"),('Ave model'!E72*G$51),""),""),"")</f>
        <v/>
      </c>
      <c r="H83" s="54" t="str">
        <f>IF('Ave model'!F72&lt;&gt;0,IF(SUM(H$16)&gt;0,IF(OR($D$12="Employed",$D$12="Labour force"),('Ave model'!F72*H$51),""),""),"")</f>
        <v/>
      </c>
      <c r="I83" s="54" t="str">
        <f>IF('Ave model'!G72&lt;&gt;0,IF(SUM(I$16)&gt;0,IF(OR($D$12="Employed",$D$12="Labour force"),('Ave model'!G72*I$51),""),""),"")</f>
        <v/>
      </c>
      <c r="J83" s="54" t="str">
        <f>IF('Ave model'!H72&lt;&gt;0,IF(SUM(J$16)&gt;0,IF(OR($D$12="Employed",$D$12="Labour force"),('Ave model'!H72*J$51),""),""),"")</f>
        <v/>
      </c>
      <c r="K83" s="54" t="str">
        <f>IF('Ave model'!I72&lt;&gt;0,IF(SUM(K$16)&gt;0,IF(OR($D$12="Employed",$D$12="Labour force"),('Ave model'!I72*K$51),""),""),"")</f>
        <v/>
      </c>
      <c r="L83" s="164" t="str">
        <f>IF('Ave model'!J72&lt;&gt;0,IF(SUM(L$16)&gt;0,IF(OR($D$12="Employed",$D$12="Labour force"),('Ave model'!J72*L$51),""),""),"")</f>
        <v/>
      </c>
    </row>
    <row r="84" spans="1:12" ht="12.75" hidden="1" customHeight="1" x14ac:dyDescent="0.2">
      <c r="A84" s="129" t="s">
        <v>214</v>
      </c>
      <c r="B84" s="48"/>
      <c r="C84" s="48"/>
      <c r="D84" s="54" t="str">
        <f>IF('Ave model'!B73&lt;&gt;0,IF(SUM(D$16)&gt;0,IF(OR($D$12="Employed",$D$12="Labour force"),('Ave model'!B73*D$51),""),""),"")</f>
        <v/>
      </c>
      <c r="E84" s="54" t="str">
        <f>IF('Ave model'!C73&lt;&gt;0,IF(SUM(E$16)&gt;0,IF(OR($D$12="Employed",$D$12="Labour force"),('Ave model'!C73*E$51),""),""),"")</f>
        <v/>
      </c>
      <c r="F84" s="54" t="str">
        <f>IF('Ave model'!D73&lt;&gt;0,IF(SUM(F$16)&gt;0,IF(OR($D$12="Employed",$D$12="Labour force"),('Ave model'!D73*F$51),""),""),"")</f>
        <v/>
      </c>
      <c r="G84" s="54" t="str">
        <f>IF('Ave model'!E73&lt;&gt;0,IF(SUM(G$16)&gt;0,IF(OR($D$12="Employed",$D$12="Labour force"),('Ave model'!E73*G$51),""),""),"")</f>
        <v/>
      </c>
      <c r="H84" s="54" t="str">
        <f>IF('Ave model'!F73&lt;&gt;0,IF(SUM(H$16)&gt;0,IF(OR($D$12="Employed",$D$12="Labour force"),('Ave model'!F73*H$51),""),""),"")</f>
        <v/>
      </c>
      <c r="I84" s="54" t="str">
        <f>IF('Ave model'!G73&lt;&gt;0,IF(SUM(I$16)&gt;0,IF(OR($D$12="Employed",$D$12="Labour force"),('Ave model'!G73*I$51),""),""),"")</f>
        <v/>
      </c>
      <c r="J84" s="54" t="str">
        <f>IF('Ave model'!H73&lt;&gt;0,IF(SUM(J$16)&gt;0,IF(OR($D$12="Employed",$D$12="Labour force"),('Ave model'!H73*J$51),""),""),"")</f>
        <v/>
      </c>
      <c r="K84" s="54" t="str">
        <f>IF('Ave model'!I73&lt;&gt;0,IF(SUM(K$16)&gt;0,IF(OR($D$12="Employed",$D$12="Labour force"),('Ave model'!I73*K$51),""),""),"")</f>
        <v/>
      </c>
      <c r="L84" s="164" t="str">
        <f>IF('Ave model'!J73&lt;&gt;0,IF(SUM(L$16)&gt;0,IF(OR($D$12="Employed",$D$12="Labour force"),('Ave model'!J73*L$51),""),""),"")</f>
        <v/>
      </c>
    </row>
    <row r="85" spans="1:12" ht="12.75" hidden="1" customHeight="1" x14ac:dyDescent="0.2">
      <c r="A85" s="129" t="s">
        <v>215</v>
      </c>
      <c r="B85" s="48"/>
      <c r="C85" s="48"/>
      <c r="D85" s="54" t="str">
        <f>IF('Ave model'!B74&lt;&gt;0,IF(SUM(D$16)&gt;0,IF(OR($D$12="Employed",$D$12="Labour force"),('Ave model'!B74*D$51),""),""),"")</f>
        <v/>
      </c>
      <c r="E85" s="54" t="str">
        <f>IF('Ave model'!C74&lt;&gt;0,IF(SUM(E$16)&gt;0,IF(OR($D$12="Employed",$D$12="Labour force"),('Ave model'!C74*E$51),""),""),"")</f>
        <v/>
      </c>
      <c r="F85" s="54" t="str">
        <f>IF('Ave model'!D74&lt;&gt;0,IF(SUM(F$16)&gt;0,IF(OR($D$12="Employed",$D$12="Labour force"),('Ave model'!D74*F$51),""),""),"")</f>
        <v/>
      </c>
      <c r="G85" s="54" t="str">
        <f>IF('Ave model'!E74&lt;&gt;0,IF(SUM(G$16)&gt;0,IF(OR($D$12="Employed",$D$12="Labour force"),('Ave model'!E74*G$51),""),""),"")</f>
        <v/>
      </c>
      <c r="H85" s="54" t="str">
        <f>IF('Ave model'!F74&lt;&gt;0,IF(SUM(H$16)&gt;0,IF(OR($D$12="Employed",$D$12="Labour force"),('Ave model'!F74*H$51),""),""),"")</f>
        <v/>
      </c>
      <c r="I85" s="54" t="str">
        <f>IF('Ave model'!G74&lt;&gt;0,IF(SUM(I$16)&gt;0,IF(OR($D$12="Employed",$D$12="Labour force"),('Ave model'!G74*I$51),""),""),"")</f>
        <v/>
      </c>
      <c r="J85" s="54" t="str">
        <f>IF('Ave model'!H74&lt;&gt;0,IF(SUM(J$16)&gt;0,IF(OR($D$12="Employed",$D$12="Labour force"),('Ave model'!H74*J$51),""),""),"")</f>
        <v/>
      </c>
      <c r="K85" s="54" t="str">
        <f>IF('Ave model'!I74&lt;&gt;0,IF(SUM(K$16)&gt;0,IF(OR($D$12="Employed",$D$12="Labour force"),('Ave model'!I74*K$51),""),""),"")</f>
        <v/>
      </c>
      <c r="L85" s="164" t="str">
        <f>IF('Ave model'!J74&lt;&gt;0,IF(SUM(L$16)&gt;0,IF(OR($D$12="Employed",$D$12="Labour force"),('Ave model'!J74*L$51),""),""),"")</f>
        <v/>
      </c>
    </row>
    <row r="86" spans="1:12" ht="12.75" hidden="1" customHeight="1" x14ac:dyDescent="0.2">
      <c r="A86" s="129" t="s">
        <v>216</v>
      </c>
      <c r="B86" s="48"/>
      <c r="C86" s="48"/>
      <c r="D86" s="54" t="str">
        <f>IF('Ave model'!B75&lt;&gt;0,IF(SUM(D$16)&gt;0,IF(OR($D$12="Employed",$D$12="Labour force"),('Ave model'!B75*D$51),""),""),"")</f>
        <v/>
      </c>
      <c r="E86" s="54" t="str">
        <f>IF('Ave model'!C75&lt;&gt;0,IF(SUM(E$16)&gt;0,IF(OR($D$12="Employed",$D$12="Labour force"),('Ave model'!C75*E$51),""),""),"")</f>
        <v/>
      </c>
      <c r="F86" s="54" t="str">
        <f>IF('Ave model'!D75&lt;&gt;0,IF(SUM(F$16)&gt;0,IF(OR($D$12="Employed",$D$12="Labour force"),('Ave model'!D75*F$51),""),""),"")</f>
        <v/>
      </c>
      <c r="G86" s="54" t="str">
        <f>IF('Ave model'!E75&lt;&gt;0,IF(SUM(G$16)&gt;0,IF(OR($D$12="Employed",$D$12="Labour force"),('Ave model'!E75*G$51),""),""),"")</f>
        <v/>
      </c>
      <c r="H86" s="54" t="str">
        <f>IF('Ave model'!F75&lt;&gt;0,IF(SUM(H$16)&gt;0,IF(OR($D$12="Employed",$D$12="Labour force"),('Ave model'!F75*H$51),""),""),"")</f>
        <v/>
      </c>
      <c r="I86" s="54" t="str">
        <f>IF('Ave model'!G75&lt;&gt;0,IF(SUM(I$16)&gt;0,IF(OR($D$12="Employed",$D$12="Labour force"),('Ave model'!G75*I$51),""),""),"")</f>
        <v/>
      </c>
      <c r="J86" s="54" t="str">
        <f>IF('Ave model'!H75&lt;&gt;0,IF(SUM(J$16)&gt;0,IF(OR($D$12="Employed",$D$12="Labour force"),('Ave model'!H75*J$51),""),""),"")</f>
        <v/>
      </c>
      <c r="K86" s="54" t="str">
        <f>IF('Ave model'!I75&lt;&gt;0,IF(SUM(K$16)&gt;0,IF(OR($D$12="Employed",$D$12="Labour force"),('Ave model'!I75*K$51),""),""),"")</f>
        <v/>
      </c>
      <c r="L86" s="164" t="str">
        <f>IF('Ave model'!J75&lt;&gt;0,IF(SUM(L$16)&gt;0,IF(OR($D$12="Employed",$D$12="Labour force"),('Ave model'!J75*L$51),""),""),"")</f>
        <v/>
      </c>
    </row>
    <row r="87" spans="1:12" ht="12.75" hidden="1" customHeight="1" x14ac:dyDescent="0.2">
      <c r="A87" s="232" t="s">
        <v>217</v>
      </c>
      <c r="B87" s="136"/>
      <c r="C87" s="136"/>
      <c r="D87" s="235" t="str">
        <f>IF('Ave model'!B76&lt;&gt;0,IF(SUM(D$16)&gt;0,IF(OR($D$12="Employed",$D$12="Labour force"),('Ave model'!B76*D$51),""),""),"")</f>
        <v/>
      </c>
      <c r="E87" s="235" t="str">
        <f>IF('Ave model'!C76&lt;&gt;0,IF(SUM(E$16)&gt;0,IF(OR($D$12="Employed",$D$12="Labour force"),('Ave model'!C76*E$51),""),""),"")</f>
        <v/>
      </c>
      <c r="F87" s="235" t="str">
        <f>IF('Ave model'!D76&lt;&gt;0,IF(SUM(F$16)&gt;0,IF(OR($D$12="Employed",$D$12="Labour force"),('Ave model'!D76*F$51),""),""),"")</f>
        <v/>
      </c>
      <c r="G87" s="235" t="str">
        <f>IF('Ave model'!E76&lt;&gt;0,IF(SUM(G$16)&gt;0,IF(OR($D$12="Employed",$D$12="Labour force"),('Ave model'!E76*G$51),""),""),"")</f>
        <v/>
      </c>
      <c r="H87" s="235" t="str">
        <f>IF('Ave model'!F76&lt;&gt;0,IF(SUM(H$16)&gt;0,IF(OR($D$12="Employed",$D$12="Labour force"),('Ave model'!F76*H$51),""),""),"")</f>
        <v/>
      </c>
      <c r="I87" s="235" t="str">
        <f>IF('Ave model'!G76&lt;&gt;0,IF(SUM(I$16)&gt;0,IF(OR($D$12="Employed",$D$12="Labour force"),('Ave model'!G76*I$51),""),""),"")</f>
        <v/>
      </c>
      <c r="J87" s="235" t="str">
        <f>IF('Ave model'!H76&lt;&gt;0,IF(SUM(J$16)&gt;0,IF(OR($D$12="Employed",$D$12="Labour force"),('Ave model'!H76*J$51),""),""),"")</f>
        <v/>
      </c>
      <c r="K87" s="235" t="str">
        <f>IF('Ave model'!I76&lt;&gt;0,IF(SUM(K$16)&gt;0,IF(OR($D$12="Employed",$D$12="Labour force"),('Ave model'!I76*K$51),""),""),"")</f>
        <v/>
      </c>
      <c r="L87" s="236" t="str">
        <f>IF('Ave model'!J76&lt;&gt;0,IF(SUM(L$16)&gt;0,IF(OR($D$12="Employed",$D$12="Labour force"),('Ave model'!J76*L$51),""),""),"")</f>
        <v/>
      </c>
    </row>
    <row r="88" spans="1:12" ht="12.75" hidden="1" customHeight="1" x14ac:dyDescent="0.2">
      <c r="A88" s="90"/>
      <c r="B88" s="90"/>
      <c r="C88" s="90"/>
      <c r="D88" s="91"/>
      <c r="E88" s="92"/>
      <c r="F88" s="91"/>
      <c r="G88" s="93"/>
      <c r="H88" s="91"/>
      <c r="I88" s="93"/>
      <c r="J88" s="91"/>
      <c r="K88" s="29"/>
      <c r="L88" s="91"/>
    </row>
    <row r="89" spans="1:12" ht="12.75" hidden="1" customHeight="1" x14ac:dyDescent="0.2">
      <c r="A89" s="188"/>
      <c r="B89" s="189"/>
      <c r="C89" s="189"/>
      <c r="D89" s="234" t="s">
        <v>223</v>
      </c>
      <c r="E89" s="190"/>
      <c r="F89" s="191"/>
      <c r="G89" s="191"/>
      <c r="H89" s="189"/>
      <c r="I89" s="190"/>
      <c r="J89" s="191"/>
      <c r="K89" s="189"/>
      <c r="L89" s="192"/>
    </row>
    <row r="90" spans="1:12" ht="12.75" hidden="1" customHeight="1" x14ac:dyDescent="0.2">
      <c r="A90" s="193"/>
      <c r="B90" s="49"/>
      <c r="C90" s="49"/>
      <c r="D90" s="194" t="s">
        <v>148</v>
      </c>
      <c r="E90" s="194" t="s">
        <v>150</v>
      </c>
      <c r="F90" s="194" t="s">
        <v>151</v>
      </c>
      <c r="G90" s="194" t="s">
        <v>152</v>
      </c>
      <c r="H90" s="194" t="s">
        <v>153</v>
      </c>
      <c r="I90" s="194" t="s">
        <v>154</v>
      </c>
      <c r="J90" s="194" t="s">
        <v>155</v>
      </c>
      <c r="K90" s="194" t="s">
        <v>156</v>
      </c>
      <c r="L90" s="195" t="s">
        <v>108</v>
      </c>
    </row>
    <row r="91" spans="1:12" ht="12.75" hidden="1" customHeight="1" x14ac:dyDescent="0.2">
      <c r="A91" s="196" t="s">
        <v>146</v>
      </c>
      <c r="B91" s="197"/>
      <c r="C91" s="197"/>
      <c r="D91" s="198" t="str">
        <f>IF(+D$16&gt;0,(SUM(+D$16*10^(+'Ave model'!$M58+'Ave model'!$N58*LOG10(+D$16*1000)+(+'Ave model'!$O58*(LOG10(+D$16*1000)^2)+'Ave model'!$P58*(LOG10(+D$16*1000)-'Ave model'!$R58)*(MAX((LOG10(D$16*1000)-'Ave model'!$R58),0))+'Ave model'!$Q58*(LOG10(+D$16*1000)-'Ave model'!$S58)*MAX((LOG10(D$16*1000)-'Ave model'!$S58),0)))/100)),"")</f>
        <v/>
      </c>
      <c r="E91" s="198" t="str">
        <f>IF(+E$16&gt;0,(SUM(+E$16*10^(+'Ave model'!$M59+'Ave model'!$N59*LOG10(+E$16*1000)+(+'Ave model'!$O59*(LOG10(+E$16*1000)^2)+'Ave model'!$P59*(LOG10(+E$16*1000)-'Ave model'!$R59)*(MAX((LOG10(E$16*1000)-'Ave model'!$R59),0))+'Ave model'!$Q59*(LOG10(+E$16*1000)-'Ave model'!$S59)*MAX((LOG10(E$16*1000)-'Ave model'!$S59),0)))/100)),"")</f>
        <v/>
      </c>
      <c r="F91" s="198" t="str">
        <f>IF(+F$16&gt;0,(SUM(+F$16*10^(+'Ave model'!$M60+'Ave model'!$N60*LOG10(+F$16*1000)+(+'Ave model'!$O60*(LOG10(+F$16*1000)^2)+'Ave model'!$P60*(LOG10(+F$16*1000)-'Ave model'!$R60)*(MAX((LOG10(F$16*1000)-'Ave model'!$R60),0))+'Ave model'!$Q60*(LOG10(+F$16*1000)-'Ave model'!$S60)*MAX((LOG10(F$16*1000)-'Ave model'!$S60),0)))/100)),"")</f>
        <v/>
      </c>
      <c r="G91" s="198" t="str">
        <f>IF(+G$16&gt;0,(SUM(+G$16*10^(+'Ave model'!$M61+'Ave model'!$N61*LOG10(+G$16*1000)+(+'Ave model'!$O61*(LOG10(+G$16*1000)^2)+'Ave model'!$P61*(LOG10(+G$16*1000)-'Ave model'!$R61)*(MAX((LOG10(G$16*1000)-'Ave model'!$R61),0))+'Ave model'!$Q61*(LOG10(+G$16*1000)-'Ave model'!$S61)*MAX((LOG10(G$16*1000)-'Ave model'!$S61),0)))/100)),"")</f>
        <v/>
      </c>
      <c r="H91" s="198" t="str">
        <f>IF(+H$16&gt;0,(SUM(+H$16*10^(+'Ave model'!$M62+'Ave model'!$N62*LOG10(+H$16*1000)+(+'Ave model'!$O62*(LOG10(+H$16*1000)^2)+'Ave model'!$P62*(LOG10(+H$16*1000)-'Ave model'!$R62)*(MAX((LOG10(H$16*1000)-'Ave model'!$R62),0))+'Ave model'!$Q62*(LOG10(+H$16*1000)-'Ave model'!$S62)*MAX((LOG10(H$16*1000)-'Ave model'!$S62),0)))/100)),"")</f>
        <v/>
      </c>
      <c r="I91" s="198" t="str">
        <f>IF(+I$16&gt;0,(SUM(+I$16*10^(+'Ave model'!$M63+'Ave model'!$N63*LOG10(+I$16*1000)+(+'Ave model'!$O63*(LOG10(+I$16*1000)^2)+'Ave model'!$P63*(LOG10(+I$16*1000)-'Ave model'!$R63)*(MAX((LOG10(I$16*1000)-'Ave model'!$R63),0))+'Ave model'!$Q63*(LOG10(+I$16*1000)-'Ave model'!$S63)*MAX((LOG10(I$16*1000)-'Ave model'!$S63),0)))/100)),"")</f>
        <v/>
      </c>
      <c r="J91" s="198" t="str">
        <f>IF(+J$16&gt;0,(SUM(+J$16*10^(+'Ave model'!$M64+'Ave model'!$N64*LOG10(+J$16*1000)+(+'Ave model'!$O64*(LOG10(+J$16*1000)^2)+'Ave model'!$P64*(LOG10(+J$16*1000)-'Ave model'!$R64)*(MAX((LOG10(J$16*1000)-'Ave model'!$R64),0))+'Ave model'!$Q64*(LOG10(+J$16*1000)-'Ave model'!$S64)*MAX((LOG10(J$16*1000)-'Ave model'!$S64),0)))/100)),"")</f>
        <v/>
      </c>
      <c r="K91" s="198" t="str">
        <f>IF(+K$16&gt;0,(SUM(+K$16*10^(+'Ave model'!$M65+'Ave model'!$N65*LOG10(+K$16*1000)+(+'Ave model'!$O65*(LOG10(+K$16*1000)^2)+'Ave model'!$P65*(LOG10(+K$16*1000)-'Ave model'!$R65)*(MAX((LOG10(K$16*1000)-'Ave model'!$R65),0))+'Ave model'!$Q65*(LOG10(+K$16*1000)-'Ave model'!$S65)*MAX((LOG10(K$16*1000)-'Ave model'!$S65),0)))/100)),"")</f>
        <v/>
      </c>
      <c r="L91" s="199" t="str">
        <f>IF(+L$16&gt;0,(SUM(+L$16*10^(+'Ave model'!$M66+'Ave model'!$N66*LOG10(+L$16*1000)+(+'Ave model'!$O66*(LOG10(+L$16*1000)^2)+'Ave model'!$P66*(LOG10(+L$16*1000)-'Ave model'!$R66)*(MAX((LOG10(L$16*1000)-'Ave model'!$R66),0))+'Ave model'!$Q66*(LOG10(+L$16*1000)-'Ave model'!$S66)*MAX((LOG10(L$16*1000)-'Ave model'!$S66),0)))/100)),"")</f>
        <v/>
      </c>
    </row>
    <row r="92" spans="1:12" ht="12.75" hidden="1" customHeight="1" x14ac:dyDescent="0.2">
      <c r="A92" s="200" t="s">
        <v>147</v>
      </c>
      <c r="B92" s="201"/>
      <c r="C92" s="201"/>
      <c r="D92" s="202" t="str">
        <f>IF(+D$16&gt;0,((D$91/D$16)*100),"")</f>
        <v/>
      </c>
      <c r="E92" s="202" t="str">
        <f t="shared" ref="E92:L92" si="15">IF(+E$16&gt;0,((E$91/E$16)*100),"")</f>
        <v/>
      </c>
      <c r="F92" s="202" t="str">
        <f t="shared" si="15"/>
        <v/>
      </c>
      <c r="G92" s="202" t="str">
        <f t="shared" si="15"/>
        <v/>
      </c>
      <c r="H92" s="202" t="str">
        <f t="shared" si="15"/>
        <v/>
      </c>
      <c r="I92" s="202" t="str">
        <f t="shared" si="15"/>
        <v/>
      </c>
      <c r="J92" s="202" t="str">
        <f t="shared" si="15"/>
        <v/>
      </c>
      <c r="K92" s="202" t="str">
        <f t="shared" si="15"/>
        <v/>
      </c>
      <c r="L92" s="203" t="str">
        <f t="shared" si="15"/>
        <v/>
      </c>
    </row>
    <row r="93" spans="1:12" ht="12.75" hidden="1" customHeight="1" x14ac:dyDescent="0.2">
      <c r="A93" s="205" t="s">
        <v>132</v>
      </c>
      <c r="B93" s="229"/>
      <c r="C93" s="229"/>
      <c r="D93" s="234" t="s">
        <v>230</v>
      </c>
      <c r="E93" s="229"/>
      <c r="F93" s="229"/>
      <c r="G93" s="229"/>
      <c r="H93" s="229"/>
      <c r="I93" s="229"/>
      <c r="J93" s="229"/>
      <c r="K93" s="229"/>
      <c r="L93" s="230"/>
    </row>
    <row r="94" spans="1:12" ht="12.75" hidden="1" customHeight="1" x14ac:dyDescent="0.2">
      <c r="A94" s="129" t="s">
        <v>218</v>
      </c>
      <c r="B94" s="48"/>
      <c r="C94" s="48"/>
      <c r="D94" s="54" t="str">
        <f>IF('Ave model'!B43&lt;&gt;0,IF(SUM(D$16)&gt;0,IF($D$12="Unemployed",('Ave model'!B43*D$92),""),""),"")</f>
        <v/>
      </c>
      <c r="E94" s="54" t="str">
        <f>IF('Ave model'!C43&lt;&gt;0,IF(SUM(E$16)&gt;0,IF($D$12="Unemployed",('Ave model'!C43*E$92),""),""),"")</f>
        <v/>
      </c>
      <c r="F94" s="54" t="str">
        <f>IF('Ave model'!D43&lt;&gt;0,IF(SUM(F$16)&gt;0,IF($D$12="Unemployed",('Ave model'!D43*F$92),""),""),"")</f>
        <v/>
      </c>
      <c r="G94" s="54" t="str">
        <f>IF('Ave model'!E43&lt;&gt;0,IF(SUM(G$16)&gt;0,IF($D$12="Unemployed",('Ave model'!E43*G$92),""),""),"")</f>
        <v/>
      </c>
      <c r="H94" s="54" t="str">
        <f>IF('Ave model'!F43&lt;&gt;0,IF(SUM(H$16)&gt;0,IF($D$12="Unemployed",('Ave model'!F43*H$92),""),""),"")</f>
        <v/>
      </c>
      <c r="I94" s="54" t="str">
        <f>IF('Ave model'!G43&lt;&gt;0,IF(SUM(I$16)&gt;0,IF($D$12="Unemployed",('Ave model'!G43*I$92),""),""),"")</f>
        <v/>
      </c>
      <c r="J94" s="54" t="str">
        <f>IF('Ave model'!H43&lt;&gt;0,IF(SUM(J$16)&gt;0,IF($D$12="Unemployed",('Ave model'!H43*J$92),""),""),"")</f>
        <v/>
      </c>
      <c r="K94" s="54" t="str">
        <f>IF('Ave model'!I43&lt;&gt;0,IF(SUM(K$16)&gt;0,IF($D$12="Unemployed",('Ave model'!I43*K$92),""),""),"")</f>
        <v/>
      </c>
      <c r="L94" s="164" t="str">
        <f>IF('Ave model'!J43&lt;&gt;0,IF(SUM(L$16)&gt;0,IF($D$12="Unemployed",('Ave model'!J43*L$92),""),""),"")</f>
        <v/>
      </c>
    </row>
    <row r="95" spans="1:12" ht="12.75" hidden="1" customHeight="1" x14ac:dyDescent="0.2">
      <c r="A95" s="129" t="s">
        <v>219</v>
      </c>
      <c r="B95" s="48"/>
      <c r="C95" s="48"/>
      <c r="D95" s="54" t="str">
        <f>IF('Ave model'!B44&lt;&gt;0,IF(SUM(D$16)&gt;0,IF($D$12="Unemployed",('Ave model'!B44*D$92),""),""),"")</f>
        <v/>
      </c>
      <c r="E95" s="54" t="str">
        <f>IF('Ave model'!C44&lt;&gt;0,IF(SUM(E$16)&gt;0,IF($D$12="Unemployed",('Ave model'!C44*E$92),""),""),"")</f>
        <v/>
      </c>
      <c r="F95" s="54" t="str">
        <f>IF('Ave model'!D44&lt;&gt;0,IF(SUM(F$16)&gt;0,IF($D$12="Unemployed",('Ave model'!D44*F$92),""),""),"")</f>
        <v/>
      </c>
      <c r="G95" s="54" t="str">
        <f>IF('Ave model'!E44&lt;&gt;0,IF(SUM(G$16)&gt;0,IF($D$12="Unemployed",('Ave model'!E44*G$92),""),""),"")</f>
        <v/>
      </c>
      <c r="H95" s="54" t="str">
        <f>IF('Ave model'!F44&lt;&gt;0,IF(SUM(H$16)&gt;0,IF($D$12="Unemployed",('Ave model'!F44*H$92),""),""),"")</f>
        <v/>
      </c>
      <c r="I95" s="54" t="str">
        <f>IF('Ave model'!G44&lt;&gt;0,IF(SUM(I$16)&gt;0,IF($D$12="Unemployed",('Ave model'!G44*I$92),""),""),"")</f>
        <v/>
      </c>
      <c r="J95" s="54" t="str">
        <f>IF('Ave model'!H44&lt;&gt;0,IF(SUM(J$16)&gt;0,IF($D$12="Unemployed",('Ave model'!H44*J$92),""),""),"")</f>
        <v/>
      </c>
      <c r="K95" s="54" t="str">
        <f>IF('Ave model'!I44&lt;&gt;0,IF(SUM(K$16)&gt;0,IF($D$12="Unemployed",('Ave model'!I44*K$92),""),""),"")</f>
        <v/>
      </c>
      <c r="L95" s="164" t="str">
        <f>IF('Ave model'!J44&lt;&gt;0,IF(SUM(L$16)&gt;0,IF($D$12="Unemployed",('Ave model'!J44*L$92),""),""),"")</f>
        <v/>
      </c>
    </row>
    <row r="96" spans="1:12" ht="12.75" hidden="1" customHeight="1" x14ac:dyDescent="0.2">
      <c r="A96" s="120" t="s">
        <v>220</v>
      </c>
      <c r="B96" s="76"/>
      <c r="C96" s="76"/>
      <c r="D96" s="54" t="str">
        <f>IF('Ave model'!B45&lt;&gt;0,IF(SUM(D$16)&gt;0,IF($D$12="Unemployed",('Ave model'!B45*D$92),""),""),"")</f>
        <v/>
      </c>
      <c r="E96" s="54" t="str">
        <f>IF('Ave model'!C45&lt;&gt;0,IF(SUM(E$16)&gt;0,IF($D$12="Unemployed",('Ave model'!C45*E$92),""),""),"")</f>
        <v/>
      </c>
      <c r="F96" s="54" t="str">
        <f>IF('Ave model'!D45&lt;&gt;0,IF(SUM(F$16)&gt;0,IF($D$12="Unemployed",('Ave model'!D45*F$92),""),""),"")</f>
        <v/>
      </c>
      <c r="G96" s="54" t="str">
        <f>IF('Ave model'!E45&lt;&gt;0,IF(SUM(G$16)&gt;0,IF($D$12="Unemployed",('Ave model'!E45*G$92),""),""),"")</f>
        <v/>
      </c>
      <c r="H96" s="54" t="str">
        <f>IF('Ave model'!F45&lt;&gt;0,IF(SUM(H$16)&gt;0,IF($D$12="Unemployed",('Ave model'!F45*H$92),""),""),"")</f>
        <v/>
      </c>
      <c r="I96" s="54" t="str">
        <f>IF('Ave model'!G45&lt;&gt;0,IF(SUM(I$16)&gt;0,IF($D$12="Unemployed",('Ave model'!G45*I$92),""),""),"")</f>
        <v/>
      </c>
      <c r="J96" s="54" t="str">
        <f>IF('Ave model'!H45&lt;&gt;0,IF(SUM(J$16)&gt;0,IF($D$12="Unemployed",('Ave model'!H45*J$92),""),""),"")</f>
        <v/>
      </c>
      <c r="K96" s="54" t="str">
        <f>IF('Ave model'!I45&lt;&gt;0,IF(SUM(K$16)&gt;0,IF($D$12="Unemployed",('Ave model'!I45*K$92),""),""),"")</f>
        <v/>
      </c>
      <c r="L96" s="164" t="str">
        <f>IF('Ave model'!J45&lt;&gt;0,IF(SUM(L$16)&gt;0,IF($D$12="Unemployed",('Ave model'!J45*L$92),""),""),"")</f>
        <v/>
      </c>
    </row>
    <row r="97" spans="1:12" ht="12.75" hidden="1" customHeight="1" x14ac:dyDescent="0.2">
      <c r="A97" s="120" t="s">
        <v>240</v>
      </c>
      <c r="B97" s="76"/>
      <c r="C97" s="76"/>
      <c r="D97" s="54" t="str">
        <f>IF('Ave model'!B46&lt;&gt;0,IF(SUM(D$16)&gt;0,IF($D$12="Unemployed",('Ave model'!B46*D$91),""),""),"")</f>
        <v/>
      </c>
      <c r="E97" s="54" t="str">
        <f>IF('Ave model'!C46&lt;&gt;0,IF(SUM(E$16)&gt;0,IF($D$12="Unemployed",('Ave model'!C46*E$91),""),""),"")</f>
        <v/>
      </c>
      <c r="F97" s="54" t="str">
        <f>IF('Ave model'!D46&lt;&gt;0,IF(SUM(F$16)&gt;0,IF($D$12="Unemployed",('Ave model'!D46*F$91),""),""),"")</f>
        <v/>
      </c>
      <c r="G97" s="54" t="str">
        <f>IF('Ave model'!E46&lt;&gt;0,IF(SUM(G$16)&gt;0,IF($D$12="Unemployed",('Ave model'!E46*G$91),""),""),"")</f>
        <v/>
      </c>
      <c r="H97" s="54" t="str">
        <f>IF('Ave model'!F46&lt;&gt;0,IF(SUM(H$16)&gt;0,IF($D$12="Unemployed",('Ave model'!F46*H$91),""),""),"")</f>
        <v/>
      </c>
      <c r="I97" s="54" t="str">
        <f>IF('Ave model'!G46&lt;&gt;0,IF(SUM(I$16)&gt;0,IF($D$12="Unemployed",('Ave model'!G46*I$91),""),""),"")</f>
        <v/>
      </c>
      <c r="J97" s="54" t="str">
        <f>IF('Ave model'!H46&lt;&gt;0,IF(SUM(J$16)&gt;0,IF($D$12="Unemployed",('Ave model'!H46*J$91),""),""),"")</f>
        <v/>
      </c>
      <c r="K97" s="54" t="str">
        <f>IF('Ave model'!I46&lt;&gt;0,IF(SUM(K$16)&gt;0,IF($D$12="Unemployed",('Ave model'!I46*K$91),""),""),"")</f>
        <v/>
      </c>
      <c r="L97" s="164" t="str">
        <f>IF('Ave model'!J46&lt;&gt;0,IF(SUM(L$16)&gt;0,IF($D$12="Unemployed",('Ave model'!J46*L$91),""),""),"")</f>
        <v/>
      </c>
    </row>
    <row r="98" spans="1:12" ht="12.75" hidden="1" customHeight="1" x14ac:dyDescent="0.2">
      <c r="A98" s="120" t="s">
        <v>201</v>
      </c>
      <c r="B98" s="76"/>
      <c r="C98" s="76"/>
      <c r="D98" s="54" t="str">
        <f>IF('Ave model'!B47&lt;&gt;0,IF(SUM(D$16)&gt;0,IF($D$12="Unemployed",('Ave model'!B47*D$91),""),""),"")</f>
        <v/>
      </c>
      <c r="E98" s="54" t="str">
        <f>IF('Ave model'!C47&lt;&gt;0,IF(SUM(E$16)&gt;0,IF($D$12="Unemployed",('Ave model'!C47*E$91),""),""),"")</f>
        <v/>
      </c>
      <c r="F98" s="54" t="str">
        <f>IF('Ave model'!D47&lt;&gt;0,IF(SUM(F$16)&gt;0,IF($D$12="Unemployed",('Ave model'!D47*F$91),""),""),"")</f>
        <v/>
      </c>
      <c r="G98" s="54" t="str">
        <f>IF('Ave model'!E47&lt;&gt;0,IF(SUM(G$16)&gt;0,IF($D$12="Unemployed",('Ave model'!E47*G$91),""),""),"")</f>
        <v/>
      </c>
      <c r="H98" s="54" t="str">
        <f>IF('Ave model'!F47&lt;&gt;0,IF(SUM(H$16)&gt;0,IF($D$12="Unemployed",('Ave model'!F47*H$91),""),""),"")</f>
        <v/>
      </c>
      <c r="I98" s="54" t="str">
        <f>IF('Ave model'!G47&lt;&gt;0,IF(SUM(I$16)&gt;0,IF($D$12="Unemployed",('Ave model'!G47*I$91),""),""),"")</f>
        <v/>
      </c>
      <c r="J98" s="54" t="str">
        <f>IF('Ave model'!H47&lt;&gt;0,IF(SUM(J$16)&gt;0,IF($D$12="Unemployed",('Ave model'!H47*J$91),""),""),"")</f>
        <v/>
      </c>
      <c r="K98" s="54" t="str">
        <f>IF('Ave model'!I47&lt;&gt;0,IF(SUM(K$16)&gt;0,IF($D$12="Unemployed",('Ave model'!I47*K$91),""),""),"")</f>
        <v/>
      </c>
      <c r="L98" s="164" t="str">
        <f>IF('Ave model'!J47&lt;&gt;0,IF(SUM(L$16)&gt;0,IF($D$12="Unemployed",('Ave model'!J47*L$91),""),""),"")</f>
        <v/>
      </c>
    </row>
    <row r="99" spans="1:12" ht="12.75" hidden="1" customHeight="1" x14ac:dyDescent="0.2">
      <c r="A99" s="120" t="s">
        <v>202</v>
      </c>
      <c r="B99" s="76"/>
      <c r="C99" s="76"/>
      <c r="D99" s="54" t="str">
        <f>IF('Ave model'!B48&lt;&gt;0,IF(SUM(D$16)&gt;0,IF($D$12="Unemployed",('Ave model'!B48*D$91),""),""),"")</f>
        <v/>
      </c>
      <c r="E99" s="54" t="str">
        <f>IF('Ave model'!C48&lt;&gt;0,IF(SUM(E$16)&gt;0,IF($D$12="Unemployed",('Ave model'!C48*E$91),""),""),"")</f>
        <v/>
      </c>
      <c r="F99" s="54" t="str">
        <f>IF('Ave model'!D48&lt;&gt;0,IF(SUM(F$16)&gt;0,IF($D$12="Unemployed",('Ave model'!D48*F$91),""),""),"")</f>
        <v/>
      </c>
      <c r="G99" s="54" t="str">
        <f>IF('Ave model'!E48&lt;&gt;0,IF(SUM(G$16)&gt;0,IF($D$12="Unemployed",('Ave model'!E48*G$91),""),""),"")</f>
        <v/>
      </c>
      <c r="H99" s="54" t="str">
        <f>IF('Ave model'!F48&lt;&gt;0,IF(SUM(H$16)&gt;0,IF($D$12="Unemployed",('Ave model'!F48*H$91),""),""),"")</f>
        <v/>
      </c>
      <c r="I99" s="54" t="str">
        <f>IF('Ave model'!G48&lt;&gt;0,IF(SUM(I$16)&gt;0,IF($D$12="Unemployed",('Ave model'!G48*I$91),""),""),"")</f>
        <v/>
      </c>
      <c r="J99" s="54" t="str">
        <f>IF('Ave model'!H48&lt;&gt;0,IF(SUM(J$16)&gt;0,IF($D$12="Unemployed",('Ave model'!H48*J$91),""),""),"")</f>
        <v/>
      </c>
      <c r="K99" s="54" t="str">
        <f>IF('Ave model'!I48&lt;&gt;0,IF(SUM(K$16)&gt;0,IF($D$12="Unemployed",('Ave model'!I48*K$91),""),""),"")</f>
        <v/>
      </c>
      <c r="L99" s="164" t="str">
        <f>IF('Ave model'!J48&lt;&gt;0,IF(SUM(L$16)&gt;0,IF($D$12="Unemployed",('Ave model'!J48*L$91),""),""),"")</f>
        <v/>
      </c>
    </row>
    <row r="100" spans="1:12" ht="12.75" hidden="1" customHeight="1" x14ac:dyDescent="0.2">
      <c r="A100" s="120" t="s">
        <v>241</v>
      </c>
      <c r="B100" s="76"/>
      <c r="C100" s="76"/>
      <c r="D100" s="54" t="str">
        <f>IF('Ave model'!B49&lt;&gt;0,IF(SUM(D$16)&gt;0,IF($D$12="Unemployed",('Ave model'!B49*D$91),""),""),"")</f>
        <v/>
      </c>
      <c r="E100" s="54" t="str">
        <f>IF('Ave model'!C49&lt;&gt;0,IF(SUM(E$16)&gt;0,IF($D$12="Unemployed",('Ave model'!C49*E$91),""),""),"")</f>
        <v/>
      </c>
      <c r="F100" s="54" t="str">
        <f>IF('Ave model'!D49&lt;&gt;0,IF(SUM(F$16)&gt;0,IF($D$12="Unemployed",('Ave model'!D49*F$91),""),""),"")</f>
        <v/>
      </c>
      <c r="G100" s="54" t="str">
        <f>IF('Ave model'!E49&lt;&gt;0,IF(SUM(G$16)&gt;0,IF($D$12="Unemployed",('Ave model'!E49*G$91),""),""),"")</f>
        <v/>
      </c>
      <c r="H100" s="54" t="str">
        <f>IF('Ave model'!F49&lt;&gt;0,IF(SUM(H$16)&gt;0,IF($D$12="Unemployed",('Ave model'!F49*H$91),""),""),"")</f>
        <v/>
      </c>
      <c r="I100" s="54" t="str">
        <f>IF('Ave model'!G49&lt;&gt;0,IF(SUM(I$16)&gt;0,IF($D$12="Unemployed",('Ave model'!G49*I$91),""),""),"")</f>
        <v/>
      </c>
      <c r="J100" s="54" t="str">
        <f>IF('Ave model'!H49&lt;&gt;0,IF(SUM(J$16)&gt;0,IF($D$12="Unemployed",('Ave model'!H49*J$91),""),""),"")</f>
        <v/>
      </c>
      <c r="K100" s="54" t="str">
        <f>IF('Ave model'!I49&lt;&gt;0,IF(SUM(K$16)&gt;0,IF($D$12="Unemployed",('Ave model'!I49*K$91),""),""),"")</f>
        <v/>
      </c>
      <c r="L100" s="164" t="str">
        <f>IF('Ave model'!J49&lt;&gt;0,IF(SUM(L$16)&gt;0,IF($D$12="Unemployed",('Ave model'!J49*L$91),""),""),"")</f>
        <v/>
      </c>
    </row>
    <row r="101" spans="1:12" ht="12.75" hidden="1" customHeight="1" x14ac:dyDescent="0.2">
      <c r="A101" s="120" t="s">
        <v>203</v>
      </c>
      <c r="B101" s="76"/>
      <c r="C101" s="76"/>
      <c r="D101" s="54" t="str">
        <f>IF('Ave model'!B50&lt;&gt;0,IF(SUM(D$16)&gt;0,IF($D$12="Unemployed",('Ave model'!B50*D$91),""),""),"")</f>
        <v/>
      </c>
      <c r="E101" s="54" t="str">
        <f>IF('Ave model'!C50&lt;&gt;0,IF(SUM(E$16)&gt;0,IF($D$12="Unemployed",('Ave model'!C50*E$91),""),""),"")</f>
        <v/>
      </c>
      <c r="F101" s="54" t="str">
        <f>IF('Ave model'!D50&lt;&gt;0,IF(SUM(F$16)&gt;0,IF($D$12="Unemployed",('Ave model'!D50*F$91),""),""),"")</f>
        <v/>
      </c>
      <c r="G101" s="54" t="str">
        <f>IF('Ave model'!E50&lt;&gt;0,IF(SUM(G$16)&gt;0,IF($D$12="Unemployed",('Ave model'!E50*G$91),""),""),"")</f>
        <v/>
      </c>
      <c r="H101" s="54" t="str">
        <f>IF('Ave model'!F50&lt;&gt;0,IF(SUM(H$16)&gt;0,IF($D$12="Unemployed",('Ave model'!F50*H$91),""),""),"")</f>
        <v/>
      </c>
      <c r="I101" s="54" t="str">
        <f>IF('Ave model'!G50&lt;&gt;0,IF(SUM(I$16)&gt;0,IF($D$12="Unemployed",('Ave model'!G50*I$91),""),""),"")</f>
        <v/>
      </c>
      <c r="J101" s="54" t="str">
        <f>IF('Ave model'!H50&lt;&gt;0,IF(SUM(J$16)&gt;0,IF($D$12="Unemployed",('Ave model'!H50*J$91),""),""),"")</f>
        <v/>
      </c>
      <c r="K101" s="54" t="str">
        <f>IF('Ave model'!I50&lt;&gt;0,IF(SUM(K$16)&gt;0,IF($D$12="Unemployed",('Ave model'!I50*K$91),""),""),"")</f>
        <v/>
      </c>
      <c r="L101" s="164" t="str">
        <f>IF('Ave model'!J50&lt;&gt;0,IF(SUM(L$16)&gt;0,IF($D$12="Unemployed",('Ave model'!J50*L$91),""),""),"")</f>
        <v/>
      </c>
    </row>
    <row r="102" spans="1:12" ht="12.75" hidden="1" customHeight="1" x14ac:dyDescent="0.2">
      <c r="A102" s="120" t="s">
        <v>204</v>
      </c>
      <c r="B102" s="76"/>
      <c r="C102" s="76"/>
      <c r="D102" s="54" t="str">
        <f>IF('Ave model'!B51&lt;&gt;0,IF(SUM(D$16)&gt;0,IF($D$12="Unemployed",('Ave model'!B51*D$91),""),""),"")</f>
        <v/>
      </c>
      <c r="E102" s="54" t="str">
        <f>IF('Ave model'!C51&lt;&gt;0,IF(SUM(E$16)&gt;0,IF($D$12="Unemployed",('Ave model'!C51*E$91),""),""),"")</f>
        <v/>
      </c>
      <c r="F102" s="54" t="str">
        <f>IF('Ave model'!D51&lt;&gt;0,IF(SUM(F$16)&gt;0,IF($D$12="Unemployed",('Ave model'!D51*F$91),""),""),"")</f>
        <v/>
      </c>
      <c r="G102" s="54" t="str">
        <f>IF('Ave model'!E51&lt;&gt;0,IF(SUM(G$16)&gt;0,IF($D$12="Unemployed",('Ave model'!E51*G$91),""),""),"")</f>
        <v/>
      </c>
      <c r="H102" s="54" t="str">
        <f>IF('Ave model'!F51&lt;&gt;0,IF(SUM(H$16)&gt;0,IF($D$12="Unemployed",('Ave model'!F51*H$91),""),""),"")</f>
        <v/>
      </c>
      <c r="I102" s="54" t="str">
        <f>IF('Ave model'!G51&lt;&gt;0,IF(SUM(I$16)&gt;0,IF($D$12="Unemployed",('Ave model'!G51*I$91),""),""),"")</f>
        <v/>
      </c>
      <c r="J102" s="54" t="str">
        <f>IF('Ave model'!H51&lt;&gt;0,IF(SUM(J$16)&gt;0,IF($D$12="Unemployed",('Ave model'!H51*J$91),""),""),"")</f>
        <v/>
      </c>
      <c r="K102" s="54" t="str">
        <f>IF('Ave model'!I51&lt;&gt;0,IF(SUM(K$16)&gt;0,IF($D$12="Unemployed",('Ave model'!I51*K$91),""),""),"")</f>
        <v/>
      </c>
      <c r="L102" s="164" t="str">
        <f>IF('Ave model'!J51&lt;&gt;0,IF(SUM(L$16)&gt;0,IF($D$12="Unemployed",('Ave model'!J51*L$91),""),""),"")</f>
        <v/>
      </c>
    </row>
    <row r="103" spans="1:12" ht="12.75" hidden="1" customHeight="1" x14ac:dyDescent="0.2">
      <c r="A103" s="129" t="s">
        <v>242</v>
      </c>
      <c r="B103" s="48"/>
      <c r="C103" s="48"/>
      <c r="D103" s="54" t="str">
        <f>IF('Ave model'!B52&lt;&gt;0,IF(SUM(D$16)&gt;0,IF($D$12="Unemployed",('Ave model'!B52*D$91),""),""),"")</f>
        <v/>
      </c>
      <c r="E103" s="54" t="str">
        <f>IF('Ave model'!C52&lt;&gt;0,IF(SUM(E$16)&gt;0,IF($D$12="Unemployed",('Ave model'!C52*E$91),""),""),"")</f>
        <v/>
      </c>
      <c r="F103" s="54" t="str">
        <f>IF('Ave model'!D52&lt;&gt;0,IF(SUM(F$16)&gt;0,IF($D$12="Unemployed",('Ave model'!D52*F$91),""),""),"")</f>
        <v/>
      </c>
      <c r="G103" s="54" t="str">
        <f>IF('Ave model'!E52&lt;&gt;0,IF(SUM(G$16)&gt;0,IF($D$12="Unemployed",('Ave model'!E52*G$91),""),""),"")</f>
        <v/>
      </c>
      <c r="H103" s="54" t="str">
        <f>IF('Ave model'!F52&lt;&gt;0,IF(SUM(H$16)&gt;0,IF($D$12="Unemployed",('Ave model'!F52*H$91),""),""),"")</f>
        <v/>
      </c>
      <c r="I103" s="54" t="str">
        <f>IF('Ave model'!G52&lt;&gt;0,IF(SUM(I$16)&gt;0,IF($D$12="Unemployed",('Ave model'!G52*I$91),""),""),"")</f>
        <v/>
      </c>
      <c r="J103" s="54" t="str">
        <f>IF('Ave model'!H52&lt;&gt;0,IF(SUM(J$16)&gt;0,IF($D$12="Unemployed",('Ave model'!H52*J$91),""),""),"")</f>
        <v/>
      </c>
      <c r="K103" s="54" t="str">
        <f>IF('Ave model'!I52&lt;&gt;0,IF(SUM(K$16)&gt;0,IF($D$12="Unemployed",('Ave model'!I52*K$91),""),""),"")</f>
        <v/>
      </c>
      <c r="L103" s="164" t="str">
        <f>IF('Ave model'!J52&lt;&gt;0,IF(SUM(L$16)&gt;0,IF($D$12="Unemployed",('Ave model'!J52*L$91),""),""),"")</f>
        <v/>
      </c>
    </row>
    <row r="104" spans="1:12" ht="12.75" hidden="1" customHeight="1" x14ac:dyDescent="0.2">
      <c r="A104" s="129" t="s">
        <v>199</v>
      </c>
      <c r="B104" s="48"/>
      <c r="C104" s="48"/>
      <c r="D104" s="54" t="str">
        <f>IF('Ave model'!B53&lt;&gt;0,IF(SUM(D$16)&gt;0,IF($D$12="Unemployed",('Ave model'!B53*D$91),""),""),"")</f>
        <v/>
      </c>
      <c r="E104" s="54" t="str">
        <f>IF('Ave model'!C53&lt;&gt;0,IF(SUM(E$16)&gt;0,IF($D$12="Unemployed",('Ave model'!C53*E$91),""),""),"")</f>
        <v/>
      </c>
      <c r="F104" s="54" t="str">
        <f>IF('Ave model'!D53&lt;&gt;0,IF(SUM(F$16)&gt;0,IF($D$12="Unemployed",('Ave model'!D53*F$91),""),""),"")</f>
        <v/>
      </c>
      <c r="G104" s="54" t="str">
        <f>IF('Ave model'!E53&lt;&gt;0,IF(SUM(G$16)&gt;0,IF($D$12="Unemployed",('Ave model'!E53*G$91),""),""),"")</f>
        <v/>
      </c>
      <c r="H104" s="54" t="str">
        <f>IF('Ave model'!F53&lt;&gt;0,IF(SUM(H$16)&gt;0,IF($D$12="Unemployed",('Ave model'!F53*H$91),""),""),"")</f>
        <v/>
      </c>
      <c r="I104" s="54" t="str">
        <f>IF('Ave model'!G53&lt;&gt;0,IF(SUM(I$16)&gt;0,IF($D$12="Unemployed",('Ave model'!G53*I$91),""),""),"")</f>
        <v/>
      </c>
      <c r="J104" s="54" t="str">
        <f>IF('Ave model'!H53&lt;&gt;0,IF(SUM(J$16)&gt;0,IF($D$12="Unemployed",('Ave model'!H53*J$91),""),""),"")</f>
        <v/>
      </c>
      <c r="K104" s="54" t="str">
        <f>IF('Ave model'!I53&lt;&gt;0,IF(SUM(K$16)&gt;0,IF($D$12="Unemployed",('Ave model'!I53*K$91),""),""),"")</f>
        <v/>
      </c>
      <c r="L104" s="164" t="str">
        <f>IF('Ave model'!J53&lt;&gt;0,IF(SUM(L$16)&gt;0,IF($D$12="Unemployed",('Ave model'!J53*L$91),""),""),"")</f>
        <v/>
      </c>
    </row>
    <row r="105" spans="1:12" ht="12.75" hidden="1" customHeight="1" x14ac:dyDescent="0.2">
      <c r="A105" s="129" t="s">
        <v>200</v>
      </c>
      <c r="B105" s="48"/>
      <c r="C105" s="48"/>
      <c r="D105" s="54" t="str">
        <f>IF('Ave model'!B54&lt;&gt;0,IF(SUM(D$16)&gt;0,IF($D$12="Unemployed",('Ave model'!B54*D$91),""),""),"")</f>
        <v/>
      </c>
      <c r="E105" s="54" t="str">
        <f>IF('Ave model'!C54&lt;&gt;0,IF(SUM(E$16)&gt;0,IF($D$12="Unemployed",('Ave model'!C54*E$91),""),""),"")</f>
        <v/>
      </c>
      <c r="F105" s="54" t="str">
        <f>IF('Ave model'!D54&lt;&gt;0,IF(SUM(F$16)&gt;0,IF($D$12="Unemployed",('Ave model'!D54*F$91),""),""),"")</f>
        <v/>
      </c>
      <c r="G105" s="54" t="str">
        <f>IF('Ave model'!E54&lt;&gt;0,IF(SUM(G$16)&gt;0,IF($D$12="Unemployed",('Ave model'!E54*G$91),""),""),"")</f>
        <v/>
      </c>
      <c r="H105" s="54" t="str">
        <f>IF('Ave model'!F54&lt;&gt;0,IF(SUM(H$16)&gt;0,IF($D$12="Unemployed",('Ave model'!F54*H$91),""),""),"")</f>
        <v/>
      </c>
      <c r="I105" s="54" t="str">
        <f>IF('Ave model'!G54&lt;&gt;0,IF(SUM(I$16)&gt;0,IF($D$12="Unemployed",('Ave model'!G54*I$91),""),""),"")</f>
        <v/>
      </c>
      <c r="J105" s="54" t="str">
        <f>IF('Ave model'!H54&lt;&gt;0,IF(SUM(J$16)&gt;0,IF($D$12="Unemployed",('Ave model'!H54*J$91),""),""),"")</f>
        <v/>
      </c>
      <c r="K105" s="54" t="str">
        <f>IF('Ave model'!I54&lt;&gt;0,IF(SUM(K$16)&gt;0,IF($D$12="Unemployed",('Ave model'!I54*K$91),""),""),"")</f>
        <v/>
      </c>
      <c r="L105" s="164" t="str">
        <f>IF('Ave model'!J54&lt;&gt;0,IF(SUM(L$16)&gt;0,IF($D$12="Unemployed",('Ave model'!J54*L$91),""),""),"")</f>
        <v/>
      </c>
    </row>
    <row r="106" spans="1:12" ht="12.75" hidden="1" customHeight="1" x14ac:dyDescent="0.2">
      <c r="A106" s="132" t="s">
        <v>137</v>
      </c>
      <c r="B106" s="228"/>
      <c r="C106" s="228"/>
      <c r="D106" s="228"/>
      <c r="E106" s="228"/>
      <c r="F106" s="228"/>
      <c r="G106" s="228"/>
      <c r="H106" s="228"/>
      <c r="I106" s="228"/>
      <c r="J106" s="228"/>
      <c r="K106" s="228"/>
      <c r="L106" s="231"/>
    </row>
    <row r="107" spans="1:12" ht="12.75" hidden="1" customHeight="1" x14ac:dyDescent="0.2">
      <c r="A107" s="129" t="s">
        <v>221</v>
      </c>
      <c r="B107" s="48"/>
      <c r="C107" s="48"/>
      <c r="D107" s="54" t="str">
        <f>IF('Ave model'!B56&lt;&gt;0,IF(SUM(D$16)&gt;0,IF($D$12="Unemployed",('Ave model'!B56*D$92),""),""),"")</f>
        <v/>
      </c>
      <c r="E107" s="54" t="str">
        <f>IF('Ave model'!C56&lt;&gt;0,IF(SUM(E$16)&gt;0,IF($D$12="Unemployed",('Ave model'!C56*E$92),""),""),"")</f>
        <v/>
      </c>
      <c r="F107" s="54" t="str">
        <f>IF('Ave model'!D56&lt;&gt;0,IF(SUM(F$16)&gt;0,IF($D$12="Unemployed",('Ave model'!D56*F$92),""),""),"")</f>
        <v/>
      </c>
      <c r="G107" s="54" t="str">
        <f>IF('Ave model'!E56&lt;&gt;0,IF(SUM(G$16)&gt;0,IF($D$12="Unemployed",('Ave model'!E56*G$92),""),""),"")</f>
        <v/>
      </c>
      <c r="H107" s="54" t="str">
        <f>IF('Ave model'!F56&lt;&gt;0,IF(SUM(H$16)&gt;0,IF($D$12="Unemployed",('Ave model'!F56*H$92),""),""),"")</f>
        <v/>
      </c>
      <c r="I107" s="54" t="str">
        <f>IF('Ave model'!G56&lt;&gt;0,IF(SUM(I$16)&gt;0,IF($D$12="Unemployed",('Ave model'!G56*I$92),""),""),"")</f>
        <v/>
      </c>
      <c r="J107" s="54" t="str">
        <f>IF('Ave model'!H56&lt;&gt;0,IF(SUM(J$16)&gt;0,IF($D$12="Unemployed",('Ave model'!H56*J$92),""),""),"")</f>
        <v/>
      </c>
      <c r="K107" s="54" t="str">
        <f>IF('Ave model'!I56&lt;&gt;0,IF(SUM(K$16)&gt;0,IF($D$12="Unemployed",('Ave model'!I56*K$92),""),""),"")</f>
        <v/>
      </c>
      <c r="L107" s="164" t="str">
        <f>IF('Ave model'!J56&lt;&gt;0,IF(SUM(L$16)&gt;0,IF($D$12="Unemployed",('Ave model'!J56*L$92),""),""),"")</f>
        <v/>
      </c>
    </row>
    <row r="108" spans="1:12" ht="12.75" hidden="1" customHeight="1" x14ac:dyDescent="0.2">
      <c r="A108" s="129" t="s">
        <v>222</v>
      </c>
      <c r="B108" s="48"/>
      <c r="C108" s="48"/>
      <c r="D108" s="54" t="str">
        <f>IF('Ave model'!B57&lt;&gt;0,IF(SUM(D$16)&gt;0,IF($D$12="Unemployed",('Ave model'!B57*D$92),""),""),"")</f>
        <v/>
      </c>
      <c r="E108" s="54" t="str">
        <f>IF('Ave model'!C57&lt;&gt;0,IF(SUM(E$16)&gt;0,IF($D$12="Unemployed",('Ave model'!C57*E$92),""),""),"")</f>
        <v/>
      </c>
      <c r="F108" s="54" t="str">
        <f>IF('Ave model'!D57&lt;&gt;0,IF(SUM(F$16)&gt;0,IF($D$12="Unemployed",('Ave model'!D57*F$92),""),""),"")</f>
        <v/>
      </c>
      <c r="G108" s="54" t="str">
        <f>IF('Ave model'!E57&lt;&gt;0,IF(SUM(G$16)&gt;0,IF($D$12="Unemployed",('Ave model'!E57*G$92),""),""),"")</f>
        <v/>
      </c>
      <c r="H108" s="54" t="str">
        <f>IF('Ave model'!F57&lt;&gt;0,IF(SUM(H$16)&gt;0,IF($D$12="Unemployed",('Ave model'!F57*H$92),""),""),"")</f>
        <v/>
      </c>
      <c r="I108" s="54" t="str">
        <f>IF('Ave model'!G57&lt;&gt;0,IF(SUM(I$16)&gt;0,IF($D$12="Unemployed",('Ave model'!G57*I$92),""),""),"")</f>
        <v/>
      </c>
      <c r="J108" s="54" t="str">
        <f>IF('Ave model'!H57&lt;&gt;0,IF(SUM(J$16)&gt;0,IF($D$12="Unemployed",('Ave model'!H57*J$92),""),""),"")</f>
        <v/>
      </c>
      <c r="K108" s="54" t="str">
        <f>IF('Ave model'!I57&lt;&gt;0,IF(SUM(K$16)&gt;0,IF($D$12="Unemployed",('Ave model'!I57*K$92),""),""),"")</f>
        <v/>
      </c>
      <c r="L108" s="164" t="str">
        <f>IF('Ave model'!J57&lt;&gt;0,IF(SUM(L$16)&gt;0,IF($D$12="Unemployed",('Ave model'!J57*L$92),""),""),"")</f>
        <v/>
      </c>
    </row>
    <row r="109" spans="1:12" ht="12.75" hidden="1" customHeight="1" x14ac:dyDescent="0.2">
      <c r="A109" s="132" t="s">
        <v>139</v>
      </c>
      <c r="B109" s="228"/>
      <c r="C109" s="228"/>
      <c r="D109" s="228"/>
      <c r="E109" s="228"/>
      <c r="F109" s="228"/>
      <c r="G109" s="228"/>
      <c r="H109" s="228"/>
      <c r="I109" s="228"/>
      <c r="J109" s="228"/>
      <c r="K109" s="228"/>
      <c r="L109" s="231"/>
    </row>
    <row r="110" spans="1:12" ht="12.75" hidden="1" customHeight="1" x14ac:dyDescent="0.2">
      <c r="A110" s="129" t="s">
        <v>243</v>
      </c>
      <c r="B110" s="48"/>
      <c r="C110" s="48"/>
      <c r="D110" s="54" t="str">
        <f>IF('Ave model'!B59&lt;&gt;0,IF(SUM(D$16)&gt;0,IF($D$12="Unemployed",('Ave model'!B59*D$91),""),""),"")</f>
        <v/>
      </c>
      <c r="E110" s="54" t="str">
        <f>IF('Ave model'!C59&lt;&gt;0,IF(SUM(E$16)&gt;0,IF($D$12="Unemployed",('Ave model'!C59*E$91),""),""),"")</f>
        <v/>
      </c>
      <c r="F110" s="54" t="str">
        <f>IF('Ave model'!D59&lt;&gt;0,IF(SUM(F$16)&gt;0,IF($D$12="Unemployed",('Ave model'!D59*F$91),""),""),"")</f>
        <v/>
      </c>
      <c r="G110" s="54" t="str">
        <f>IF('Ave model'!E59&lt;&gt;0,IF(SUM(G$16)&gt;0,IF($D$12="Unemployed",('Ave model'!E59*G$91),""),""),"")</f>
        <v/>
      </c>
      <c r="H110" s="54" t="str">
        <f>IF('Ave model'!F59&lt;&gt;0,IF(SUM(H$16)&gt;0,IF($D$12="Unemployed",('Ave model'!F59*H$91),""),""),"")</f>
        <v/>
      </c>
      <c r="I110" s="54" t="str">
        <f>IF('Ave model'!G59&lt;&gt;0,IF(SUM(I$16)&gt;0,IF($D$12="Unemployed",('Ave model'!G59*I$91),""),""),"")</f>
        <v/>
      </c>
      <c r="J110" s="54" t="str">
        <f>IF('Ave model'!H59&lt;&gt;0,IF(SUM(J$16)&gt;0,IF($D$12="Unemployed",('Ave model'!H59*J$91),""),""),"")</f>
        <v/>
      </c>
      <c r="K110" s="54" t="str">
        <f>IF('Ave model'!I59&lt;&gt;0,IF(SUM(K$16)&gt;0,IF($D$12="Unemployed",('Ave model'!I59*K$91),""),""),"")</f>
        <v/>
      </c>
      <c r="L110" s="164" t="str">
        <f>IF('Ave model'!J59&lt;&gt;0,IF(SUM(L$16)&gt;0,IF($D$12="Unemployed",('Ave model'!J59*L$91),""),""),"")</f>
        <v/>
      </c>
    </row>
    <row r="111" spans="1:12" ht="12.75" hidden="1" customHeight="1" x14ac:dyDescent="0.2">
      <c r="A111" s="129" t="s">
        <v>205</v>
      </c>
      <c r="B111" s="48"/>
      <c r="C111" s="48"/>
      <c r="D111" s="54" t="str">
        <f>IF('Ave model'!B60&lt;&gt;0,IF(SUM(D$16)&gt;0,IF($D$12="Unemployed",('Ave model'!B60*D$91),""),""),"")</f>
        <v/>
      </c>
      <c r="E111" s="54" t="str">
        <f>IF('Ave model'!C60&lt;&gt;0,IF(SUM(E$16)&gt;0,IF($D$12="Unemployed",('Ave model'!C60*E$91),""),""),"")</f>
        <v/>
      </c>
      <c r="F111" s="54" t="str">
        <f>IF('Ave model'!D60&lt;&gt;0,IF(SUM(F$16)&gt;0,IF($D$12="Unemployed",('Ave model'!D60*F$91),""),""),"")</f>
        <v/>
      </c>
      <c r="G111" s="54" t="str">
        <f>IF('Ave model'!E60&lt;&gt;0,IF(SUM(G$16)&gt;0,IF($D$12="Unemployed",('Ave model'!E60*G$91),""),""),"")</f>
        <v/>
      </c>
      <c r="H111" s="54" t="str">
        <f>IF('Ave model'!F60&lt;&gt;0,IF(SUM(H$16)&gt;0,IF($D$12="Unemployed",('Ave model'!F60*H$91),""),""),"")</f>
        <v/>
      </c>
      <c r="I111" s="54" t="str">
        <f>IF('Ave model'!G60&lt;&gt;0,IF(SUM(I$16)&gt;0,IF($D$12="Unemployed",('Ave model'!G60*I$91),""),""),"")</f>
        <v/>
      </c>
      <c r="J111" s="54" t="str">
        <f>IF('Ave model'!H60&lt;&gt;0,IF(SUM(J$16)&gt;0,IF($D$12="Unemployed",('Ave model'!H60*J$91),""),""),"")</f>
        <v/>
      </c>
      <c r="K111" s="54" t="str">
        <f>IF('Ave model'!I60&lt;&gt;0,IF(SUM(K$16)&gt;0,IF($D$12="Unemployed",('Ave model'!I60*K$91),""),""),"")</f>
        <v/>
      </c>
      <c r="L111" s="164" t="str">
        <f>IF('Ave model'!J60&lt;&gt;0,IF(SUM(L$16)&gt;0,IF($D$12="Unemployed",('Ave model'!J60*L$91),""),""),"")</f>
        <v/>
      </c>
    </row>
    <row r="112" spans="1:12" ht="12.75" hidden="1" customHeight="1" x14ac:dyDescent="0.2">
      <c r="A112" s="129" t="s">
        <v>206</v>
      </c>
      <c r="B112" s="48"/>
      <c r="C112" s="48"/>
      <c r="D112" s="54" t="str">
        <f>IF('Ave model'!B61&lt;&gt;0,IF(SUM(D$16)&gt;0,IF($D$12="Unemployed",('Ave model'!B61*D$91),""),""),"")</f>
        <v/>
      </c>
      <c r="E112" s="54" t="str">
        <f>IF('Ave model'!C61&lt;&gt;0,IF(SUM(E$16)&gt;0,IF($D$12="Unemployed",('Ave model'!C61*E$91),""),""),"")</f>
        <v/>
      </c>
      <c r="F112" s="54" t="str">
        <f>IF('Ave model'!D61&lt;&gt;0,IF(SUM(F$16)&gt;0,IF($D$12="Unemployed",('Ave model'!D61*F$91),""),""),"")</f>
        <v/>
      </c>
      <c r="G112" s="54" t="str">
        <f>IF('Ave model'!E61&lt;&gt;0,IF(SUM(G$16)&gt;0,IF($D$12="Unemployed",('Ave model'!E61*G$91),""),""),"")</f>
        <v/>
      </c>
      <c r="H112" s="54" t="str">
        <f>IF('Ave model'!F61&lt;&gt;0,IF(SUM(H$16)&gt;0,IF($D$12="Unemployed",('Ave model'!F61*H$91),""),""),"")</f>
        <v/>
      </c>
      <c r="I112" s="54" t="str">
        <f>IF('Ave model'!G61&lt;&gt;0,IF(SUM(I$16)&gt;0,IF($D$12="Unemployed",('Ave model'!G61*I$91),""),""),"")</f>
        <v/>
      </c>
      <c r="J112" s="54" t="str">
        <f>IF('Ave model'!H61&lt;&gt;0,IF(SUM(J$16)&gt;0,IF($D$12="Unemployed",('Ave model'!H61*J$91),""),""),"")</f>
        <v/>
      </c>
      <c r="K112" s="54" t="str">
        <f>IF('Ave model'!I61&lt;&gt;0,IF(SUM(K$16)&gt;0,IF($D$12="Unemployed",('Ave model'!I61*K$91),""),""),"")</f>
        <v/>
      </c>
      <c r="L112" s="164" t="str">
        <f>IF('Ave model'!J61&lt;&gt;0,IF(SUM(L$16)&gt;0,IF($D$12="Unemployed",('Ave model'!J61*L$91),""),""),"")</f>
        <v/>
      </c>
    </row>
    <row r="113" spans="1:12" ht="12.75" hidden="1" customHeight="1" x14ac:dyDescent="0.2">
      <c r="A113" s="129" t="s">
        <v>244</v>
      </c>
      <c r="B113" s="48"/>
      <c r="C113" s="48"/>
      <c r="D113" s="54" t="str">
        <f>IF('Ave model'!B62&lt;&gt;0,IF(SUM(D$16)&gt;0,IF($D$12="Unemployed",('Ave model'!B62*D$91),""),""),"")</f>
        <v/>
      </c>
      <c r="E113" s="54" t="str">
        <f>IF('Ave model'!C62&lt;&gt;0,IF(SUM(E$16)&gt;0,IF($D$12="Unemployed",('Ave model'!C62*E$91),""),""),"")</f>
        <v/>
      </c>
      <c r="F113" s="54" t="str">
        <f>IF('Ave model'!D62&lt;&gt;0,IF(SUM(F$16)&gt;0,IF($D$12="Unemployed",('Ave model'!D62*F$91),""),""),"")</f>
        <v/>
      </c>
      <c r="G113" s="54" t="str">
        <f>IF('Ave model'!E62&lt;&gt;0,IF(SUM(G$16)&gt;0,IF($D$12="Unemployed",('Ave model'!E62*G$91),""),""),"")</f>
        <v/>
      </c>
      <c r="H113" s="54" t="str">
        <f>IF('Ave model'!F62&lt;&gt;0,IF(SUM(H$16)&gt;0,IF($D$12="Unemployed",('Ave model'!F62*H$91),""),""),"")</f>
        <v/>
      </c>
      <c r="I113" s="54" t="str">
        <f>IF('Ave model'!G62&lt;&gt;0,IF(SUM(I$16)&gt;0,IF($D$12="Unemployed",('Ave model'!G62*I$91),""),""),"")</f>
        <v/>
      </c>
      <c r="J113" s="54" t="str">
        <f>IF('Ave model'!H62&lt;&gt;0,IF(SUM(J$16)&gt;0,IF($D$12="Unemployed",('Ave model'!H62*J$91),""),""),"")</f>
        <v/>
      </c>
      <c r="K113" s="54" t="str">
        <f>IF('Ave model'!I62&lt;&gt;0,IF(SUM(K$16)&gt;0,IF($D$12="Unemployed",('Ave model'!I62*K$91),""),""),"")</f>
        <v/>
      </c>
      <c r="L113" s="164" t="str">
        <f>IF('Ave model'!J62&lt;&gt;0,IF(SUM(L$16)&gt;0,IF($D$12="Unemployed",('Ave model'!J62*L$91),""),""),"")</f>
        <v/>
      </c>
    </row>
    <row r="114" spans="1:12" ht="12.75" hidden="1" customHeight="1" x14ac:dyDescent="0.2">
      <c r="A114" s="129" t="s">
        <v>207</v>
      </c>
      <c r="B114" s="48"/>
      <c r="C114" s="48"/>
      <c r="D114" s="54" t="str">
        <f>IF('Ave model'!B63&lt;&gt;0,IF(SUM(D$16)&gt;0,IF($D$12="Unemployed",('Ave model'!B63*D$91),""),""),"")</f>
        <v/>
      </c>
      <c r="E114" s="54" t="str">
        <f>IF('Ave model'!C63&lt;&gt;0,IF(SUM(E$16)&gt;0,IF($D$12="Unemployed",('Ave model'!C63*E$91),""),""),"")</f>
        <v/>
      </c>
      <c r="F114" s="54" t="str">
        <f>IF('Ave model'!D63&lt;&gt;0,IF(SUM(F$16)&gt;0,IF($D$12="Unemployed",('Ave model'!D63*F$91),""),""),"")</f>
        <v/>
      </c>
      <c r="G114" s="54" t="str">
        <f>IF('Ave model'!E63&lt;&gt;0,IF(SUM(G$16)&gt;0,IF($D$12="Unemployed",('Ave model'!E63*G$91),""),""),"")</f>
        <v/>
      </c>
      <c r="H114" s="54" t="str">
        <f>IF('Ave model'!F63&lt;&gt;0,IF(SUM(H$16)&gt;0,IF($D$12="Unemployed",('Ave model'!F63*H$91),""),""),"")</f>
        <v/>
      </c>
      <c r="I114" s="54" t="str">
        <f>IF('Ave model'!G63&lt;&gt;0,IF(SUM(I$16)&gt;0,IF($D$12="Unemployed",('Ave model'!G63*I$91),""),""),"")</f>
        <v/>
      </c>
      <c r="J114" s="54" t="str">
        <f>IF('Ave model'!H63&lt;&gt;0,IF(SUM(J$16)&gt;0,IF($D$12="Unemployed",('Ave model'!H63*J$91),""),""),"")</f>
        <v/>
      </c>
      <c r="K114" s="54" t="str">
        <f>IF('Ave model'!I63&lt;&gt;0,IF(SUM(K$16)&gt;0,IF($D$12="Unemployed",('Ave model'!I63*K$91),""),""),"")</f>
        <v/>
      </c>
      <c r="L114" s="164" t="str">
        <f>IF('Ave model'!J63&lt;&gt;0,IF(SUM(L$16)&gt;0,IF($D$12="Unemployed",('Ave model'!J63*L$91),""),""),"")</f>
        <v/>
      </c>
    </row>
    <row r="115" spans="1:12" ht="12.75" hidden="1" customHeight="1" x14ac:dyDescent="0.2">
      <c r="A115" s="129" t="s">
        <v>208</v>
      </c>
      <c r="B115" s="48"/>
      <c r="C115" s="48"/>
      <c r="D115" s="54" t="str">
        <f>IF('Ave model'!B64&lt;&gt;0,IF(SUM(D$16)&gt;0,IF($D$12="Unemployed",('Ave model'!B64*D$91),""),""),"")</f>
        <v/>
      </c>
      <c r="E115" s="54" t="str">
        <f>IF('Ave model'!C64&lt;&gt;0,IF(SUM(E$16)&gt;0,IF($D$12="Unemployed",('Ave model'!C64*E$91),""),""),"")</f>
        <v/>
      </c>
      <c r="F115" s="54" t="str">
        <f>IF('Ave model'!D64&lt;&gt;0,IF(SUM(F$16)&gt;0,IF($D$12="Unemployed",('Ave model'!D64*F$91),""),""),"")</f>
        <v/>
      </c>
      <c r="G115" s="54" t="str">
        <f>IF('Ave model'!E64&lt;&gt;0,IF(SUM(G$16)&gt;0,IF($D$12="Unemployed",('Ave model'!E64*G$91),""),""),"")</f>
        <v/>
      </c>
      <c r="H115" s="54" t="str">
        <f>IF('Ave model'!F64&lt;&gt;0,IF(SUM(H$16)&gt;0,IF($D$12="Unemployed",('Ave model'!F64*H$91),""),""),"")</f>
        <v/>
      </c>
      <c r="I115" s="54" t="str">
        <f>IF('Ave model'!G64&lt;&gt;0,IF(SUM(I$16)&gt;0,IF($D$12="Unemployed",('Ave model'!G64*I$91),""),""),"")</f>
        <v/>
      </c>
      <c r="J115" s="54" t="str">
        <f>IF('Ave model'!H64&lt;&gt;0,IF(SUM(J$16)&gt;0,IF($D$12="Unemployed",('Ave model'!H64*J$91),""),""),"")</f>
        <v/>
      </c>
      <c r="K115" s="54" t="str">
        <f>IF('Ave model'!I64&lt;&gt;0,IF(SUM(K$16)&gt;0,IF($D$12="Unemployed",('Ave model'!I64*K$91),""),""),"")</f>
        <v/>
      </c>
      <c r="L115" s="164" t="str">
        <f>IF('Ave model'!J64&lt;&gt;0,IF(SUM(L$16)&gt;0,IF($D$12="Unemployed",('Ave model'!J64*L$91),""),""),"")</f>
        <v/>
      </c>
    </row>
    <row r="116" spans="1:12" ht="12.75" hidden="1" customHeight="1" x14ac:dyDescent="0.2">
      <c r="A116" s="129" t="s">
        <v>245</v>
      </c>
      <c r="B116" s="48"/>
      <c r="C116" s="48"/>
      <c r="D116" s="54" t="str">
        <f>IF('Ave model'!B65&lt;&gt;0,IF(SUM(D$16)&gt;0,IF($D$12="Unemployed",('Ave model'!B65*D$91),""),""),"")</f>
        <v/>
      </c>
      <c r="E116" s="54" t="str">
        <f>IF('Ave model'!C65&lt;&gt;0,IF(SUM(E$16)&gt;0,IF($D$12="Unemployed",('Ave model'!C65*E$91),""),""),"")</f>
        <v/>
      </c>
      <c r="F116" s="54" t="str">
        <f>IF('Ave model'!D65&lt;&gt;0,IF(SUM(F$16)&gt;0,IF($D$12="Unemployed",('Ave model'!D65*F$91),""),""),"")</f>
        <v/>
      </c>
      <c r="G116" s="54" t="str">
        <f>IF('Ave model'!E65&lt;&gt;0,IF(SUM(G$16)&gt;0,IF($D$12="Unemployed",('Ave model'!E65*G$91),""),""),"")</f>
        <v/>
      </c>
      <c r="H116" s="54" t="str">
        <f>IF('Ave model'!F65&lt;&gt;0,IF(SUM(H$16)&gt;0,IF($D$12="Unemployed",('Ave model'!F65*H$91),""),""),"")</f>
        <v/>
      </c>
      <c r="I116" s="54" t="str">
        <f>IF('Ave model'!G65&lt;&gt;0,IF(SUM(I$16)&gt;0,IF($D$12="Unemployed",('Ave model'!G65*I$91),""),""),"")</f>
        <v/>
      </c>
      <c r="J116" s="54" t="str">
        <f>IF('Ave model'!H65&lt;&gt;0,IF(SUM(J$16)&gt;0,IF($D$12="Unemployed",('Ave model'!H65*J$91),""),""),"")</f>
        <v/>
      </c>
      <c r="K116" s="54" t="str">
        <f>IF('Ave model'!I65&lt;&gt;0,IF(SUM(K$16)&gt;0,IF($D$12="Unemployed",('Ave model'!I65*K$91),""),""),"")</f>
        <v/>
      </c>
      <c r="L116" s="164" t="str">
        <f>IF('Ave model'!J65&lt;&gt;0,IF(SUM(L$16)&gt;0,IF($D$12="Unemployed",('Ave model'!J65*L$91),""),""),"")</f>
        <v/>
      </c>
    </row>
    <row r="117" spans="1:12" ht="12.75" hidden="1" customHeight="1" x14ac:dyDescent="0.2">
      <c r="A117" s="129" t="s">
        <v>209</v>
      </c>
      <c r="B117" s="48"/>
      <c r="C117" s="48"/>
      <c r="D117" s="54" t="str">
        <f>IF('Ave model'!B66&lt;&gt;0,IF(SUM(D$16)&gt;0,IF($D$12="Unemployed",('Ave model'!B66*D$91),""),""),"")</f>
        <v/>
      </c>
      <c r="E117" s="54" t="str">
        <f>IF('Ave model'!C66&lt;&gt;0,IF(SUM(E$16)&gt;0,IF($D$12="Unemployed",('Ave model'!C66*E$91),""),""),"")</f>
        <v/>
      </c>
      <c r="F117" s="54" t="str">
        <f>IF('Ave model'!D66&lt;&gt;0,IF(SUM(F$16)&gt;0,IF($D$12="Unemployed",('Ave model'!D66*F$91),""),""),"")</f>
        <v/>
      </c>
      <c r="G117" s="54" t="str">
        <f>IF('Ave model'!E66&lt;&gt;0,IF(SUM(G$16)&gt;0,IF($D$12="Unemployed",('Ave model'!E66*G$91),""),""),"")</f>
        <v/>
      </c>
      <c r="H117" s="54" t="str">
        <f>IF('Ave model'!F66&lt;&gt;0,IF(SUM(H$16)&gt;0,IF($D$12="Unemployed",('Ave model'!F66*H$91),""),""),"")</f>
        <v/>
      </c>
      <c r="I117" s="54" t="str">
        <f>IF('Ave model'!G66&lt;&gt;0,IF(SUM(I$16)&gt;0,IF($D$12="Unemployed",('Ave model'!G66*I$91),""),""),"")</f>
        <v/>
      </c>
      <c r="J117" s="54" t="str">
        <f>IF('Ave model'!H66&lt;&gt;0,IF(SUM(J$16)&gt;0,IF($D$12="Unemployed",('Ave model'!H66*J$91),""),""),"")</f>
        <v/>
      </c>
      <c r="K117" s="54" t="str">
        <f>IF('Ave model'!I66&lt;&gt;0,IF(SUM(K$16)&gt;0,IF($D$12="Unemployed",('Ave model'!I66*K$91),""),""),"")</f>
        <v/>
      </c>
      <c r="L117" s="164" t="str">
        <f>IF('Ave model'!J66&lt;&gt;0,IF(SUM(L$16)&gt;0,IF($D$12="Unemployed",('Ave model'!J66*L$91),""),""),"")</f>
        <v/>
      </c>
    </row>
    <row r="118" spans="1:12" ht="12.75" hidden="1" customHeight="1" x14ac:dyDescent="0.2">
      <c r="A118" s="129" t="s">
        <v>210</v>
      </c>
      <c r="B118" s="48"/>
      <c r="C118" s="48"/>
      <c r="D118" s="54" t="str">
        <f>IF('Ave model'!B67&lt;&gt;0,IF(SUM(D$16)&gt;0,IF($D$12="Unemployed",('Ave model'!B67*D$91),""),""),"")</f>
        <v/>
      </c>
      <c r="E118" s="54" t="str">
        <f>IF('Ave model'!C67&lt;&gt;0,IF(SUM(E$16)&gt;0,IF($D$12="Unemployed",('Ave model'!C67*E$91),""),""),"")</f>
        <v/>
      </c>
      <c r="F118" s="54" t="str">
        <f>IF('Ave model'!D67&lt;&gt;0,IF(SUM(F$16)&gt;0,IF($D$12="Unemployed",('Ave model'!D67*F$91),""),""),"")</f>
        <v/>
      </c>
      <c r="G118" s="54" t="str">
        <f>IF('Ave model'!E67&lt;&gt;0,IF(SUM(G$16)&gt;0,IF($D$12="Unemployed",('Ave model'!E67*G$91),""),""),"")</f>
        <v/>
      </c>
      <c r="H118" s="54" t="str">
        <f>IF('Ave model'!F67&lt;&gt;0,IF(SUM(H$16)&gt;0,IF($D$12="Unemployed",('Ave model'!F67*H$91),""),""),"")</f>
        <v/>
      </c>
      <c r="I118" s="54" t="str">
        <f>IF('Ave model'!G67&lt;&gt;0,IF(SUM(I$16)&gt;0,IF($D$12="Unemployed",('Ave model'!G67*I$91),""),""),"")</f>
        <v/>
      </c>
      <c r="J118" s="54" t="str">
        <f>IF('Ave model'!H67&lt;&gt;0,IF(SUM(J$16)&gt;0,IF($D$12="Unemployed",('Ave model'!H67*J$91),""),""),"")</f>
        <v/>
      </c>
      <c r="K118" s="54" t="str">
        <f>IF('Ave model'!I67&lt;&gt;0,IF(SUM(K$16)&gt;0,IF($D$12="Unemployed",('Ave model'!I67*K$91),""),""),"")</f>
        <v/>
      </c>
      <c r="L118" s="164" t="str">
        <f>IF('Ave model'!J67&lt;&gt;0,IF(SUM(L$16)&gt;0,IF($D$12="Unemployed",('Ave model'!J67*L$91),""),""),"")</f>
        <v/>
      </c>
    </row>
    <row r="119" spans="1:12" ht="12.75" hidden="1" customHeight="1" x14ac:dyDescent="0.2">
      <c r="A119" s="129" t="s">
        <v>246</v>
      </c>
      <c r="B119" s="48"/>
      <c r="C119" s="48"/>
      <c r="D119" s="54" t="str">
        <f>IF('Ave model'!B68&lt;&gt;0,IF(SUM(D$16)&gt;0,IF($D$12="Unemployed",('Ave model'!B68*D$91),""),""),"")</f>
        <v/>
      </c>
      <c r="E119" s="54" t="str">
        <f>IF('Ave model'!C68&lt;&gt;0,IF(SUM(E$16)&gt;0,IF($D$12="Unemployed",('Ave model'!C68*E$91),""),""),"")</f>
        <v/>
      </c>
      <c r="F119" s="54" t="str">
        <f>IF('Ave model'!D68&lt;&gt;0,IF(SUM(F$16)&gt;0,IF($D$12="Unemployed",('Ave model'!D68*F$91),""),""),"")</f>
        <v/>
      </c>
      <c r="G119" s="54" t="str">
        <f>IF('Ave model'!E68&lt;&gt;0,IF(SUM(G$16)&gt;0,IF($D$12="Unemployed",('Ave model'!E68*G$91),""),""),"")</f>
        <v/>
      </c>
      <c r="H119" s="54" t="str">
        <f>IF('Ave model'!F68&lt;&gt;0,IF(SUM(H$16)&gt;0,IF($D$12="Unemployed",('Ave model'!F68*H$91),""),""),"")</f>
        <v/>
      </c>
      <c r="I119" s="54" t="str">
        <f>IF('Ave model'!G68&lt;&gt;0,IF(SUM(I$16)&gt;0,IF($D$12="Unemployed",('Ave model'!G68*I$91),""),""),"")</f>
        <v/>
      </c>
      <c r="J119" s="54" t="str">
        <f>IF('Ave model'!H68&lt;&gt;0,IF(SUM(J$16)&gt;0,IF($D$12="Unemployed",('Ave model'!H68*J$91),""),""),"")</f>
        <v/>
      </c>
      <c r="K119" s="54" t="str">
        <f>IF('Ave model'!I68&lt;&gt;0,IF(SUM(K$16)&gt;0,IF($D$12="Unemployed",('Ave model'!I68*K$91),""),""),"")</f>
        <v/>
      </c>
      <c r="L119" s="164" t="str">
        <f>IF('Ave model'!J68&lt;&gt;0,IF(SUM(L$16)&gt;0,IF($D$12="Unemployed",('Ave model'!J68*L$91),""),""),"")</f>
        <v/>
      </c>
    </row>
    <row r="120" spans="1:12" ht="12.75" hidden="1" customHeight="1" x14ac:dyDescent="0.2">
      <c r="A120" s="129" t="s">
        <v>211</v>
      </c>
      <c r="B120" s="48"/>
      <c r="C120" s="48"/>
      <c r="D120" s="54" t="str">
        <f>IF('Ave model'!B69&lt;&gt;0,IF(SUM(D$16)&gt;0,IF($D$12="Unemployed",('Ave model'!B69*D$91),""),""),"")</f>
        <v/>
      </c>
      <c r="E120" s="54" t="str">
        <f>IF('Ave model'!C69&lt;&gt;0,IF(SUM(E$16)&gt;0,IF($D$12="Unemployed",('Ave model'!C69*E$91),""),""),"")</f>
        <v/>
      </c>
      <c r="F120" s="54" t="str">
        <f>IF('Ave model'!D69&lt;&gt;0,IF(SUM(F$16)&gt;0,IF($D$12="Unemployed",('Ave model'!D69*F$91),""),""),"")</f>
        <v/>
      </c>
      <c r="G120" s="54" t="str">
        <f>IF('Ave model'!E69&lt;&gt;0,IF(SUM(G$16)&gt;0,IF($D$12="Unemployed",('Ave model'!E69*G$91),""),""),"")</f>
        <v/>
      </c>
      <c r="H120" s="54" t="str">
        <f>IF('Ave model'!F69&lt;&gt;0,IF(SUM(H$16)&gt;0,IF($D$12="Unemployed",('Ave model'!F69*H$91),""),""),"")</f>
        <v/>
      </c>
      <c r="I120" s="54" t="str">
        <f>IF('Ave model'!G69&lt;&gt;0,IF(SUM(I$16)&gt;0,IF($D$12="Unemployed",('Ave model'!G69*I$91),""),""),"")</f>
        <v/>
      </c>
      <c r="J120" s="54" t="str">
        <f>IF('Ave model'!H69&lt;&gt;0,IF(SUM(J$16)&gt;0,IF($D$12="Unemployed",('Ave model'!H69*J$91),""),""),"")</f>
        <v/>
      </c>
      <c r="K120" s="54" t="str">
        <f>IF('Ave model'!I69&lt;&gt;0,IF(SUM(K$16)&gt;0,IF($D$12="Unemployed",('Ave model'!I69*K$91),""),""),"")</f>
        <v/>
      </c>
      <c r="L120" s="164" t="str">
        <f>IF('Ave model'!J69&lt;&gt;0,IF(SUM(L$16)&gt;0,IF($D$12="Unemployed",('Ave model'!J69*L$91),""),""),"")</f>
        <v/>
      </c>
    </row>
    <row r="121" spans="1:12" ht="12.75" hidden="1" customHeight="1" x14ac:dyDescent="0.2">
      <c r="A121" s="129" t="s">
        <v>212</v>
      </c>
      <c r="B121" s="48"/>
      <c r="C121" s="48"/>
      <c r="D121" s="54" t="str">
        <f>IF('Ave model'!B70&lt;&gt;0,IF(SUM(D$16)&gt;0,IF($D$12="Unemployed",('Ave model'!B70*D$91),""),""),"")</f>
        <v/>
      </c>
      <c r="E121" s="54" t="str">
        <f>IF('Ave model'!C70&lt;&gt;0,IF(SUM(E$16)&gt;0,IF($D$12="Unemployed",('Ave model'!C70*E$91),""),""),"")</f>
        <v/>
      </c>
      <c r="F121" s="54" t="str">
        <f>IF('Ave model'!D70&lt;&gt;0,IF(SUM(F$16)&gt;0,IF($D$12="Unemployed",('Ave model'!D70*F$91),""),""),"")</f>
        <v/>
      </c>
      <c r="G121" s="54" t="str">
        <f>IF('Ave model'!E70&lt;&gt;0,IF(SUM(G$16)&gt;0,IF($D$12="Unemployed",('Ave model'!E70*G$91),""),""),"")</f>
        <v/>
      </c>
      <c r="H121" s="54" t="str">
        <f>IF('Ave model'!F70&lt;&gt;0,IF(SUM(H$16)&gt;0,IF($D$12="Unemployed",('Ave model'!F70*H$91),""),""),"")</f>
        <v/>
      </c>
      <c r="I121" s="54" t="str">
        <f>IF('Ave model'!G70&lt;&gt;0,IF(SUM(I$16)&gt;0,IF($D$12="Unemployed",('Ave model'!G70*I$91),""),""),"")</f>
        <v/>
      </c>
      <c r="J121" s="54" t="str">
        <f>IF('Ave model'!H70&lt;&gt;0,IF(SUM(J$16)&gt;0,IF($D$12="Unemployed",('Ave model'!H70*J$91),""),""),"")</f>
        <v/>
      </c>
      <c r="K121" s="54" t="str">
        <f>IF('Ave model'!I70&lt;&gt;0,IF(SUM(K$16)&gt;0,IF($D$12="Unemployed",('Ave model'!I70*K$91),""),""),"")</f>
        <v/>
      </c>
      <c r="L121" s="164" t="str">
        <f>IF('Ave model'!J70&lt;&gt;0,IF(SUM(L$16)&gt;0,IF($D$12="Unemployed",('Ave model'!J70*L$91),""),""),"")</f>
        <v/>
      </c>
    </row>
    <row r="122" spans="1:12" ht="12.75" hidden="1" customHeight="1" x14ac:dyDescent="0.2">
      <c r="A122" s="129" t="s">
        <v>247</v>
      </c>
      <c r="B122" s="48"/>
      <c r="C122" s="48"/>
      <c r="D122" s="54" t="str">
        <f>IF('Ave model'!B71&lt;&gt;0,IF(SUM(D$16)&gt;0,IF($D$12="Unemployed",('Ave model'!B71*D$91),""),""),"")</f>
        <v/>
      </c>
      <c r="E122" s="54" t="str">
        <f>IF('Ave model'!C71&lt;&gt;0,IF(SUM(E$16)&gt;0,IF($D$12="Unemployed",('Ave model'!C71*E$91),""),""),"")</f>
        <v/>
      </c>
      <c r="F122" s="54" t="str">
        <f>IF('Ave model'!D71&lt;&gt;0,IF(SUM(F$16)&gt;0,IF($D$12="Unemployed",('Ave model'!D71*F$91),""),""),"")</f>
        <v/>
      </c>
      <c r="G122" s="54" t="str">
        <f>IF('Ave model'!E71&lt;&gt;0,IF(SUM(G$16)&gt;0,IF($D$12="Unemployed",('Ave model'!E71*G$91),""),""),"")</f>
        <v/>
      </c>
      <c r="H122" s="54" t="str">
        <f>IF('Ave model'!F71&lt;&gt;0,IF(SUM(H$16)&gt;0,IF($D$12="Unemployed",('Ave model'!F71*H$91),""),""),"")</f>
        <v/>
      </c>
      <c r="I122" s="54" t="str">
        <f>IF('Ave model'!G71&lt;&gt;0,IF(SUM(I$16)&gt;0,IF($D$12="Unemployed",('Ave model'!G71*I$91),""),""),"")</f>
        <v/>
      </c>
      <c r="J122" s="54" t="str">
        <f>IF('Ave model'!H71&lt;&gt;0,IF(SUM(J$16)&gt;0,IF($D$12="Unemployed",('Ave model'!H71*J$91),""),""),"")</f>
        <v/>
      </c>
      <c r="K122" s="54" t="str">
        <f>IF('Ave model'!I71&lt;&gt;0,IF(SUM(K$16)&gt;0,IF($D$12="Unemployed",('Ave model'!I71*K$91),""),""),"")</f>
        <v/>
      </c>
      <c r="L122" s="164" t="str">
        <f>IF('Ave model'!J71&lt;&gt;0,IF(SUM(L$16)&gt;0,IF($D$12="Unemployed",('Ave model'!J71*L$91),""),""),"")</f>
        <v/>
      </c>
    </row>
    <row r="123" spans="1:12" ht="12.75" hidden="1" customHeight="1" x14ac:dyDescent="0.2">
      <c r="A123" s="129" t="s">
        <v>213</v>
      </c>
      <c r="B123" s="48"/>
      <c r="C123" s="48"/>
      <c r="D123" s="54" t="str">
        <f>IF('Ave model'!B72&lt;&gt;0,IF(SUM(D$16)&gt;0,IF($D$12="Unemployed",('Ave model'!B72*D$91),""),""),"")</f>
        <v/>
      </c>
      <c r="E123" s="54" t="str">
        <f>IF('Ave model'!C72&lt;&gt;0,IF(SUM(E$16)&gt;0,IF($D$12="Unemployed",('Ave model'!C72*E$91),""),""),"")</f>
        <v/>
      </c>
      <c r="F123" s="54" t="str">
        <f>IF('Ave model'!D72&lt;&gt;0,IF(SUM(F$16)&gt;0,IF($D$12="Unemployed",('Ave model'!D72*F$91),""),""),"")</f>
        <v/>
      </c>
      <c r="G123" s="54" t="str">
        <f>IF('Ave model'!E72&lt;&gt;0,IF(SUM(G$16)&gt;0,IF($D$12="Unemployed",('Ave model'!E72*G$91),""),""),"")</f>
        <v/>
      </c>
      <c r="H123" s="54" t="str">
        <f>IF('Ave model'!F72&lt;&gt;0,IF(SUM(H$16)&gt;0,IF($D$12="Unemployed",('Ave model'!F72*H$91),""),""),"")</f>
        <v/>
      </c>
      <c r="I123" s="54" t="str">
        <f>IF('Ave model'!G72&lt;&gt;0,IF(SUM(I$16)&gt;0,IF($D$12="Unemployed",('Ave model'!G72*I$91),""),""),"")</f>
        <v/>
      </c>
      <c r="J123" s="54" t="str">
        <f>IF('Ave model'!H72&lt;&gt;0,IF(SUM(J$16)&gt;0,IF($D$12="Unemployed",('Ave model'!H72*J$91),""),""),"")</f>
        <v/>
      </c>
      <c r="K123" s="54" t="str">
        <f>IF('Ave model'!I72&lt;&gt;0,IF(SUM(K$16)&gt;0,IF($D$12="Unemployed",('Ave model'!I72*K$91),""),""),"")</f>
        <v/>
      </c>
      <c r="L123" s="164" t="str">
        <f>IF('Ave model'!J72&lt;&gt;0,IF(SUM(L$16)&gt;0,IF($D$12="Unemployed",('Ave model'!J72*L$91),""),""),"")</f>
        <v/>
      </c>
    </row>
    <row r="124" spans="1:12" ht="12.75" hidden="1" customHeight="1" x14ac:dyDescent="0.2">
      <c r="A124" s="129" t="s">
        <v>214</v>
      </c>
      <c r="B124" s="48"/>
      <c r="C124" s="48"/>
      <c r="D124" s="54" t="str">
        <f>IF('Ave model'!B73&lt;&gt;0,IF(SUM(D$16)&gt;0,IF($D$12="Unemployed",('Ave model'!B73*D$91),""),""),"")</f>
        <v/>
      </c>
      <c r="E124" s="54" t="str">
        <f>IF('Ave model'!C73&lt;&gt;0,IF(SUM(E$16)&gt;0,IF($D$12="Unemployed",('Ave model'!C73*E$91),""),""),"")</f>
        <v/>
      </c>
      <c r="F124" s="54" t="str">
        <f>IF('Ave model'!D73&lt;&gt;0,IF(SUM(F$16)&gt;0,IF($D$12="Unemployed",('Ave model'!D73*F$91),""),""),"")</f>
        <v/>
      </c>
      <c r="G124" s="54" t="str">
        <f>IF('Ave model'!E73&lt;&gt;0,IF(SUM(G$16)&gt;0,IF($D$12="Unemployed",('Ave model'!E73*G$91),""),""),"")</f>
        <v/>
      </c>
      <c r="H124" s="54" t="str">
        <f>IF('Ave model'!F73&lt;&gt;0,IF(SUM(H$16)&gt;0,IF($D$12="Unemployed",('Ave model'!F73*H$91),""),""),"")</f>
        <v/>
      </c>
      <c r="I124" s="54" t="str">
        <f>IF('Ave model'!G73&lt;&gt;0,IF(SUM(I$16)&gt;0,IF($D$12="Unemployed",('Ave model'!G73*I$91),""),""),"")</f>
        <v/>
      </c>
      <c r="J124" s="54" t="str">
        <f>IF('Ave model'!H73&lt;&gt;0,IF(SUM(J$16)&gt;0,IF($D$12="Unemployed",('Ave model'!H73*J$91),""),""),"")</f>
        <v/>
      </c>
      <c r="K124" s="54" t="str">
        <f>IF('Ave model'!I73&lt;&gt;0,IF(SUM(K$16)&gt;0,IF($D$12="Unemployed",('Ave model'!I73*K$91),""),""),"")</f>
        <v/>
      </c>
      <c r="L124" s="164" t="str">
        <f>IF('Ave model'!J73&lt;&gt;0,IF(SUM(L$16)&gt;0,IF($D$12="Unemployed",('Ave model'!J73*L$91),""),""),"")</f>
        <v/>
      </c>
    </row>
    <row r="125" spans="1:12" ht="12.75" hidden="1" customHeight="1" x14ac:dyDescent="0.2">
      <c r="A125" s="129" t="s">
        <v>215</v>
      </c>
      <c r="B125" s="48"/>
      <c r="C125" s="48"/>
      <c r="D125" s="54" t="str">
        <f>IF('Ave model'!B74&lt;&gt;0,IF(SUM(D$16)&gt;0,IF($D$12="Unemployed",('Ave model'!B74*D$91),""),""),"")</f>
        <v/>
      </c>
      <c r="E125" s="54" t="str">
        <f>IF('Ave model'!C74&lt;&gt;0,IF(SUM(E$16)&gt;0,IF($D$12="Unemployed",('Ave model'!C74*E$91),""),""),"")</f>
        <v/>
      </c>
      <c r="F125" s="54" t="str">
        <f>IF('Ave model'!D74&lt;&gt;0,IF(SUM(F$16)&gt;0,IF($D$12="Unemployed",('Ave model'!D74*F$91),""),""),"")</f>
        <v/>
      </c>
      <c r="G125" s="54" t="str">
        <f>IF('Ave model'!E74&lt;&gt;0,IF(SUM(G$16)&gt;0,IF($D$12="Unemployed",('Ave model'!E74*G$91),""),""),"")</f>
        <v/>
      </c>
      <c r="H125" s="54" t="str">
        <f>IF('Ave model'!F74&lt;&gt;0,IF(SUM(H$16)&gt;0,IF($D$12="Unemployed",('Ave model'!F74*H$91),""),""),"")</f>
        <v/>
      </c>
      <c r="I125" s="54" t="str">
        <f>IF('Ave model'!G74&lt;&gt;0,IF(SUM(I$16)&gt;0,IF($D$12="Unemployed",('Ave model'!G74*I$91),""),""),"")</f>
        <v/>
      </c>
      <c r="J125" s="54" t="str">
        <f>IF('Ave model'!H74&lt;&gt;0,IF(SUM(J$16)&gt;0,IF($D$12="Unemployed",('Ave model'!H74*J$91),""),""),"")</f>
        <v/>
      </c>
      <c r="K125" s="54" t="str">
        <f>IF('Ave model'!I74&lt;&gt;0,IF(SUM(K$16)&gt;0,IF($D$12="Unemployed",('Ave model'!I74*K$91),""),""),"")</f>
        <v/>
      </c>
      <c r="L125" s="164" t="str">
        <f>IF('Ave model'!J74&lt;&gt;0,IF(SUM(L$16)&gt;0,IF($D$12="Unemployed",('Ave model'!J74*L$91),""),""),"")</f>
        <v/>
      </c>
    </row>
    <row r="126" spans="1:12" ht="12.75" hidden="1" customHeight="1" x14ac:dyDescent="0.2">
      <c r="A126" s="129" t="s">
        <v>216</v>
      </c>
      <c r="B126" s="48"/>
      <c r="C126" s="48"/>
      <c r="D126" s="54" t="str">
        <f>IF('Ave model'!B75&lt;&gt;0,IF(SUM(D$16)&gt;0,IF($D$12="Unemployed",('Ave model'!B75*D$91),""),""),"")</f>
        <v/>
      </c>
      <c r="E126" s="54" t="str">
        <f>IF('Ave model'!C75&lt;&gt;0,IF(SUM(E$16)&gt;0,IF($D$12="Unemployed",('Ave model'!C75*E$91),""),""),"")</f>
        <v/>
      </c>
      <c r="F126" s="54" t="str">
        <f>IF('Ave model'!D75&lt;&gt;0,IF(SUM(F$16)&gt;0,IF($D$12="Unemployed",('Ave model'!D75*F$91),""),""),"")</f>
        <v/>
      </c>
      <c r="G126" s="54" t="str">
        <f>IF('Ave model'!E75&lt;&gt;0,IF(SUM(G$16)&gt;0,IF($D$12="Unemployed",('Ave model'!E75*G$91),""),""),"")</f>
        <v/>
      </c>
      <c r="H126" s="54" t="str">
        <f>IF('Ave model'!F75&lt;&gt;0,IF(SUM(H$16)&gt;0,IF($D$12="Unemployed",('Ave model'!F75*H$91),""),""),"")</f>
        <v/>
      </c>
      <c r="I126" s="54" t="str">
        <f>IF('Ave model'!G75&lt;&gt;0,IF(SUM(I$16)&gt;0,IF($D$12="Unemployed",('Ave model'!G75*I$91),""),""),"")</f>
        <v/>
      </c>
      <c r="J126" s="54" t="str">
        <f>IF('Ave model'!H75&lt;&gt;0,IF(SUM(J$16)&gt;0,IF($D$12="Unemployed",('Ave model'!H75*J$91),""),""),"")</f>
        <v/>
      </c>
      <c r="K126" s="54" t="str">
        <f>IF('Ave model'!I75&lt;&gt;0,IF(SUM(K$16)&gt;0,IF($D$12="Unemployed",('Ave model'!I75*K$91),""),""),"")</f>
        <v/>
      </c>
      <c r="L126" s="164" t="str">
        <f>IF('Ave model'!J75&lt;&gt;0,IF(SUM(L$16)&gt;0,IF($D$12="Unemployed",('Ave model'!J75*L$91),""),""),"")</f>
        <v/>
      </c>
    </row>
    <row r="127" spans="1:12" ht="12.75" hidden="1" customHeight="1" x14ac:dyDescent="0.2">
      <c r="A127" s="232" t="s">
        <v>217</v>
      </c>
      <c r="B127" s="136"/>
      <c r="C127" s="136"/>
      <c r="D127" s="235" t="str">
        <f>IF('Ave model'!B76&lt;&gt;0,IF(SUM(D$16)&gt;0,IF($D$12="Unemployed",('Ave model'!B76*D$91),""),""),"")</f>
        <v/>
      </c>
      <c r="E127" s="235" t="str">
        <f>IF('Ave model'!C76&lt;&gt;0,IF(SUM(E$16)&gt;0,IF($D$12="Unemployed",('Ave model'!C76*E$91),""),""),"")</f>
        <v/>
      </c>
      <c r="F127" s="235" t="str">
        <f>IF('Ave model'!D76&lt;&gt;0,IF(SUM(F$16)&gt;0,IF($D$12="Unemployed",('Ave model'!D76*F$91),""),""),"")</f>
        <v/>
      </c>
      <c r="G127" s="235" t="str">
        <f>IF('Ave model'!E76&lt;&gt;0,IF(SUM(G$16)&gt;0,IF($D$12="Unemployed",('Ave model'!E76*G$91),""),""),"")</f>
        <v/>
      </c>
      <c r="H127" s="235" t="str">
        <f>IF('Ave model'!F76&lt;&gt;0,IF(SUM(H$16)&gt;0,IF($D$12="Unemployed",('Ave model'!F76*H$91),""),""),"")</f>
        <v/>
      </c>
      <c r="I127" s="235" t="str">
        <f>IF('Ave model'!G76&lt;&gt;0,IF(SUM(I$16)&gt;0,IF($D$12="Unemployed",('Ave model'!G76*I$91),""),""),"")</f>
        <v/>
      </c>
      <c r="J127" s="235" t="str">
        <f>IF('Ave model'!H76&lt;&gt;0,IF(SUM(J$16)&gt;0,IF($D$12="Unemployed",('Ave model'!H76*J$91),""),""),"")</f>
        <v/>
      </c>
      <c r="K127" s="235" t="str">
        <f>IF('Ave model'!I76&lt;&gt;0,IF(SUM(K$16)&gt;0,IF($D$12="Unemployed",('Ave model'!I76*K$91),""),""),"")</f>
        <v/>
      </c>
      <c r="L127" s="236" t="str">
        <f>IF('Ave model'!J76&lt;&gt;0,IF(SUM(L$16)&gt;0,IF($D$12="Unemployed",('Ave model'!J76*L$91),""),""),"")</f>
        <v/>
      </c>
    </row>
    <row r="128" spans="1:12" ht="12.75" hidden="1" customHeight="1" x14ac:dyDescent="0.2"/>
    <row r="129" spans="1:12" ht="12.75" hidden="1" customHeight="1" x14ac:dyDescent="0.2">
      <c r="A129" s="188"/>
      <c r="B129" s="189"/>
      <c r="C129" s="189"/>
      <c r="D129" s="233" t="s">
        <v>224</v>
      </c>
      <c r="E129" s="190"/>
      <c r="F129" s="191"/>
      <c r="G129" s="191"/>
      <c r="H129" s="189"/>
      <c r="I129" s="190"/>
      <c r="J129" s="191"/>
      <c r="K129" s="189"/>
      <c r="L129" s="192"/>
    </row>
    <row r="130" spans="1:12" ht="12.75" hidden="1" customHeight="1" x14ac:dyDescent="0.2">
      <c r="A130" s="193"/>
      <c r="B130" s="49"/>
      <c r="C130" s="49"/>
      <c r="D130" s="194" t="s">
        <v>148</v>
      </c>
      <c r="E130" s="194" t="s">
        <v>150</v>
      </c>
      <c r="F130" s="194" t="s">
        <v>151</v>
      </c>
      <c r="G130" s="194" t="s">
        <v>152</v>
      </c>
      <c r="H130" s="194" t="s">
        <v>153</v>
      </c>
      <c r="I130" s="194" t="s">
        <v>154</v>
      </c>
      <c r="J130" s="194" t="s">
        <v>155</v>
      </c>
      <c r="K130" s="194" t="s">
        <v>156</v>
      </c>
      <c r="L130" s="195" t="s">
        <v>108</v>
      </c>
    </row>
    <row r="131" spans="1:12" ht="12.75" hidden="1" customHeight="1" x14ac:dyDescent="0.2">
      <c r="A131" s="196" t="s">
        <v>146</v>
      </c>
      <c r="B131" s="197"/>
      <c r="C131" s="197"/>
      <c r="D131" s="198" t="str">
        <f>IF(+D$16&gt;0,(SUM(+D$16*10^(+'Ave model'!$M73+'Ave model'!$N73*LOG10(+D$16*1000)+(+'Ave model'!$O73*(LOG10(+D$16*1000)^2)+'Ave model'!$P73*(LOG10(+D$16*1000)-'Ave model'!$R73)*(MAX((LOG10(D$16*1000)-'Ave model'!$R73),0))+'Ave model'!$Q73*(LOG10(+D$16*1000)-'Ave model'!$S73)*MAX((LOG10(D$16*1000)-'Ave model'!$S73),0)))/100)),"")</f>
        <v/>
      </c>
      <c r="E131" s="198" t="str">
        <f>IF(+E$16&gt;0,(SUM(+E$16*10^(+'Ave model'!$M74+'Ave model'!$N74*LOG10(+E$16*1000)+(+'Ave model'!$O74*(LOG10(+E$16*1000)^2)+'Ave model'!$P74*(LOG10(+E$16*1000)-'Ave model'!$R74)*(MAX((LOG10(E$16*1000)-'Ave model'!$R74),0))+'Ave model'!$Q74*(LOG10(+E$16*1000)-'Ave model'!$S74)*MAX((LOG10(E$16*1000)-'Ave model'!$S74),0)))/100)),"")</f>
        <v/>
      </c>
      <c r="F131" s="198" t="str">
        <f>IF(+F$16&gt;0,(SUM(+F$16*10^(+'Ave model'!$M75+'Ave model'!$N75*LOG10(+F$16*1000)+(+'Ave model'!$O75*(LOG10(+F$16*1000)^2)+'Ave model'!$P75*(LOG10(+F$16*1000)-'Ave model'!$R75)*(MAX((LOG10(F$16*1000)-'Ave model'!$R75),0))+'Ave model'!$Q75*(LOG10(+F$16*1000)-'Ave model'!$S75)*MAX((LOG10(F$16*1000)-'Ave model'!$S75),0)))/100)),"")</f>
        <v/>
      </c>
      <c r="G131" s="198" t="str">
        <f>IF(+G$16&gt;0,(SUM(+G$16*10^(+'Ave model'!$M76+'Ave model'!$N76*LOG10(+G$16*1000)+(+'Ave model'!$O76*(LOG10(+G$16*1000)^2)+'Ave model'!$P76*(LOG10(+G$16*1000)-'Ave model'!$R76)*(MAX((LOG10(G$16*1000)-'Ave model'!$R76),0))+'Ave model'!$Q76*(LOG10(+G$16*1000)-'Ave model'!$S76)*MAX((LOG10(G$16*1000)-'Ave model'!$S76),0)))/100)),"")</f>
        <v/>
      </c>
      <c r="H131" s="198" t="str">
        <f>IF(+H$16&gt;0,(SUM(+H$16*10^(+'Ave model'!$M77+'Ave model'!$N77*LOG10(+H$16*1000)+(+'Ave model'!$O77*(LOG10(+H$16*1000)^2)+'Ave model'!$P77*(LOG10(+H$16*1000)-'Ave model'!$R77)*(MAX((LOG10(H$16*1000)-'Ave model'!$R77),0))+'Ave model'!$Q77*(LOG10(+H$16*1000)-'Ave model'!$S77)*MAX((LOG10(H$16*1000)-'Ave model'!$S77),0)))/100)),"")</f>
        <v/>
      </c>
      <c r="I131" s="198" t="str">
        <f>IF(+I$16&gt;0,(SUM(+I$16*10^(+'Ave model'!$M78+'Ave model'!$N78*LOG10(+I$16*1000)+(+'Ave model'!$O78*(LOG10(+I$16*1000)^2)+'Ave model'!$P78*(LOG10(+I$16*1000)-'Ave model'!$R78)*(MAX((LOG10(I$16*1000)-'Ave model'!$R78),0))+'Ave model'!$Q78*(LOG10(+I$16*1000)-'Ave model'!$S78)*MAX((LOG10(I$16*1000)-'Ave model'!$S78),0)))/100)),"")</f>
        <v/>
      </c>
      <c r="J131" s="198" t="str">
        <f>IF(+J$16&gt;0,(SUM(+J$16*10^(+'Ave model'!$M79+'Ave model'!$N79*LOG10(+J$16*1000)+(+'Ave model'!$O79*(LOG10(+J$16*1000)^2)+'Ave model'!$P79*(LOG10(+J$16*1000)-'Ave model'!$R79)*(MAX((LOG10(J$16*1000)-'Ave model'!$R79),0))+'Ave model'!$Q79*(LOG10(+J$16*1000)-'Ave model'!$S79)*MAX((LOG10(J$16*1000)-'Ave model'!$S79),0)))/100)),"")</f>
        <v/>
      </c>
      <c r="K131" s="198" t="str">
        <f>IF(+K$16&gt;0,(SUM(+K$16*10^(+'Ave model'!$M80+'Ave model'!$N80*LOG10(+K$16*1000)+(+'Ave model'!$O80*(LOG10(+K$16*1000)^2)+'Ave model'!$P80*(LOG10(+K$16*1000)-'Ave model'!$R80)*(MAX((LOG10(K$16*1000)-'Ave model'!$R80),0))+'Ave model'!$Q80*(LOG10(+K$16*1000)-'Ave model'!$S80)*MAX((LOG10(K$16*1000)-'Ave model'!$S80),0)))/100)),"")</f>
        <v/>
      </c>
      <c r="L131" s="199" t="str">
        <f>IF(+L$16&gt;0,(SUM(+L$16*10^(+'Ave model'!$M81+'Ave model'!$N81*LOG10(+L$16*1000)+(+'Ave model'!$O81*(LOG10(+L$16*1000)^2)+'Ave model'!$P81*(LOG10(+L$16*1000)-'Ave model'!$R81)*(MAX((LOG10(L$16*1000)-'Ave model'!$R81),0))+'Ave model'!$Q81*(LOG10(+L$16*1000)-'Ave model'!$S81)*MAX((LOG10(L$16*1000)-'Ave model'!$S81),0)))/100)),"")</f>
        <v/>
      </c>
    </row>
    <row r="132" spans="1:12" ht="12.75" hidden="1" customHeight="1" x14ac:dyDescent="0.2">
      <c r="A132" s="200" t="s">
        <v>147</v>
      </c>
      <c r="B132" s="201"/>
      <c r="C132" s="201"/>
      <c r="D132" s="202" t="str">
        <f>IF(+D$16&gt;0,((D$131/D$16)*100),"")</f>
        <v/>
      </c>
      <c r="E132" s="202" t="str">
        <f t="shared" ref="E132:L132" si="16">IF(+E$16&gt;0,((E$131/E$16)*100),"")</f>
        <v/>
      </c>
      <c r="F132" s="202" t="str">
        <f t="shared" si="16"/>
        <v/>
      </c>
      <c r="G132" s="202" t="str">
        <f t="shared" si="16"/>
        <v/>
      </c>
      <c r="H132" s="202" t="str">
        <f t="shared" si="16"/>
        <v/>
      </c>
      <c r="I132" s="202" t="str">
        <f t="shared" si="16"/>
        <v/>
      </c>
      <c r="J132" s="202" t="str">
        <f t="shared" si="16"/>
        <v/>
      </c>
      <c r="K132" s="202" t="str">
        <f t="shared" si="16"/>
        <v/>
      </c>
      <c r="L132" s="203" t="str">
        <f t="shared" si="16"/>
        <v/>
      </c>
    </row>
    <row r="133" spans="1:12" ht="12.75" hidden="1" customHeight="1" x14ac:dyDescent="0.2">
      <c r="A133" s="205" t="s">
        <v>132</v>
      </c>
      <c r="B133" s="229"/>
      <c r="C133" s="229"/>
      <c r="D133" s="234" t="s">
        <v>230</v>
      </c>
      <c r="E133" s="229"/>
      <c r="F133" s="229"/>
      <c r="G133" s="229"/>
      <c r="H133" s="229"/>
      <c r="I133" s="229"/>
      <c r="J133" s="229"/>
      <c r="K133" s="229"/>
      <c r="L133" s="230"/>
    </row>
    <row r="134" spans="1:12" ht="12.75" hidden="1" customHeight="1" x14ac:dyDescent="0.2">
      <c r="A134" s="129" t="s">
        <v>218</v>
      </c>
      <c r="B134" s="48"/>
      <c r="C134" s="48"/>
      <c r="D134" s="54" t="str">
        <f>IF('Ave model'!B43&lt;&gt;0,IF(SUM(D$16)&gt;0,IF($D$12="Not in the labour force",('Ave model'!B43*D$132),""),""),"")</f>
        <v/>
      </c>
      <c r="E134" s="54" t="str">
        <f>IF('Ave model'!C43&lt;&gt;0,IF(SUM(E$16)&gt;0,IF($D$12="Not in the labour force",('Ave model'!C43*E$132),""),""),"")</f>
        <v/>
      </c>
      <c r="F134" s="54" t="str">
        <f>IF('Ave model'!D43&lt;&gt;0,IF(SUM(F$16)&gt;0,IF($D$12="Not in the labour force",('Ave model'!D43*F$132),""),""),"")</f>
        <v/>
      </c>
      <c r="G134" s="54" t="str">
        <f>IF('Ave model'!E43&lt;&gt;0,IF(SUM(G$16)&gt;0,IF($D$12="Not in the labour force",('Ave model'!E43*G$132),""),""),"")</f>
        <v/>
      </c>
      <c r="H134" s="54" t="str">
        <f>IF('Ave model'!F43&lt;&gt;0,IF(SUM(H$16)&gt;0,IF($D$12="Not in the labour force",('Ave model'!F43*H$132),""),""),"")</f>
        <v/>
      </c>
      <c r="I134" s="54" t="str">
        <f>IF('Ave model'!G43&lt;&gt;0,IF(SUM(I$16)&gt;0,IF($D$12="Not in the labour force",('Ave model'!G43*I$132),""),""),"")</f>
        <v/>
      </c>
      <c r="J134" s="54" t="str">
        <f>IF('Ave model'!H43&lt;&gt;0,IF(SUM(J$16)&gt;0,IF($D$12="Not in the labour force",('Ave model'!H43*J$132),""),""),"")</f>
        <v/>
      </c>
      <c r="K134" s="54" t="str">
        <f>IF('Ave model'!I43&lt;&gt;0,IF(SUM(K$16)&gt;0,IF($D$12="Not in the labour force",('Ave model'!I43*K$132),""),""),"")</f>
        <v/>
      </c>
      <c r="L134" s="164" t="str">
        <f>IF('Ave model'!J43&lt;&gt;0,IF(SUM(L$16)&gt;0,IF($D$12="Not in the labour force",('Ave model'!J43*L$132),""),""),"")</f>
        <v/>
      </c>
    </row>
    <row r="135" spans="1:12" ht="12.75" hidden="1" customHeight="1" x14ac:dyDescent="0.2">
      <c r="A135" s="129" t="s">
        <v>219</v>
      </c>
      <c r="B135" s="48"/>
      <c r="C135" s="48"/>
      <c r="D135" s="54" t="str">
        <f>IF('Ave model'!B44&lt;&gt;0,IF(SUM(D$16)&gt;0,IF($D$12="Not in the labour force",('Ave model'!B44*D$132),""),""),"")</f>
        <v/>
      </c>
      <c r="E135" s="54" t="str">
        <f>IF('Ave model'!C44&lt;&gt;0,IF(SUM(E$16)&gt;0,IF($D$12="Not in the labour force",('Ave model'!C44*E$132),""),""),"")</f>
        <v/>
      </c>
      <c r="F135" s="54" t="str">
        <f>IF('Ave model'!D44&lt;&gt;0,IF(SUM(F$16)&gt;0,IF($D$12="Not in the labour force",('Ave model'!D44*F$132),""),""),"")</f>
        <v/>
      </c>
      <c r="G135" s="54" t="str">
        <f>IF('Ave model'!E44&lt;&gt;0,IF(SUM(G$16)&gt;0,IF($D$12="Not in the labour force",('Ave model'!E44*G$132),""),""),"")</f>
        <v/>
      </c>
      <c r="H135" s="54" t="str">
        <f>IF('Ave model'!F44&lt;&gt;0,IF(SUM(H$16)&gt;0,IF($D$12="Not in the labour force",('Ave model'!F44*H$132),""),""),"")</f>
        <v/>
      </c>
      <c r="I135" s="54" t="str">
        <f>IF('Ave model'!G44&lt;&gt;0,IF(SUM(I$16)&gt;0,IF($D$12="Not in the labour force",('Ave model'!G44*I$132),""),""),"")</f>
        <v/>
      </c>
      <c r="J135" s="54" t="str">
        <f>IF('Ave model'!H44&lt;&gt;0,IF(SUM(J$16)&gt;0,IF($D$12="Not in the labour force",('Ave model'!H44*J$132),""),""),"")</f>
        <v/>
      </c>
      <c r="K135" s="54" t="str">
        <f>IF('Ave model'!I44&lt;&gt;0,IF(SUM(K$16)&gt;0,IF($D$12="Not in the labour force",('Ave model'!I44*K$132),""),""),"")</f>
        <v/>
      </c>
      <c r="L135" s="164" t="str">
        <f>IF('Ave model'!J44&lt;&gt;0,IF(SUM(L$16)&gt;0,IF($D$12="Not in the labour force",('Ave model'!J44*L$132),""),""),"")</f>
        <v/>
      </c>
    </row>
    <row r="136" spans="1:12" ht="12.75" hidden="1" customHeight="1" x14ac:dyDescent="0.2">
      <c r="A136" s="120" t="s">
        <v>220</v>
      </c>
      <c r="B136" s="76"/>
      <c r="C136" s="76"/>
      <c r="D136" s="54" t="str">
        <f>IF('Ave model'!B45&lt;&gt;0,IF(SUM(D$16)&gt;0,IF($D$12="Not in the labour force",('Ave model'!B45*D$132),""),""),"")</f>
        <v/>
      </c>
      <c r="E136" s="54" t="str">
        <f>IF('Ave model'!C45&lt;&gt;0,IF(SUM(E$16)&gt;0,IF($D$12="Not in the labour force",('Ave model'!C45*E$132),""),""),"")</f>
        <v/>
      </c>
      <c r="F136" s="54" t="str">
        <f>IF('Ave model'!D45&lt;&gt;0,IF(SUM(F$16)&gt;0,IF($D$12="Not in the labour force",('Ave model'!D45*F$132),""),""),"")</f>
        <v/>
      </c>
      <c r="G136" s="54" t="str">
        <f>IF('Ave model'!E45&lt;&gt;0,IF(SUM(G$16)&gt;0,IF($D$12="Not in the labour force",('Ave model'!E45*G$132),""),""),"")</f>
        <v/>
      </c>
      <c r="H136" s="54" t="str">
        <f>IF('Ave model'!F45&lt;&gt;0,IF(SUM(H$16)&gt;0,IF($D$12="Not in the labour force",('Ave model'!F45*H$132),""),""),"")</f>
        <v/>
      </c>
      <c r="I136" s="54" t="str">
        <f>IF('Ave model'!G45&lt;&gt;0,IF(SUM(I$16)&gt;0,IF($D$12="Not in the labour force",('Ave model'!G45*I$132),""),""),"")</f>
        <v/>
      </c>
      <c r="J136" s="54" t="str">
        <f>IF('Ave model'!H45&lt;&gt;0,IF(SUM(J$16)&gt;0,IF($D$12="Not in the labour force",('Ave model'!H45*J$132),""),""),"")</f>
        <v/>
      </c>
      <c r="K136" s="54" t="str">
        <f>IF('Ave model'!I45&lt;&gt;0,IF(SUM(K$16)&gt;0,IF($D$12="Not in the labour force",('Ave model'!I45*K$132),""),""),"")</f>
        <v/>
      </c>
      <c r="L136" s="164" t="str">
        <f>IF('Ave model'!J45&lt;&gt;0,IF(SUM(L$16)&gt;0,IF($D$12="Not in the labour force",('Ave model'!J45*L$132),""),""),"")</f>
        <v/>
      </c>
    </row>
    <row r="137" spans="1:12" ht="12.75" hidden="1" customHeight="1" x14ac:dyDescent="0.2">
      <c r="A137" s="120" t="s">
        <v>240</v>
      </c>
      <c r="B137" s="76"/>
      <c r="C137" s="76"/>
      <c r="D137" s="54" t="str">
        <f>IF('Ave model'!B46&lt;&gt;0,IF(SUM(D$16)&gt;0,IF($D$12="Not in the labour force",('Ave model'!B46*D$131),""),""),"")</f>
        <v/>
      </c>
      <c r="E137" s="54" t="str">
        <f>IF('Ave model'!C46&lt;&gt;0,IF(SUM(E$16)&gt;0,IF($D$12="Not in the labour force",('Ave model'!C46*E$131),""),""),"")</f>
        <v/>
      </c>
      <c r="F137" s="54" t="str">
        <f>IF('Ave model'!D46&lt;&gt;0,IF(SUM(F$16)&gt;0,IF($D$12="Not in the labour force",('Ave model'!D46*F$131),""),""),"")</f>
        <v/>
      </c>
      <c r="G137" s="54" t="str">
        <f>IF('Ave model'!E46&lt;&gt;0,IF(SUM(G$16)&gt;0,IF($D$12="Not in the labour force",('Ave model'!E46*G$131),""),""),"")</f>
        <v/>
      </c>
      <c r="H137" s="54" t="str">
        <f>IF('Ave model'!F46&lt;&gt;0,IF(SUM(H$16)&gt;0,IF($D$12="Not in the labour force",('Ave model'!F46*H$131),""),""),"")</f>
        <v/>
      </c>
      <c r="I137" s="54" t="str">
        <f>IF('Ave model'!G46&lt;&gt;0,IF(SUM(I$16)&gt;0,IF($D$12="Not in the labour force",('Ave model'!G46*I$131),""),""),"")</f>
        <v/>
      </c>
      <c r="J137" s="54" t="str">
        <f>IF('Ave model'!H46&lt;&gt;0,IF(SUM(J$16)&gt;0,IF($D$12="Not in the labour force",('Ave model'!H46*J$131),""),""),"")</f>
        <v/>
      </c>
      <c r="K137" s="54" t="str">
        <f>IF('Ave model'!I46&lt;&gt;0,IF(SUM(K$16)&gt;0,IF($D$12="Not in the labour force",('Ave model'!I46*K$131),""),""),"")</f>
        <v/>
      </c>
      <c r="L137" s="164" t="str">
        <f>IF('Ave model'!J46&lt;&gt;0,IF(SUM(L$16)&gt;0,IF($D$12="Not in the labour force",('Ave model'!J46*L$131),""),""),"")</f>
        <v/>
      </c>
    </row>
    <row r="138" spans="1:12" ht="12.75" hidden="1" customHeight="1" x14ac:dyDescent="0.2">
      <c r="A138" s="120" t="s">
        <v>201</v>
      </c>
      <c r="B138" s="76"/>
      <c r="C138" s="76"/>
      <c r="D138" s="54" t="str">
        <f>IF('Ave model'!B47&lt;&gt;0,IF(SUM(D$16)&gt;0,IF($D$12="Not in the labour force",('Ave model'!B47*D$131),""),""),"")</f>
        <v/>
      </c>
      <c r="E138" s="54" t="str">
        <f>IF('Ave model'!C47&lt;&gt;0,IF(SUM(E$16)&gt;0,IF($D$12="Not in the labour force",('Ave model'!C47*E$131),""),""),"")</f>
        <v/>
      </c>
      <c r="F138" s="54" t="str">
        <f>IF('Ave model'!D47&lt;&gt;0,IF(SUM(F$16)&gt;0,IF($D$12="Not in the labour force",('Ave model'!D47*F$131),""),""),"")</f>
        <v/>
      </c>
      <c r="G138" s="54" t="str">
        <f>IF('Ave model'!E47&lt;&gt;0,IF(SUM(G$16)&gt;0,IF($D$12="Not in the labour force",('Ave model'!E47*G$131),""),""),"")</f>
        <v/>
      </c>
      <c r="H138" s="54" t="str">
        <f>IF('Ave model'!F47&lt;&gt;0,IF(SUM(H$16)&gt;0,IF($D$12="Not in the labour force",('Ave model'!F47*H$131),""),""),"")</f>
        <v/>
      </c>
      <c r="I138" s="54" t="str">
        <f>IF('Ave model'!G47&lt;&gt;0,IF(SUM(I$16)&gt;0,IF($D$12="Not in the labour force",('Ave model'!G47*I$131),""),""),"")</f>
        <v/>
      </c>
      <c r="J138" s="54" t="str">
        <f>IF('Ave model'!H47&lt;&gt;0,IF(SUM(J$16)&gt;0,IF($D$12="Not in the labour force",('Ave model'!H47*J$131),""),""),"")</f>
        <v/>
      </c>
      <c r="K138" s="54" t="str">
        <f>IF('Ave model'!I47&lt;&gt;0,IF(SUM(K$16)&gt;0,IF($D$12="Not in the labour force",('Ave model'!I47*K$131),""),""),"")</f>
        <v/>
      </c>
      <c r="L138" s="164" t="str">
        <f>IF('Ave model'!J47&lt;&gt;0,IF(SUM(L$16)&gt;0,IF($D$12="Not in the labour force",('Ave model'!J47*L$131),""),""),"")</f>
        <v/>
      </c>
    </row>
    <row r="139" spans="1:12" ht="12.75" hidden="1" customHeight="1" x14ac:dyDescent="0.2">
      <c r="A139" s="120" t="s">
        <v>202</v>
      </c>
      <c r="B139" s="76"/>
      <c r="C139" s="76"/>
      <c r="D139" s="54" t="str">
        <f>IF('Ave model'!B48&lt;&gt;0,IF(SUM(D$16)&gt;0,IF($D$12="Not in the labour force",('Ave model'!B48*D$131),""),""),"")</f>
        <v/>
      </c>
      <c r="E139" s="54" t="str">
        <f>IF('Ave model'!C48&lt;&gt;0,IF(SUM(E$16)&gt;0,IF($D$12="Not in the labour force",('Ave model'!C48*E$131),""),""),"")</f>
        <v/>
      </c>
      <c r="F139" s="54" t="str">
        <f>IF('Ave model'!D48&lt;&gt;0,IF(SUM(F$16)&gt;0,IF($D$12="Not in the labour force",('Ave model'!D48*F$131),""),""),"")</f>
        <v/>
      </c>
      <c r="G139" s="54" t="str">
        <f>IF('Ave model'!E48&lt;&gt;0,IF(SUM(G$16)&gt;0,IF($D$12="Not in the labour force",('Ave model'!E48*G$131),""),""),"")</f>
        <v/>
      </c>
      <c r="H139" s="54" t="str">
        <f>IF('Ave model'!F48&lt;&gt;0,IF(SUM(H$16)&gt;0,IF($D$12="Not in the labour force",('Ave model'!F48*H$131),""),""),"")</f>
        <v/>
      </c>
      <c r="I139" s="54" t="str">
        <f>IF('Ave model'!G48&lt;&gt;0,IF(SUM(I$16)&gt;0,IF($D$12="Not in the labour force",('Ave model'!G48*I$131),""),""),"")</f>
        <v/>
      </c>
      <c r="J139" s="54" t="str">
        <f>IF('Ave model'!H48&lt;&gt;0,IF(SUM(J$16)&gt;0,IF($D$12="Not in the labour force",('Ave model'!H48*J$131),""),""),"")</f>
        <v/>
      </c>
      <c r="K139" s="54" t="str">
        <f>IF('Ave model'!I48&lt;&gt;0,IF(SUM(K$16)&gt;0,IF($D$12="Not in the labour force",('Ave model'!I48*K$131),""),""),"")</f>
        <v/>
      </c>
      <c r="L139" s="164" t="str">
        <f>IF('Ave model'!J48&lt;&gt;0,IF(SUM(L$16)&gt;0,IF($D$12="Not in the labour force",('Ave model'!J48*L$131),""),""),"")</f>
        <v/>
      </c>
    </row>
    <row r="140" spans="1:12" ht="12.75" hidden="1" customHeight="1" x14ac:dyDescent="0.2">
      <c r="A140" s="120" t="s">
        <v>241</v>
      </c>
      <c r="B140" s="76"/>
      <c r="C140" s="76"/>
      <c r="D140" s="54" t="str">
        <f>IF('Ave model'!B49&lt;&gt;0,IF(SUM(D$16)&gt;0,IF($D$12="Not in the labour force",('Ave model'!B49*D$131),""),""),"")</f>
        <v/>
      </c>
      <c r="E140" s="54" t="str">
        <f>IF('Ave model'!C49&lt;&gt;0,IF(SUM(E$16)&gt;0,IF($D$12="Not in the labour force",('Ave model'!C49*E$131),""),""),"")</f>
        <v/>
      </c>
      <c r="F140" s="54" t="str">
        <f>IF('Ave model'!D49&lt;&gt;0,IF(SUM(F$16)&gt;0,IF($D$12="Not in the labour force",('Ave model'!D49*F$131),""),""),"")</f>
        <v/>
      </c>
      <c r="G140" s="54" t="str">
        <f>IF('Ave model'!E49&lt;&gt;0,IF(SUM(G$16)&gt;0,IF($D$12="Not in the labour force",('Ave model'!E49*G$131),""),""),"")</f>
        <v/>
      </c>
      <c r="H140" s="54" t="str">
        <f>IF('Ave model'!F49&lt;&gt;0,IF(SUM(H$16)&gt;0,IF($D$12="Not in the labour force",('Ave model'!F49*H$131),""),""),"")</f>
        <v/>
      </c>
      <c r="I140" s="54" t="str">
        <f>IF('Ave model'!G49&lt;&gt;0,IF(SUM(I$16)&gt;0,IF($D$12="Not in the labour force",('Ave model'!G49*I$131),""),""),"")</f>
        <v/>
      </c>
      <c r="J140" s="54" t="str">
        <f>IF('Ave model'!H49&lt;&gt;0,IF(SUM(J$16)&gt;0,IF($D$12="Not in the labour force",('Ave model'!H49*J$131),""),""),"")</f>
        <v/>
      </c>
      <c r="K140" s="54" t="str">
        <f>IF('Ave model'!I49&lt;&gt;0,IF(SUM(K$16)&gt;0,IF($D$12="Not in the labour force",('Ave model'!I49*K$131),""),""),"")</f>
        <v/>
      </c>
      <c r="L140" s="164" t="str">
        <f>IF('Ave model'!J49&lt;&gt;0,IF(SUM(L$16)&gt;0,IF($D$12="Not in the labour force",('Ave model'!J49*L$131),""),""),"")</f>
        <v/>
      </c>
    </row>
    <row r="141" spans="1:12" ht="12.75" hidden="1" customHeight="1" x14ac:dyDescent="0.2">
      <c r="A141" s="120" t="s">
        <v>203</v>
      </c>
      <c r="B141" s="76"/>
      <c r="C141" s="76"/>
      <c r="D141" s="54" t="str">
        <f>IF('Ave model'!B50&lt;&gt;0,IF(SUM(D$16)&gt;0,IF($D$12="Not in the labour force",('Ave model'!B50*D$131),""),""),"")</f>
        <v/>
      </c>
      <c r="E141" s="54" t="str">
        <f>IF('Ave model'!C50&lt;&gt;0,IF(SUM(E$16)&gt;0,IF($D$12="Not in the labour force",('Ave model'!C50*E$131),""),""),"")</f>
        <v/>
      </c>
      <c r="F141" s="54" t="str">
        <f>IF('Ave model'!D50&lt;&gt;0,IF(SUM(F$16)&gt;0,IF($D$12="Not in the labour force",('Ave model'!D50*F$131),""),""),"")</f>
        <v/>
      </c>
      <c r="G141" s="54" t="str">
        <f>IF('Ave model'!E50&lt;&gt;0,IF(SUM(G$16)&gt;0,IF($D$12="Not in the labour force",('Ave model'!E50*G$131),""),""),"")</f>
        <v/>
      </c>
      <c r="H141" s="54" t="str">
        <f>IF('Ave model'!F50&lt;&gt;0,IF(SUM(H$16)&gt;0,IF($D$12="Not in the labour force",('Ave model'!F50*H$131),""),""),"")</f>
        <v/>
      </c>
      <c r="I141" s="54" t="str">
        <f>IF('Ave model'!G50&lt;&gt;0,IF(SUM(I$16)&gt;0,IF($D$12="Not in the labour force",('Ave model'!G50*I$131),""),""),"")</f>
        <v/>
      </c>
      <c r="J141" s="54" t="str">
        <f>IF('Ave model'!H50&lt;&gt;0,IF(SUM(J$16)&gt;0,IF($D$12="Not in the labour force",('Ave model'!H50*J$131),""),""),"")</f>
        <v/>
      </c>
      <c r="K141" s="54" t="str">
        <f>IF('Ave model'!I50&lt;&gt;0,IF(SUM(K$16)&gt;0,IF($D$12="Not in the labour force",('Ave model'!I50*K$131),""),""),"")</f>
        <v/>
      </c>
      <c r="L141" s="164" t="str">
        <f>IF('Ave model'!J50&lt;&gt;0,IF(SUM(L$16)&gt;0,IF($D$12="Not in the labour force",('Ave model'!J50*L$131),""),""),"")</f>
        <v/>
      </c>
    </row>
    <row r="142" spans="1:12" ht="12.75" hidden="1" customHeight="1" x14ac:dyDescent="0.2">
      <c r="A142" s="120" t="s">
        <v>204</v>
      </c>
      <c r="B142" s="76"/>
      <c r="C142" s="76"/>
      <c r="D142" s="54" t="str">
        <f>IF('Ave model'!B51&lt;&gt;0,IF(SUM(D$16)&gt;0,IF($D$12="Not in the labour force",('Ave model'!B51*D$131),""),""),"")</f>
        <v/>
      </c>
      <c r="E142" s="54" t="str">
        <f>IF('Ave model'!C51&lt;&gt;0,IF(SUM(E$16)&gt;0,IF($D$12="Not in the labour force",('Ave model'!C51*E$131),""),""),"")</f>
        <v/>
      </c>
      <c r="F142" s="54" t="str">
        <f>IF('Ave model'!D51&lt;&gt;0,IF(SUM(F$16)&gt;0,IF($D$12="Not in the labour force",('Ave model'!D51*F$131),""),""),"")</f>
        <v/>
      </c>
      <c r="G142" s="54" t="str">
        <f>IF('Ave model'!E51&lt;&gt;0,IF(SUM(G$16)&gt;0,IF($D$12="Not in the labour force",('Ave model'!E51*G$131),""),""),"")</f>
        <v/>
      </c>
      <c r="H142" s="54" t="str">
        <f>IF('Ave model'!F51&lt;&gt;0,IF(SUM(H$16)&gt;0,IF($D$12="Not in the labour force",('Ave model'!F51*H$131),""),""),"")</f>
        <v/>
      </c>
      <c r="I142" s="54" t="str">
        <f>IF('Ave model'!G51&lt;&gt;0,IF(SUM(I$16)&gt;0,IF($D$12="Not in the labour force",('Ave model'!G51*I$131),""),""),"")</f>
        <v/>
      </c>
      <c r="J142" s="54" t="str">
        <f>IF('Ave model'!H51&lt;&gt;0,IF(SUM(J$16)&gt;0,IF($D$12="Not in the labour force",('Ave model'!H51*J$131),""),""),"")</f>
        <v/>
      </c>
      <c r="K142" s="54" t="str">
        <f>IF('Ave model'!I51&lt;&gt;0,IF(SUM(K$16)&gt;0,IF($D$12="Not in the labour force",('Ave model'!I51*K$131),""),""),"")</f>
        <v/>
      </c>
      <c r="L142" s="164" t="str">
        <f>IF('Ave model'!J51&lt;&gt;0,IF(SUM(L$16)&gt;0,IF($D$12="Not in the labour force",('Ave model'!J51*L$131),""),""),"")</f>
        <v/>
      </c>
    </row>
    <row r="143" spans="1:12" ht="12.75" hidden="1" customHeight="1" x14ac:dyDescent="0.2">
      <c r="A143" s="129" t="s">
        <v>242</v>
      </c>
      <c r="B143" s="48"/>
      <c r="C143" s="48"/>
      <c r="D143" s="54" t="str">
        <f>IF('Ave model'!B52&lt;&gt;0,IF(SUM(D$16)&gt;0,IF($D$12="Not in the labour force",('Ave model'!B52*D$131),""),""),"")</f>
        <v/>
      </c>
      <c r="E143" s="54" t="str">
        <f>IF('Ave model'!C52&lt;&gt;0,IF(SUM(E$16)&gt;0,IF($D$12="Not in the labour force",('Ave model'!C52*E$131),""),""),"")</f>
        <v/>
      </c>
      <c r="F143" s="54" t="str">
        <f>IF('Ave model'!D52&lt;&gt;0,IF(SUM(F$16)&gt;0,IF($D$12="Not in the labour force",('Ave model'!D52*F$131),""),""),"")</f>
        <v/>
      </c>
      <c r="G143" s="54" t="str">
        <f>IF('Ave model'!E52&lt;&gt;0,IF(SUM(G$16)&gt;0,IF($D$12="Not in the labour force",('Ave model'!E52*G$131),""),""),"")</f>
        <v/>
      </c>
      <c r="H143" s="54" t="str">
        <f>IF('Ave model'!F52&lt;&gt;0,IF(SUM(H$16)&gt;0,IF($D$12="Not in the labour force",('Ave model'!F52*H$131),""),""),"")</f>
        <v/>
      </c>
      <c r="I143" s="54" t="str">
        <f>IF('Ave model'!G52&lt;&gt;0,IF(SUM(I$16)&gt;0,IF($D$12="Not in the labour force",('Ave model'!G52*I$131),""),""),"")</f>
        <v/>
      </c>
      <c r="J143" s="54" t="str">
        <f>IF('Ave model'!H52&lt;&gt;0,IF(SUM(J$16)&gt;0,IF($D$12="Not in the labour force",('Ave model'!H52*J$131),""),""),"")</f>
        <v/>
      </c>
      <c r="K143" s="54" t="str">
        <f>IF('Ave model'!I52&lt;&gt;0,IF(SUM(K$16)&gt;0,IF($D$12="Not in the labour force",('Ave model'!I52*K$131),""),""),"")</f>
        <v/>
      </c>
      <c r="L143" s="164" t="str">
        <f>IF('Ave model'!J52&lt;&gt;0,IF(SUM(L$16)&gt;0,IF($D$12="Not in the labour force",('Ave model'!J52*L$131),""),""),"")</f>
        <v/>
      </c>
    </row>
    <row r="144" spans="1:12" ht="12.75" hidden="1" customHeight="1" x14ac:dyDescent="0.2">
      <c r="A144" s="129" t="s">
        <v>199</v>
      </c>
      <c r="B144" s="48"/>
      <c r="C144" s="48"/>
      <c r="D144" s="54" t="str">
        <f>IF('Ave model'!B53&lt;&gt;0,IF(SUM(D$16)&gt;0,IF($D$12="Not in the labour force",('Ave model'!B53*D$131),""),""),"")</f>
        <v/>
      </c>
      <c r="E144" s="54" t="str">
        <f>IF('Ave model'!C53&lt;&gt;0,IF(SUM(E$16)&gt;0,IF($D$12="Not in the labour force",('Ave model'!C53*E$131),""),""),"")</f>
        <v/>
      </c>
      <c r="F144" s="54" t="str">
        <f>IF('Ave model'!D53&lt;&gt;0,IF(SUM(F$16)&gt;0,IF($D$12="Not in the labour force",('Ave model'!D53*F$131),""),""),"")</f>
        <v/>
      </c>
      <c r="G144" s="54" t="str">
        <f>IF('Ave model'!E53&lt;&gt;0,IF(SUM(G$16)&gt;0,IF($D$12="Not in the labour force",('Ave model'!E53*G$131),""),""),"")</f>
        <v/>
      </c>
      <c r="H144" s="54" t="str">
        <f>IF('Ave model'!F53&lt;&gt;0,IF(SUM(H$16)&gt;0,IF($D$12="Not in the labour force",('Ave model'!F53*H$131),""),""),"")</f>
        <v/>
      </c>
      <c r="I144" s="54" t="str">
        <f>IF('Ave model'!G53&lt;&gt;0,IF(SUM(I$16)&gt;0,IF($D$12="Not in the labour force",('Ave model'!G53*I$131),""),""),"")</f>
        <v/>
      </c>
      <c r="J144" s="54" t="str">
        <f>IF('Ave model'!H53&lt;&gt;0,IF(SUM(J$16)&gt;0,IF($D$12="Not in the labour force",('Ave model'!H53*J$131),""),""),"")</f>
        <v/>
      </c>
      <c r="K144" s="54" t="str">
        <f>IF('Ave model'!I53&lt;&gt;0,IF(SUM(K$16)&gt;0,IF($D$12="Not in the labour force",('Ave model'!I53*K$131),""),""),"")</f>
        <v/>
      </c>
      <c r="L144" s="164" t="str">
        <f>IF('Ave model'!J53&lt;&gt;0,IF(SUM(L$16)&gt;0,IF($D$12="Not in the labour force",('Ave model'!J53*L$131),""),""),"")</f>
        <v/>
      </c>
    </row>
    <row r="145" spans="1:12" ht="12.75" hidden="1" customHeight="1" x14ac:dyDescent="0.2">
      <c r="A145" s="129" t="s">
        <v>200</v>
      </c>
      <c r="B145" s="48"/>
      <c r="C145" s="48"/>
      <c r="D145" s="54" t="str">
        <f>IF('Ave model'!B54&lt;&gt;0,IF(SUM(D$16)&gt;0,IF($D$12="Not in the labour force",('Ave model'!B54*D$131),""),""),"")</f>
        <v/>
      </c>
      <c r="E145" s="54" t="str">
        <f>IF('Ave model'!C54&lt;&gt;0,IF(SUM(E$16)&gt;0,IF($D$12="Not in the labour force",('Ave model'!C54*E$131),""),""),"")</f>
        <v/>
      </c>
      <c r="F145" s="54" t="str">
        <f>IF('Ave model'!D54&lt;&gt;0,IF(SUM(F$16)&gt;0,IF($D$12="Not in the labour force",('Ave model'!D54*F$131),""),""),"")</f>
        <v/>
      </c>
      <c r="G145" s="54" t="str">
        <f>IF('Ave model'!E54&lt;&gt;0,IF(SUM(G$16)&gt;0,IF($D$12="Not in the labour force",('Ave model'!E54*G$131),""),""),"")</f>
        <v/>
      </c>
      <c r="H145" s="54" t="str">
        <f>IF('Ave model'!F54&lt;&gt;0,IF(SUM(H$16)&gt;0,IF($D$12="Not in the labour force",('Ave model'!F54*H$131),""),""),"")</f>
        <v/>
      </c>
      <c r="I145" s="54" t="str">
        <f>IF('Ave model'!G54&lt;&gt;0,IF(SUM(I$16)&gt;0,IF($D$12="Not in the labour force",('Ave model'!G54*I$131),""),""),"")</f>
        <v/>
      </c>
      <c r="J145" s="54" t="str">
        <f>IF('Ave model'!H54&lt;&gt;0,IF(SUM(J$16)&gt;0,IF($D$12="Not in the labour force",('Ave model'!H54*J$131),""),""),"")</f>
        <v/>
      </c>
      <c r="K145" s="54" t="str">
        <f>IF('Ave model'!I54&lt;&gt;0,IF(SUM(K$16)&gt;0,IF($D$12="Not in the labour force",('Ave model'!I54*K$131),""),""),"")</f>
        <v/>
      </c>
      <c r="L145" s="164" t="str">
        <f>IF('Ave model'!J54&lt;&gt;0,IF(SUM(L$16)&gt;0,IF($D$12="Not in the labour force",('Ave model'!J54*L$131),""),""),"")</f>
        <v/>
      </c>
    </row>
    <row r="146" spans="1:12" ht="12.75" hidden="1" customHeight="1" x14ac:dyDescent="0.2">
      <c r="A146" s="132" t="s">
        <v>137</v>
      </c>
      <c r="B146" s="228"/>
      <c r="C146" s="228"/>
      <c r="D146" s="228"/>
      <c r="E146" s="228"/>
      <c r="F146" s="228"/>
      <c r="G146" s="228"/>
      <c r="H146" s="228"/>
      <c r="I146" s="228"/>
      <c r="J146" s="228"/>
      <c r="K146" s="228"/>
      <c r="L146" s="231"/>
    </row>
    <row r="147" spans="1:12" ht="12.75" hidden="1" customHeight="1" x14ac:dyDescent="0.2">
      <c r="A147" s="129" t="s">
        <v>221</v>
      </c>
      <c r="B147" s="48"/>
      <c r="C147" s="48"/>
      <c r="D147" s="54" t="str">
        <f>IF('Ave model'!B56&lt;&gt;0,IF(SUM(D$16)&gt;0,IF($D$12="Not in the labour force",('Ave model'!B56*D$132),""),""),"")</f>
        <v/>
      </c>
      <c r="E147" s="54" t="str">
        <f>IF('Ave model'!C56&lt;&gt;0,IF(SUM(E$16)&gt;0,IF($D$12="Not in the labour force",('Ave model'!C56*E$132/100*E$16),""),""),"")</f>
        <v/>
      </c>
      <c r="F147" s="54" t="str">
        <f>IF('Ave model'!D56&lt;&gt;0,IF(SUM(F$16)&gt;0,IF($D$12="Not in the labour force",('Ave model'!D56*F$132/100*F$16),""),""),"")</f>
        <v/>
      </c>
      <c r="G147" s="54" t="str">
        <f>IF('Ave model'!E56&lt;&gt;0,IF(SUM(G$16)&gt;0,IF($D$12="Not in the labour force",('Ave model'!E56*G$132/100*G$16),""),""),"")</f>
        <v/>
      </c>
      <c r="H147" s="54" t="str">
        <f>IF('Ave model'!F56&lt;&gt;0,IF(SUM(H$16)&gt;0,IF($D$12="Not in the labour force",('Ave model'!F56*H$132/100*H$16),""),""),"")</f>
        <v/>
      </c>
      <c r="I147" s="54" t="str">
        <f>IF('Ave model'!G56&lt;&gt;0,IF(SUM(I$16)&gt;0,IF($D$12="Not in the labour force",('Ave model'!G56*I$132/100*I$16),""),""),"")</f>
        <v/>
      </c>
      <c r="J147" s="54" t="str">
        <f>IF('Ave model'!H56&lt;&gt;0,IF(SUM(J$16)&gt;0,IF($D$12="Not in the labour force",('Ave model'!H56*J$132/100*J$16),""),""),"")</f>
        <v/>
      </c>
      <c r="K147" s="54" t="str">
        <f>IF('Ave model'!I56&lt;&gt;0,IF(SUM(K$16)&gt;0,IF($D$12="Not in the labour force",('Ave model'!I56*K$132/100*K$16),""),""),"")</f>
        <v/>
      </c>
      <c r="L147" s="164" t="str">
        <f>IF('Ave model'!J56&lt;&gt;0,IF(SUM(L$16)&gt;0,IF($D$12="Not in the labour force",('Ave model'!J56*L$132/100*L$16),""),""),"")</f>
        <v/>
      </c>
    </row>
    <row r="148" spans="1:12" ht="12.75" hidden="1" customHeight="1" x14ac:dyDescent="0.2">
      <c r="A148" s="129" t="s">
        <v>222</v>
      </c>
      <c r="B148" s="48"/>
      <c r="C148" s="48"/>
      <c r="D148" s="54" t="str">
        <f>IF('Ave model'!B57&lt;&gt;0,IF(SUM(D$16)&gt;0,IF($D$12="Not in the labour force",('Ave model'!B57*D$132),""),""),"")</f>
        <v/>
      </c>
      <c r="E148" s="54" t="str">
        <f>IF('Ave model'!C57&lt;&gt;0,IF(SUM(E$16)&gt;0,IF($D$12="Not in the labour force",('Ave model'!C57*E$132/100*E$16),""),""),"")</f>
        <v/>
      </c>
      <c r="F148" s="54" t="str">
        <f>IF('Ave model'!D57&lt;&gt;0,IF(SUM(F$16)&gt;0,IF($D$12="Not in the labour force",('Ave model'!D57*F$132/100*F$16),""),""),"")</f>
        <v/>
      </c>
      <c r="G148" s="54" t="str">
        <f>IF('Ave model'!E57&lt;&gt;0,IF(SUM(G$16)&gt;0,IF($D$12="Not in the labour force",('Ave model'!E57*G$132/100*G$16),""),""),"")</f>
        <v/>
      </c>
      <c r="H148" s="54" t="str">
        <f>IF('Ave model'!F57&lt;&gt;0,IF(SUM(H$16)&gt;0,IF($D$12="Not in the labour force",('Ave model'!F57*H$132/100*H$16),""),""),"")</f>
        <v/>
      </c>
      <c r="I148" s="54" t="str">
        <f>IF('Ave model'!G57&lt;&gt;0,IF(SUM(I$16)&gt;0,IF($D$12="Not in the labour force",('Ave model'!G57*I$132/100*I$16),""),""),"")</f>
        <v/>
      </c>
      <c r="J148" s="54" t="str">
        <f>IF('Ave model'!H57&lt;&gt;0,IF(SUM(J$16)&gt;0,IF($D$12="Not in the labour force",('Ave model'!H57*J$132/100*J$16),""),""),"")</f>
        <v/>
      </c>
      <c r="K148" s="54" t="str">
        <f>IF('Ave model'!I57&lt;&gt;0,IF(SUM(K$16)&gt;0,IF($D$12="Not in the labour force",('Ave model'!I57*K$132/100*K$16),""),""),"")</f>
        <v/>
      </c>
      <c r="L148" s="164" t="str">
        <f>IF('Ave model'!J57&lt;&gt;0,IF(SUM(L$16)&gt;0,IF($D$12="Not in the labour force",('Ave model'!J57*L$132/100*L$16),""),""),"")</f>
        <v/>
      </c>
    </row>
    <row r="149" spans="1:12" ht="12.75" hidden="1" customHeight="1" x14ac:dyDescent="0.2">
      <c r="A149" s="132" t="s">
        <v>139</v>
      </c>
      <c r="B149" s="228"/>
      <c r="C149" s="228"/>
      <c r="D149" s="54" t="str">
        <f>IF('Ave model'!B58&lt;&gt;0,IF(SUM(D$16)&gt;0,IF($D$12="Not in the labour force",('Ave model'!B58*D$132),""),""),"")</f>
        <v/>
      </c>
      <c r="E149" s="228"/>
      <c r="F149" s="228"/>
      <c r="G149" s="228"/>
      <c r="H149" s="228"/>
      <c r="I149" s="228"/>
      <c r="J149" s="228"/>
      <c r="K149" s="228"/>
      <c r="L149" s="231"/>
    </row>
    <row r="150" spans="1:12" ht="12.75" hidden="1" customHeight="1" x14ac:dyDescent="0.2">
      <c r="A150" s="129" t="s">
        <v>243</v>
      </c>
      <c r="B150" s="48"/>
      <c r="C150" s="48"/>
      <c r="D150" s="54" t="str">
        <f>IF('Ave model'!B59&lt;&gt;0,IF(SUM(D$16)&gt;0,IF($D$12="Not in the labour force",('Ave model'!B59*D$131),""),""),"")</f>
        <v/>
      </c>
      <c r="E150" s="54" t="str">
        <f>IF('Ave model'!C59&lt;&gt;0,IF(SUM(E$16)&gt;0,IF($D$12="Not in the labour force",('Ave model'!C59*E$131),""),""),"")</f>
        <v/>
      </c>
      <c r="F150" s="54" t="str">
        <f>IF('Ave model'!D59&lt;&gt;0,IF(SUM(F$16)&gt;0,IF($D$12="Not in the labour force",('Ave model'!D59*F$131),""),""),"")</f>
        <v/>
      </c>
      <c r="G150" s="54" t="str">
        <f>IF('Ave model'!E59&lt;&gt;0,IF(SUM(G$16)&gt;0,IF($D$12="Not in the labour force",('Ave model'!E59*G$131),""),""),"")</f>
        <v/>
      </c>
      <c r="H150" s="54" t="str">
        <f>IF('Ave model'!F59&lt;&gt;0,IF(SUM(H$16)&gt;0,IF($D$12="Not in the labour force",('Ave model'!F59*H$131),""),""),"")</f>
        <v/>
      </c>
      <c r="I150" s="54" t="str">
        <f>IF('Ave model'!G59&lt;&gt;0,IF(SUM(I$16)&gt;0,IF($D$12="Not in the labour force",('Ave model'!G59*I$131),""),""),"")</f>
        <v/>
      </c>
      <c r="J150" s="54" t="str">
        <f>IF('Ave model'!H59&lt;&gt;0,IF(SUM(J$16)&gt;0,IF($D$12="Not in the labour force",('Ave model'!H59*J$131),""),""),"")</f>
        <v/>
      </c>
      <c r="K150" s="54" t="str">
        <f>IF('Ave model'!I59&lt;&gt;0,IF(SUM(K$16)&gt;0,IF($D$12="Not in the labour force",('Ave model'!I59*K$131),""),""),"")</f>
        <v/>
      </c>
      <c r="L150" s="164" t="str">
        <f>IF('Ave model'!J59&lt;&gt;0,IF(SUM(L$16)&gt;0,IF($D$12="Not in the labour force",('Ave model'!J59*L$131),""),""),"")</f>
        <v/>
      </c>
    </row>
    <row r="151" spans="1:12" ht="12.75" hidden="1" customHeight="1" x14ac:dyDescent="0.2">
      <c r="A151" s="129" t="s">
        <v>205</v>
      </c>
      <c r="B151" s="48"/>
      <c r="C151" s="48"/>
      <c r="D151" s="54" t="str">
        <f>IF('Ave model'!B60&lt;&gt;0,IF(SUM(D$16)&gt;0,IF($D$12="Not in the labour force",('Ave model'!B60*D$131),""),""),"")</f>
        <v/>
      </c>
      <c r="E151" s="54" t="str">
        <f>IF('Ave model'!C60&lt;&gt;0,IF(SUM(E$16)&gt;0,IF($D$12="Not in the labour force",('Ave model'!C60*E$131),""),""),"")</f>
        <v/>
      </c>
      <c r="F151" s="54" t="str">
        <f>IF('Ave model'!D60&lt;&gt;0,IF(SUM(F$16)&gt;0,IF($D$12="Not in the labour force",('Ave model'!D60*F$131),""),""),"")</f>
        <v/>
      </c>
      <c r="G151" s="54" t="str">
        <f>IF('Ave model'!E60&lt;&gt;0,IF(SUM(G$16)&gt;0,IF($D$12="Not in the labour force",('Ave model'!E60*G$131),""),""),"")</f>
        <v/>
      </c>
      <c r="H151" s="54" t="str">
        <f>IF('Ave model'!F60&lt;&gt;0,IF(SUM(H$16)&gt;0,IF($D$12="Not in the labour force",('Ave model'!F60*H$131),""),""),"")</f>
        <v/>
      </c>
      <c r="I151" s="54" t="str">
        <f>IF('Ave model'!G60&lt;&gt;0,IF(SUM(I$16)&gt;0,IF($D$12="Not in the labour force",('Ave model'!G60*I$131),""),""),"")</f>
        <v/>
      </c>
      <c r="J151" s="54" t="str">
        <f>IF('Ave model'!H60&lt;&gt;0,IF(SUM(J$16)&gt;0,IF($D$12="Not in the labour force",('Ave model'!H60*J$131),""),""),"")</f>
        <v/>
      </c>
      <c r="K151" s="54" t="str">
        <f>IF('Ave model'!I60&lt;&gt;0,IF(SUM(K$16)&gt;0,IF($D$12="Not in the labour force",('Ave model'!I60*K$131),""),""),"")</f>
        <v/>
      </c>
      <c r="L151" s="164" t="str">
        <f>IF('Ave model'!J60&lt;&gt;0,IF(SUM(L$16)&gt;0,IF($D$12="Not in the labour force",('Ave model'!J60*L$131),""),""),"")</f>
        <v/>
      </c>
    </row>
    <row r="152" spans="1:12" ht="12.75" hidden="1" customHeight="1" x14ac:dyDescent="0.2">
      <c r="A152" s="129" t="s">
        <v>206</v>
      </c>
      <c r="B152" s="48"/>
      <c r="C152" s="48"/>
      <c r="D152" s="54" t="str">
        <f>IF('Ave model'!B61&lt;&gt;0,IF(SUM(D$16)&gt;0,IF($D$12="Not in the labour force",('Ave model'!B61*D$131),""),""),"")</f>
        <v/>
      </c>
      <c r="E152" s="54" t="str">
        <f>IF('Ave model'!C61&lt;&gt;0,IF(SUM(E$16)&gt;0,IF($D$12="Not in the labour force",('Ave model'!C61*E$131),""),""),"")</f>
        <v/>
      </c>
      <c r="F152" s="54" t="str">
        <f>IF('Ave model'!D61&lt;&gt;0,IF(SUM(F$16)&gt;0,IF($D$12="Not in the labour force",('Ave model'!D61*F$131),""),""),"")</f>
        <v/>
      </c>
      <c r="G152" s="54" t="str">
        <f>IF('Ave model'!E61&lt;&gt;0,IF(SUM(G$16)&gt;0,IF($D$12="Not in the labour force",('Ave model'!E61*G$131),""),""),"")</f>
        <v/>
      </c>
      <c r="H152" s="54" t="str">
        <f>IF('Ave model'!F61&lt;&gt;0,IF(SUM(H$16)&gt;0,IF($D$12="Not in the labour force",('Ave model'!F61*H$131),""),""),"")</f>
        <v/>
      </c>
      <c r="I152" s="54" t="str">
        <f>IF('Ave model'!G61&lt;&gt;0,IF(SUM(I$16)&gt;0,IF($D$12="Not in the labour force",('Ave model'!G61*I$131),""),""),"")</f>
        <v/>
      </c>
      <c r="J152" s="54" t="str">
        <f>IF('Ave model'!H61&lt;&gt;0,IF(SUM(J$16)&gt;0,IF($D$12="Not in the labour force",('Ave model'!H61*J$131),""),""),"")</f>
        <v/>
      </c>
      <c r="K152" s="54" t="str">
        <f>IF('Ave model'!I61&lt;&gt;0,IF(SUM(K$16)&gt;0,IF($D$12="Not in the labour force",('Ave model'!I61*K$131),""),""),"")</f>
        <v/>
      </c>
      <c r="L152" s="164" t="str">
        <f>IF('Ave model'!J61&lt;&gt;0,IF(SUM(L$16)&gt;0,IF($D$12="Not in the labour force",('Ave model'!J61*L$131),""),""),"")</f>
        <v/>
      </c>
    </row>
    <row r="153" spans="1:12" ht="12.75" hidden="1" customHeight="1" x14ac:dyDescent="0.2">
      <c r="A153" s="129" t="s">
        <v>244</v>
      </c>
      <c r="B153" s="48"/>
      <c r="C153" s="48"/>
      <c r="D153" s="54" t="str">
        <f>IF('Ave model'!B62&lt;&gt;0,IF(SUM(D$16)&gt;0,IF($D$12="Not in the labour force",('Ave model'!B62*D$131),""),""),"")</f>
        <v/>
      </c>
      <c r="E153" s="54" t="str">
        <f>IF('Ave model'!C62&lt;&gt;0,IF(SUM(E$16)&gt;0,IF($D$12="Not in the labour force",('Ave model'!C62*E$131),""),""),"")</f>
        <v/>
      </c>
      <c r="F153" s="54" t="str">
        <f>IF('Ave model'!D62&lt;&gt;0,IF(SUM(F$16)&gt;0,IF($D$12="Not in the labour force",('Ave model'!D62*F$131),""),""),"")</f>
        <v/>
      </c>
      <c r="G153" s="54" t="str">
        <f>IF('Ave model'!E62&lt;&gt;0,IF(SUM(G$16)&gt;0,IF($D$12="Not in the labour force",('Ave model'!E62*G$131),""),""),"")</f>
        <v/>
      </c>
      <c r="H153" s="54" t="str">
        <f>IF('Ave model'!F62&lt;&gt;0,IF(SUM(H$16)&gt;0,IF($D$12="Not in the labour force",('Ave model'!F62*H$131),""),""),"")</f>
        <v/>
      </c>
      <c r="I153" s="54" t="str">
        <f>IF('Ave model'!G62&lt;&gt;0,IF(SUM(I$16)&gt;0,IF($D$12="Not in the labour force",('Ave model'!G62*I$131),""),""),"")</f>
        <v/>
      </c>
      <c r="J153" s="54" t="str">
        <f>IF('Ave model'!H62&lt;&gt;0,IF(SUM(J$16)&gt;0,IF($D$12="Not in the labour force",('Ave model'!H62*J$131),""),""),"")</f>
        <v/>
      </c>
      <c r="K153" s="54" t="str">
        <f>IF('Ave model'!I62&lt;&gt;0,IF(SUM(K$16)&gt;0,IF($D$12="Not in the labour force",('Ave model'!I62*K$131),""),""),"")</f>
        <v/>
      </c>
      <c r="L153" s="164" t="str">
        <f>IF('Ave model'!J62&lt;&gt;0,IF(SUM(L$16)&gt;0,IF($D$12="Not in the labour force",('Ave model'!J62*L$131),""),""),"")</f>
        <v/>
      </c>
    </row>
    <row r="154" spans="1:12" ht="12.75" hidden="1" customHeight="1" x14ac:dyDescent="0.2">
      <c r="A154" s="129" t="s">
        <v>207</v>
      </c>
      <c r="B154" s="48"/>
      <c r="C154" s="48"/>
      <c r="D154" s="54" t="str">
        <f>IF('Ave model'!B63&lt;&gt;0,IF(SUM(D$16)&gt;0,IF($D$12="Not in the labour force",('Ave model'!B63*D$131),""),""),"")</f>
        <v/>
      </c>
      <c r="E154" s="54" t="str">
        <f>IF('Ave model'!C63&lt;&gt;0,IF(SUM(E$16)&gt;0,IF($D$12="Not in the labour force",('Ave model'!C63*E$131),""),""),"")</f>
        <v/>
      </c>
      <c r="F154" s="54" t="str">
        <f>IF('Ave model'!D63&lt;&gt;0,IF(SUM(F$16)&gt;0,IF($D$12="Not in the labour force",('Ave model'!D63*F$131),""),""),"")</f>
        <v/>
      </c>
      <c r="G154" s="54" t="str">
        <f>IF('Ave model'!E63&lt;&gt;0,IF(SUM(G$16)&gt;0,IF($D$12="Not in the labour force",('Ave model'!E63*G$131),""),""),"")</f>
        <v/>
      </c>
      <c r="H154" s="54" t="str">
        <f>IF('Ave model'!F63&lt;&gt;0,IF(SUM(H$16)&gt;0,IF($D$12="Not in the labour force",('Ave model'!F63*H$131),""),""),"")</f>
        <v/>
      </c>
      <c r="I154" s="54" t="str">
        <f>IF('Ave model'!G63&lt;&gt;0,IF(SUM(I$16)&gt;0,IF($D$12="Not in the labour force",('Ave model'!G63*I$131),""),""),"")</f>
        <v/>
      </c>
      <c r="J154" s="54" t="str">
        <f>IF('Ave model'!H63&lt;&gt;0,IF(SUM(J$16)&gt;0,IF($D$12="Not in the labour force",('Ave model'!H63*J$131),""),""),"")</f>
        <v/>
      </c>
      <c r="K154" s="54" t="str">
        <f>IF('Ave model'!I63&lt;&gt;0,IF(SUM(K$16)&gt;0,IF($D$12="Not in the labour force",('Ave model'!I63*K$131),""),""),"")</f>
        <v/>
      </c>
      <c r="L154" s="164" t="str">
        <f>IF('Ave model'!J63&lt;&gt;0,IF(SUM(L$16)&gt;0,IF($D$12="Not in the labour force",('Ave model'!J63*L$131),""),""),"")</f>
        <v/>
      </c>
    </row>
    <row r="155" spans="1:12" ht="12.75" hidden="1" customHeight="1" x14ac:dyDescent="0.2">
      <c r="A155" s="129" t="s">
        <v>208</v>
      </c>
      <c r="B155" s="48"/>
      <c r="C155" s="48"/>
      <c r="D155" s="54" t="str">
        <f>IF('Ave model'!B64&lt;&gt;0,IF(SUM(D$16)&gt;0,IF($D$12="Not in the labour force",('Ave model'!B64*D$131),""),""),"")</f>
        <v/>
      </c>
      <c r="E155" s="54" t="str">
        <f>IF('Ave model'!C64&lt;&gt;0,IF(SUM(E$16)&gt;0,IF($D$12="Not in the labour force",('Ave model'!C64*E$131),""),""),"")</f>
        <v/>
      </c>
      <c r="F155" s="54" t="str">
        <f>IF('Ave model'!D64&lt;&gt;0,IF(SUM(F$16)&gt;0,IF($D$12="Not in the labour force",('Ave model'!D64*F$131),""),""),"")</f>
        <v/>
      </c>
      <c r="G155" s="54" t="str">
        <f>IF('Ave model'!E64&lt;&gt;0,IF(SUM(G$16)&gt;0,IF($D$12="Not in the labour force",('Ave model'!E64*G$131),""),""),"")</f>
        <v/>
      </c>
      <c r="H155" s="54" t="str">
        <f>IF('Ave model'!F64&lt;&gt;0,IF(SUM(H$16)&gt;0,IF($D$12="Not in the labour force",('Ave model'!F64*H$131),""),""),"")</f>
        <v/>
      </c>
      <c r="I155" s="54" t="str">
        <f>IF('Ave model'!G64&lt;&gt;0,IF(SUM(I$16)&gt;0,IF($D$12="Not in the labour force",('Ave model'!G64*I$131),""),""),"")</f>
        <v/>
      </c>
      <c r="J155" s="54" t="str">
        <f>IF('Ave model'!H64&lt;&gt;0,IF(SUM(J$16)&gt;0,IF($D$12="Not in the labour force",('Ave model'!H64*J$131),""),""),"")</f>
        <v/>
      </c>
      <c r="K155" s="54" t="str">
        <f>IF('Ave model'!I64&lt;&gt;0,IF(SUM(K$16)&gt;0,IF($D$12="Not in the labour force",('Ave model'!I64*K$131),""),""),"")</f>
        <v/>
      </c>
      <c r="L155" s="164" t="str">
        <f>IF('Ave model'!J64&lt;&gt;0,IF(SUM(L$16)&gt;0,IF($D$12="Not in the labour force",('Ave model'!J64*L$131),""),""),"")</f>
        <v/>
      </c>
    </row>
    <row r="156" spans="1:12" ht="12.75" hidden="1" customHeight="1" x14ac:dyDescent="0.2">
      <c r="A156" s="129" t="s">
        <v>245</v>
      </c>
      <c r="B156" s="48"/>
      <c r="C156" s="48"/>
      <c r="D156" s="54" t="str">
        <f>IF('Ave model'!B65&lt;&gt;0,IF(SUM(D$16)&gt;0,IF($D$12="Not in the labour force",('Ave model'!B65*D$131),""),""),"")</f>
        <v/>
      </c>
      <c r="E156" s="54" t="str">
        <f>IF('Ave model'!C65&lt;&gt;0,IF(SUM(E$16)&gt;0,IF($D$12="Not in the labour force",('Ave model'!C65*E$131),""),""),"")</f>
        <v/>
      </c>
      <c r="F156" s="54" t="str">
        <f>IF('Ave model'!D65&lt;&gt;0,IF(SUM(F$16)&gt;0,IF($D$12="Not in the labour force",('Ave model'!D65*F$131),""),""),"")</f>
        <v/>
      </c>
      <c r="G156" s="54" t="str">
        <f>IF('Ave model'!E65&lt;&gt;0,IF(SUM(G$16)&gt;0,IF($D$12="Not in the labour force",('Ave model'!E65*G$131),""),""),"")</f>
        <v/>
      </c>
      <c r="H156" s="54" t="str">
        <f>IF('Ave model'!F65&lt;&gt;0,IF(SUM(H$16)&gt;0,IF($D$12="Not in the labour force",('Ave model'!F65*H$131),""),""),"")</f>
        <v/>
      </c>
      <c r="I156" s="54" t="str">
        <f>IF('Ave model'!G65&lt;&gt;0,IF(SUM(I$16)&gt;0,IF($D$12="Not in the labour force",('Ave model'!G65*I$131),""),""),"")</f>
        <v/>
      </c>
      <c r="J156" s="54" t="str">
        <f>IF('Ave model'!H65&lt;&gt;0,IF(SUM(J$16)&gt;0,IF($D$12="Not in the labour force",('Ave model'!H65*J$131),""),""),"")</f>
        <v/>
      </c>
      <c r="K156" s="54" t="str">
        <f>IF('Ave model'!I65&lt;&gt;0,IF(SUM(K$16)&gt;0,IF($D$12="Not in the labour force",('Ave model'!I65*K$131),""),""),"")</f>
        <v/>
      </c>
      <c r="L156" s="164" t="str">
        <f>IF('Ave model'!J65&lt;&gt;0,IF(SUM(L$16)&gt;0,IF($D$12="Not in the labour force",('Ave model'!J65*L$131),""),""),"")</f>
        <v/>
      </c>
    </row>
    <row r="157" spans="1:12" ht="12.75" hidden="1" customHeight="1" x14ac:dyDescent="0.2">
      <c r="A157" s="129" t="s">
        <v>209</v>
      </c>
      <c r="B157" s="48"/>
      <c r="C157" s="48"/>
      <c r="D157" s="54" t="str">
        <f>IF('Ave model'!B66&lt;&gt;0,IF(SUM(D$16)&gt;0,IF($D$12="Not in the labour force",('Ave model'!B66*D$131),""),""),"")</f>
        <v/>
      </c>
      <c r="E157" s="54" t="str">
        <f>IF('Ave model'!C66&lt;&gt;0,IF(SUM(E$16)&gt;0,IF($D$12="Not in the labour force",('Ave model'!C66*E$131),""),""),"")</f>
        <v/>
      </c>
      <c r="F157" s="54" t="str">
        <f>IF('Ave model'!D66&lt;&gt;0,IF(SUM(F$16)&gt;0,IF($D$12="Not in the labour force",('Ave model'!D66*F$131),""),""),"")</f>
        <v/>
      </c>
      <c r="G157" s="54" t="str">
        <f>IF('Ave model'!E66&lt;&gt;0,IF(SUM(G$16)&gt;0,IF($D$12="Not in the labour force",('Ave model'!E66*G$131),""),""),"")</f>
        <v/>
      </c>
      <c r="H157" s="54" t="str">
        <f>IF('Ave model'!F66&lt;&gt;0,IF(SUM(H$16)&gt;0,IF($D$12="Not in the labour force",('Ave model'!F66*H$131),""),""),"")</f>
        <v/>
      </c>
      <c r="I157" s="54" t="str">
        <f>IF('Ave model'!G66&lt;&gt;0,IF(SUM(I$16)&gt;0,IF($D$12="Not in the labour force",('Ave model'!G66*I$131),""),""),"")</f>
        <v/>
      </c>
      <c r="J157" s="54" t="str">
        <f>IF('Ave model'!H66&lt;&gt;0,IF(SUM(J$16)&gt;0,IF($D$12="Not in the labour force",('Ave model'!H66*J$131),""),""),"")</f>
        <v/>
      </c>
      <c r="K157" s="54" t="str">
        <f>IF('Ave model'!I66&lt;&gt;0,IF(SUM(K$16)&gt;0,IF($D$12="Not in the labour force",('Ave model'!I66*K$131),""),""),"")</f>
        <v/>
      </c>
      <c r="L157" s="164" t="str">
        <f>IF('Ave model'!J66&lt;&gt;0,IF(SUM(L$16)&gt;0,IF($D$12="Not in the labour force",('Ave model'!J66*L$131),""),""),"")</f>
        <v/>
      </c>
    </row>
    <row r="158" spans="1:12" ht="12.75" hidden="1" customHeight="1" x14ac:dyDescent="0.2">
      <c r="A158" s="129" t="s">
        <v>210</v>
      </c>
      <c r="B158" s="48"/>
      <c r="C158" s="48"/>
      <c r="D158" s="54" t="str">
        <f>IF('Ave model'!B67&lt;&gt;0,IF(SUM(D$16)&gt;0,IF($D$12="Not in the labour force",('Ave model'!B67*D$131),""),""),"")</f>
        <v/>
      </c>
      <c r="E158" s="54" t="str">
        <f>IF('Ave model'!C67&lt;&gt;0,IF(SUM(E$16)&gt;0,IF($D$12="Not in the labour force",('Ave model'!C67*E$131),""),""),"")</f>
        <v/>
      </c>
      <c r="F158" s="54" t="str">
        <f>IF('Ave model'!D67&lt;&gt;0,IF(SUM(F$16)&gt;0,IF($D$12="Not in the labour force",('Ave model'!D67*F$131),""),""),"")</f>
        <v/>
      </c>
      <c r="G158" s="54" t="str">
        <f>IF('Ave model'!E67&lt;&gt;0,IF(SUM(G$16)&gt;0,IF($D$12="Not in the labour force",('Ave model'!E67*G$131),""),""),"")</f>
        <v/>
      </c>
      <c r="H158" s="54" t="str">
        <f>IF('Ave model'!F67&lt;&gt;0,IF(SUM(H$16)&gt;0,IF($D$12="Not in the labour force",('Ave model'!F67*H$131),""),""),"")</f>
        <v/>
      </c>
      <c r="I158" s="54" t="str">
        <f>IF('Ave model'!G67&lt;&gt;0,IF(SUM(I$16)&gt;0,IF($D$12="Not in the labour force",('Ave model'!G67*I$131),""),""),"")</f>
        <v/>
      </c>
      <c r="J158" s="54" t="str">
        <f>IF('Ave model'!H67&lt;&gt;0,IF(SUM(J$16)&gt;0,IF($D$12="Not in the labour force",('Ave model'!H67*J$131),""),""),"")</f>
        <v/>
      </c>
      <c r="K158" s="54" t="str">
        <f>IF('Ave model'!I67&lt;&gt;0,IF(SUM(K$16)&gt;0,IF($D$12="Not in the labour force",('Ave model'!I67*K$131),""),""),"")</f>
        <v/>
      </c>
      <c r="L158" s="164" t="str">
        <f>IF('Ave model'!J67&lt;&gt;0,IF(SUM(L$16)&gt;0,IF($D$12="Not in the labour force",('Ave model'!J67*L$131),""),""),"")</f>
        <v/>
      </c>
    </row>
    <row r="159" spans="1:12" ht="12.75" hidden="1" customHeight="1" x14ac:dyDescent="0.2">
      <c r="A159" s="129" t="s">
        <v>246</v>
      </c>
      <c r="B159" s="48"/>
      <c r="C159" s="48"/>
      <c r="D159" s="54" t="str">
        <f>IF('Ave model'!B68&lt;&gt;0,IF(SUM(D$16)&gt;0,IF($D$12="Not in the labour force",('Ave model'!B68*D$131),""),""),"")</f>
        <v/>
      </c>
      <c r="E159" s="54" t="str">
        <f>IF('Ave model'!C68&lt;&gt;0,IF(SUM(E$16)&gt;0,IF($D$12="Not in the labour force",('Ave model'!C68*E$131),""),""),"")</f>
        <v/>
      </c>
      <c r="F159" s="54" t="str">
        <f>IF('Ave model'!D68&lt;&gt;0,IF(SUM(F$16)&gt;0,IF($D$12="Not in the labour force",('Ave model'!D68*F$131),""),""),"")</f>
        <v/>
      </c>
      <c r="G159" s="54" t="str">
        <f>IF('Ave model'!E68&lt;&gt;0,IF(SUM(G$16)&gt;0,IF($D$12="Not in the labour force",('Ave model'!E68*G$131),""),""),"")</f>
        <v/>
      </c>
      <c r="H159" s="54" t="str">
        <f>IF('Ave model'!F68&lt;&gt;0,IF(SUM(H$16)&gt;0,IF($D$12="Not in the labour force",('Ave model'!F68*H$131),""),""),"")</f>
        <v/>
      </c>
      <c r="I159" s="54" t="str">
        <f>IF('Ave model'!G68&lt;&gt;0,IF(SUM(I$16)&gt;0,IF($D$12="Not in the labour force",('Ave model'!G68*I$131),""),""),"")</f>
        <v/>
      </c>
      <c r="J159" s="54" t="str">
        <f>IF('Ave model'!H68&lt;&gt;0,IF(SUM(J$16)&gt;0,IF($D$12="Not in the labour force",('Ave model'!H68*J$131),""),""),"")</f>
        <v/>
      </c>
      <c r="K159" s="54" t="str">
        <f>IF('Ave model'!I68&lt;&gt;0,IF(SUM(K$16)&gt;0,IF($D$12="Not in the labour force",('Ave model'!I68*K$131),""),""),"")</f>
        <v/>
      </c>
      <c r="L159" s="164" t="str">
        <f>IF('Ave model'!J68&lt;&gt;0,IF(SUM(L$16)&gt;0,IF($D$12="Not in the labour force",('Ave model'!J68*L$131),""),""),"")</f>
        <v/>
      </c>
    </row>
    <row r="160" spans="1:12" ht="12.75" hidden="1" customHeight="1" x14ac:dyDescent="0.2">
      <c r="A160" s="129" t="s">
        <v>211</v>
      </c>
      <c r="B160" s="48"/>
      <c r="C160" s="48"/>
      <c r="D160" s="54" t="str">
        <f>IF('Ave model'!B69&lt;&gt;0,IF(SUM(D$16)&gt;0,IF($D$12="Not in the labour force",('Ave model'!B69*D$131),""),""),"")</f>
        <v/>
      </c>
      <c r="E160" s="54" t="str">
        <f>IF('Ave model'!C69&lt;&gt;0,IF(SUM(E$16)&gt;0,IF($D$12="Not in the labour force",('Ave model'!C69*E$131),""),""),"")</f>
        <v/>
      </c>
      <c r="F160" s="54" t="str">
        <f>IF('Ave model'!D69&lt;&gt;0,IF(SUM(F$16)&gt;0,IF($D$12="Not in the labour force",('Ave model'!D69*F$131),""),""),"")</f>
        <v/>
      </c>
      <c r="G160" s="54" t="str">
        <f>IF('Ave model'!E69&lt;&gt;0,IF(SUM(G$16)&gt;0,IF($D$12="Not in the labour force",('Ave model'!E69*G$131),""),""),"")</f>
        <v/>
      </c>
      <c r="H160" s="54" t="str">
        <f>IF('Ave model'!F69&lt;&gt;0,IF(SUM(H$16)&gt;0,IF($D$12="Not in the labour force",('Ave model'!F69*H$131),""),""),"")</f>
        <v/>
      </c>
      <c r="I160" s="54" t="str">
        <f>IF('Ave model'!G69&lt;&gt;0,IF(SUM(I$16)&gt;0,IF($D$12="Not in the labour force",('Ave model'!G69*I$131),""),""),"")</f>
        <v/>
      </c>
      <c r="J160" s="54" t="str">
        <f>IF('Ave model'!H69&lt;&gt;0,IF(SUM(J$16)&gt;0,IF($D$12="Not in the labour force",('Ave model'!H69*J$131),""),""),"")</f>
        <v/>
      </c>
      <c r="K160" s="54" t="str">
        <f>IF('Ave model'!I69&lt;&gt;0,IF(SUM(K$16)&gt;0,IF($D$12="Not in the labour force",('Ave model'!I69*K$131),""),""),"")</f>
        <v/>
      </c>
      <c r="L160" s="164" t="str">
        <f>IF('Ave model'!J69&lt;&gt;0,IF(SUM(L$16)&gt;0,IF($D$12="Not in the labour force",('Ave model'!J69*L$131),""),""),"")</f>
        <v/>
      </c>
    </row>
    <row r="161" spans="1:12" ht="12.75" hidden="1" customHeight="1" x14ac:dyDescent="0.2">
      <c r="A161" s="129" t="s">
        <v>212</v>
      </c>
      <c r="B161" s="48"/>
      <c r="C161" s="48"/>
      <c r="D161" s="54" t="str">
        <f>IF('Ave model'!B70&lt;&gt;0,IF(SUM(D$16)&gt;0,IF($D$12="Not in the labour force",('Ave model'!B70*D$131),""),""),"")</f>
        <v/>
      </c>
      <c r="E161" s="54" t="str">
        <f>IF('Ave model'!C70&lt;&gt;0,IF(SUM(E$16)&gt;0,IF($D$12="Not in the labour force",('Ave model'!C70*E$131),""),""),"")</f>
        <v/>
      </c>
      <c r="F161" s="54" t="str">
        <f>IF('Ave model'!D70&lt;&gt;0,IF(SUM(F$16)&gt;0,IF($D$12="Not in the labour force",('Ave model'!D70*F$131),""),""),"")</f>
        <v/>
      </c>
      <c r="G161" s="54" t="str">
        <f>IF('Ave model'!E70&lt;&gt;0,IF(SUM(G$16)&gt;0,IF($D$12="Not in the labour force",('Ave model'!E70*G$131),""),""),"")</f>
        <v/>
      </c>
      <c r="H161" s="54" t="str">
        <f>IF('Ave model'!F70&lt;&gt;0,IF(SUM(H$16)&gt;0,IF($D$12="Not in the labour force",('Ave model'!F70*H$131),""),""),"")</f>
        <v/>
      </c>
      <c r="I161" s="54" t="str">
        <f>IF('Ave model'!G70&lt;&gt;0,IF(SUM(I$16)&gt;0,IF($D$12="Not in the labour force",('Ave model'!G70*I$131),""),""),"")</f>
        <v/>
      </c>
      <c r="J161" s="54" t="str">
        <f>IF('Ave model'!H70&lt;&gt;0,IF(SUM(J$16)&gt;0,IF($D$12="Not in the labour force",('Ave model'!H70*J$131),""),""),"")</f>
        <v/>
      </c>
      <c r="K161" s="54" t="str">
        <f>IF('Ave model'!I70&lt;&gt;0,IF(SUM(K$16)&gt;0,IF($D$12="Not in the labour force",('Ave model'!I70*K$131),""),""),"")</f>
        <v/>
      </c>
      <c r="L161" s="164" t="str">
        <f>IF('Ave model'!J70&lt;&gt;0,IF(SUM(L$16)&gt;0,IF($D$12="Not in the labour force",('Ave model'!J70*L$131),""),""),"")</f>
        <v/>
      </c>
    </row>
    <row r="162" spans="1:12" ht="12.75" hidden="1" customHeight="1" x14ac:dyDescent="0.2">
      <c r="A162" s="129" t="s">
        <v>247</v>
      </c>
      <c r="B162" s="48"/>
      <c r="C162" s="48"/>
      <c r="D162" s="54" t="str">
        <f>IF('Ave model'!B71&lt;&gt;0,IF(SUM(D$16)&gt;0,IF($D$12="Not in the labour force",('Ave model'!B71*D$131),""),""),"")</f>
        <v/>
      </c>
      <c r="E162" s="54" t="str">
        <f>IF('Ave model'!C71&lt;&gt;0,IF(SUM(E$16)&gt;0,IF($D$12="Not in the labour force",('Ave model'!C71*E$131),""),""),"")</f>
        <v/>
      </c>
      <c r="F162" s="54" t="str">
        <f>IF('Ave model'!D71&lt;&gt;0,IF(SUM(F$16)&gt;0,IF($D$12="Not in the labour force",('Ave model'!D71*F$131),""),""),"")</f>
        <v/>
      </c>
      <c r="G162" s="54" t="str">
        <f>IF('Ave model'!E71&lt;&gt;0,IF(SUM(G$16)&gt;0,IF($D$12="Not in the labour force",('Ave model'!E71*G$131),""),""),"")</f>
        <v/>
      </c>
      <c r="H162" s="54" t="str">
        <f>IF('Ave model'!F71&lt;&gt;0,IF(SUM(H$16)&gt;0,IF($D$12="Not in the labour force",('Ave model'!F71*H$131),""),""),"")</f>
        <v/>
      </c>
      <c r="I162" s="54" t="str">
        <f>IF('Ave model'!G71&lt;&gt;0,IF(SUM(I$16)&gt;0,IF($D$12="Not in the labour force",('Ave model'!G71*I$131),""),""),"")</f>
        <v/>
      </c>
      <c r="J162" s="54" t="str">
        <f>IF('Ave model'!H71&lt;&gt;0,IF(SUM(J$16)&gt;0,IF($D$12="Not in the labour force",('Ave model'!H71*J$131),""),""),"")</f>
        <v/>
      </c>
      <c r="K162" s="54" t="str">
        <f>IF('Ave model'!I71&lt;&gt;0,IF(SUM(K$16)&gt;0,IF($D$12="Not in the labour force",('Ave model'!I71*K$131),""),""),"")</f>
        <v/>
      </c>
      <c r="L162" s="164" t="str">
        <f>IF('Ave model'!J71&lt;&gt;0,IF(SUM(L$16)&gt;0,IF($D$12="Not in the labour force",('Ave model'!J71*L$131),""),""),"")</f>
        <v/>
      </c>
    </row>
    <row r="163" spans="1:12" ht="12.75" hidden="1" customHeight="1" x14ac:dyDescent="0.2">
      <c r="A163" s="129" t="s">
        <v>213</v>
      </c>
      <c r="B163" s="48"/>
      <c r="C163" s="48"/>
      <c r="D163" s="54" t="str">
        <f>IF('Ave model'!B72&lt;&gt;0,IF(SUM(D$16)&gt;0,IF($D$12="Not in the labour force",('Ave model'!B72*D$131),""),""),"")</f>
        <v/>
      </c>
      <c r="E163" s="54" t="str">
        <f>IF('Ave model'!C72&lt;&gt;0,IF(SUM(E$16)&gt;0,IF($D$12="Not in the labour force",('Ave model'!C72*E$131),""),""),"")</f>
        <v/>
      </c>
      <c r="F163" s="54" t="str">
        <f>IF('Ave model'!D72&lt;&gt;0,IF(SUM(F$16)&gt;0,IF($D$12="Not in the labour force",('Ave model'!D72*F$131),""),""),"")</f>
        <v/>
      </c>
      <c r="G163" s="54" t="str">
        <f>IF('Ave model'!E72&lt;&gt;0,IF(SUM(G$16)&gt;0,IF($D$12="Not in the labour force",('Ave model'!E72*G$131),""),""),"")</f>
        <v/>
      </c>
      <c r="H163" s="54" t="str">
        <f>IF('Ave model'!F72&lt;&gt;0,IF(SUM(H$16)&gt;0,IF($D$12="Not in the labour force",('Ave model'!F72*H$131),""),""),"")</f>
        <v/>
      </c>
      <c r="I163" s="54" t="str">
        <f>IF('Ave model'!G72&lt;&gt;0,IF(SUM(I$16)&gt;0,IF($D$12="Not in the labour force",('Ave model'!G72*I$131),""),""),"")</f>
        <v/>
      </c>
      <c r="J163" s="54" t="str">
        <f>IF('Ave model'!H72&lt;&gt;0,IF(SUM(J$16)&gt;0,IF($D$12="Not in the labour force",('Ave model'!H72*J$131),""),""),"")</f>
        <v/>
      </c>
      <c r="K163" s="54" t="str">
        <f>IF('Ave model'!I72&lt;&gt;0,IF(SUM(K$16)&gt;0,IF($D$12="Not in the labour force",('Ave model'!I72*K$131),""),""),"")</f>
        <v/>
      </c>
      <c r="L163" s="164" t="str">
        <f>IF('Ave model'!J72&lt;&gt;0,IF(SUM(L$16)&gt;0,IF($D$12="Not in the labour force",('Ave model'!J72*L$131),""),""),"")</f>
        <v/>
      </c>
    </row>
    <row r="164" spans="1:12" ht="12.75" hidden="1" customHeight="1" x14ac:dyDescent="0.2">
      <c r="A164" s="129" t="s">
        <v>214</v>
      </c>
      <c r="B164" s="48"/>
      <c r="C164" s="48"/>
      <c r="D164" s="54" t="str">
        <f>IF('Ave model'!B73&lt;&gt;0,IF(SUM(D$16)&gt;0,IF($D$12="Not in the labour force",('Ave model'!B73*D$131),""),""),"")</f>
        <v/>
      </c>
      <c r="E164" s="54" t="str">
        <f>IF('Ave model'!C73&lt;&gt;0,IF(SUM(E$16)&gt;0,IF($D$12="Not in the labour force",('Ave model'!C73*E$131),""),""),"")</f>
        <v/>
      </c>
      <c r="F164" s="54" t="str">
        <f>IF('Ave model'!D73&lt;&gt;0,IF(SUM(F$16)&gt;0,IF($D$12="Not in the labour force",('Ave model'!D73*F$131),""),""),"")</f>
        <v/>
      </c>
      <c r="G164" s="54" t="str">
        <f>IF('Ave model'!E73&lt;&gt;0,IF(SUM(G$16)&gt;0,IF($D$12="Not in the labour force",('Ave model'!E73*G$131),""),""),"")</f>
        <v/>
      </c>
      <c r="H164" s="54" t="str">
        <f>IF('Ave model'!F73&lt;&gt;0,IF(SUM(H$16)&gt;0,IF($D$12="Not in the labour force",('Ave model'!F73*H$131),""),""),"")</f>
        <v/>
      </c>
      <c r="I164" s="54" t="str">
        <f>IF('Ave model'!G73&lt;&gt;0,IF(SUM(I$16)&gt;0,IF($D$12="Not in the labour force",('Ave model'!G73*I$131),""),""),"")</f>
        <v/>
      </c>
      <c r="J164" s="54" t="str">
        <f>IF('Ave model'!H73&lt;&gt;0,IF(SUM(J$16)&gt;0,IF($D$12="Not in the labour force",('Ave model'!H73*J$131),""),""),"")</f>
        <v/>
      </c>
      <c r="K164" s="54" t="str">
        <f>IF('Ave model'!I73&lt;&gt;0,IF(SUM(K$16)&gt;0,IF($D$12="Not in the labour force",('Ave model'!I73*K$131),""),""),"")</f>
        <v/>
      </c>
      <c r="L164" s="164" t="str">
        <f>IF('Ave model'!J73&lt;&gt;0,IF(SUM(L$16)&gt;0,IF($D$12="Not in the labour force",('Ave model'!J73*L$131),""),""),"")</f>
        <v/>
      </c>
    </row>
    <row r="165" spans="1:12" ht="12.75" hidden="1" customHeight="1" x14ac:dyDescent="0.2">
      <c r="A165" s="129" t="s">
        <v>215</v>
      </c>
      <c r="B165" s="48"/>
      <c r="C165" s="48"/>
      <c r="D165" s="54" t="str">
        <f>IF('Ave model'!B74&lt;&gt;0,IF(SUM(D$16)&gt;0,IF($D$12="Not in the labour force",('Ave model'!B74*D$131),""),""),"")</f>
        <v/>
      </c>
      <c r="E165" s="54" t="str">
        <f>IF('Ave model'!C74&lt;&gt;0,IF(SUM(E$16)&gt;0,IF($D$12="Not in the labour force",('Ave model'!C74*E$131),""),""),"")</f>
        <v/>
      </c>
      <c r="F165" s="54" t="str">
        <f>IF('Ave model'!D74&lt;&gt;0,IF(SUM(F$16)&gt;0,IF($D$12="Not in the labour force",('Ave model'!D74*F$131),""),""),"")</f>
        <v/>
      </c>
      <c r="G165" s="54" t="str">
        <f>IF('Ave model'!E74&lt;&gt;0,IF(SUM(G$16)&gt;0,IF($D$12="Not in the labour force",('Ave model'!E74*G$131),""),""),"")</f>
        <v/>
      </c>
      <c r="H165" s="54" t="str">
        <f>IF('Ave model'!F74&lt;&gt;0,IF(SUM(H$16)&gt;0,IF($D$12="Not in the labour force",('Ave model'!F74*H$131),""),""),"")</f>
        <v/>
      </c>
      <c r="I165" s="54" t="str">
        <f>IF('Ave model'!G74&lt;&gt;0,IF(SUM(I$16)&gt;0,IF($D$12="Not in the labour force",('Ave model'!G74*I$131),""),""),"")</f>
        <v/>
      </c>
      <c r="J165" s="54" t="str">
        <f>IF('Ave model'!H74&lt;&gt;0,IF(SUM(J$16)&gt;0,IF($D$12="Not in the labour force",('Ave model'!H74*J$131),""),""),"")</f>
        <v/>
      </c>
      <c r="K165" s="54" t="str">
        <f>IF('Ave model'!I74&lt;&gt;0,IF(SUM(K$16)&gt;0,IF($D$12="Not in the labour force",('Ave model'!I74*K$131),""),""),"")</f>
        <v/>
      </c>
      <c r="L165" s="164" t="str">
        <f>IF('Ave model'!J74&lt;&gt;0,IF(SUM(L$16)&gt;0,IF($D$12="Not in the labour force",('Ave model'!J74*L$131),""),""),"")</f>
        <v/>
      </c>
    </row>
    <row r="166" spans="1:12" ht="12.75" hidden="1" customHeight="1" x14ac:dyDescent="0.2">
      <c r="A166" s="129" t="s">
        <v>216</v>
      </c>
      <c r="B166" s="48"/>
      <c r="C166" s="48"/>
      <c r="D166" s="54" t="str">
        <f>IF('Ave model'!B75&lt;&gt;0,IF(SUM(D$16)&gt;0,IF($D$12="Not in the labour force",('Ave model'!B75*D$131),""),""),"")</f>
        <v/>
      </c>
      <c r="E166" s="54" t="str">
        <f>IF('Ave model'!C75&lt;&gt;0,IF(SUM(E$16)&gt;0,IF($D$12="Not in the labour force",('Ave model'!C75*E$131),""),""),"")</f>
        <v/>
      </c>
      <c r="F166" s="54" t="str">
        <f>IF('Ave model'!D75&lt;&gt;0,IF(SUM(F$16)&gt;0,IF($D$12="Not in the labour force",('Ave model'!D75*F$131),""),""),"")</f>
        <v/>
      </c>
      <c r="G166" s="54" t="str">
        <f>IF('Ave model'!E75&lt;&gt;0,IF(SUM(G$16)&gt;0,IF($D$12="Not in the labour force",('Ave model'!E75*G$131),""),""),"")</f>
        <v/>
      </c>
      <c r="H166" s="54" t="str">
        <f>IF('Ave model'!F75&lt;&gt;0,IF(SUM(H$16)&gt;0,IF($D$12="Not in the labour force",('Ave model'!F75*H$131),""),""),"")</f>
        <v/>
      </c>
      <c r="I166" s="54" t="str">
        <f>IF('Ave model'!G75&lt;&gt;0,IF(SUM(I$16)&gt;0,IF($D$12="Not in the labour force",('Ave model'!G75*I$131),""),""),"")</f>
        <v/>
      </c>
      <c r="J166" s="54" t="str">
        <f>IF('Ave model'!H75&lt;&gt;0,IF(SUM(J$16)&gt;0,IF($D$12="Not in the labour force",('Ave model'!H75*J$131),""),""),"")</f>
        <v/>
      </c>
      <c r="K166" s="54" t="str">
        <f>IF('Ave model'!I75&lt;&gt;0,IF(SUM(K$16)&gt;0,IF($D$12="Not in the labour force",('Ave model'!I75*K$131),""),""),"")</f>
        <v/>
      </c>
      <c r="L166" s="164" t="str">
        <f>IF('Ave model'!J75&lt;&gt;0,IF(SUM(L$16)&gt;0,IF($D$12="Not in the labour force",('Ave model'!J75*L$131),""),""),"")</f>
        <v/>
      </c>
    </row>
    <row r="167" spans="1:12" ht="12.75" hidden="1" customHeight="1" x14ac:dyDescent="0.2">
      <c r="A167" s="232" t="s">
        <v>217</v>
      </c>
      <c r="B167" s="136"/>
      <c r="C167" s="136"/>
      <c r="D167" s="235" t="str">
        <f>IF('Ave model'!B76&lt;&gt;0,IF(SUM(D$16)&gt;0,IF($D$12="Not in the labour force",('Ave model'!B76*D$131),""),""),"")</f>
        <v/>
      </c>
      <c r="E167" s="235" t="str">
        <f>IF('Ave model'!C76&lt;&gt;0,IF(SUM(E$16)&gt;0,IF($D$12="Not in the labour force",('Ave model'!C76*E$131),""),""),"")</f>
        <v/>
      </c>
      <c r="F167" s="235" t="str">
        <f>IF('Ave model'!D76&lt;&gt;0,IF(SUM(F$16)&gt;0,IF($D$12="Not in the labour force",('Ave model'!D76*F$131),""),""),"")</f>
        <v/>
      </c>
      <c r="G167" s="235" t="str">
        <f>IF('Ave model'!E76&lt;&gt;0,IF(SUM(G$16)&gt;0,IF($D$12="Not in the labour force",('Ave model'!E76*G$131),""),""),"")</f>
        <v/>
      </c>
      <c r="H167" s="235" t="str">
        <f>IF('Ave model'!F76&lt;&gt;0,IF(SUM(H$16)&gt;0,IF($D$12="Not in the labour force",('Ave model'!F76*H$131),""),""),"")</f>
        <v/>
      </c>
      <c r="I167" s="235" t="str">
        <f>IF('Ave model'!G76&lt;&gt;0,IF(SUM(I$16)&gt;0,IF($D$12="Not in the labour force",('Ave model'!G76*I$131),""),""),"")</f>
        <v/>
      </c>
      <c r="J167" s="235" t="str">
        <f>IF('Ave model'!H76&lt;&gt;0,IF(SUM(J$16)&gt;0,IF($D$12="Not in the labour force",('Ave model'!H76*J$131),""),""),"")</f>
        <v/>
      </c>
      <c r="K167" s="235" t="str">
        <f>IF('Ave model'!I76&lt;&gt;0,IF(SUM(K$16)&gt;0,IF($D$12="Not in the labour force",('Ave model'!I76*K$131),""),""),"")</f>
        <v/>
      </c>
      <c r="L167" s="236" t="str">
        <f>IF('Ave model'!J76&lt;&gt;0,IF(SUM(L$16)&gt;0,IF($D$12="Not in the labour force",('Ave model'!J76*L$131),""),""),"")</f>
        <v/>
      </c>
    </row>
    <row r="168" spans="1:12" ht="12.75" hidden="1" customHeight="1" x14ac:dyDescent="0.2"/>
    <row r="169" spans="1:12" ht="12.75" hidden="1" customHeight="1" x14ac:dyDescent="0.2"/>
    <row r="170" spans="1:12" ht="12.75" customHeight="1" x14ac:dyDescent="0.2"/>
  </sheetData>
  <sheetProtection sheet="1" selectLockedCells="1"/>
  <mergeCells count="9">
    <mergeCell ref="A38:E38"/>
    <mergeCell ref="A39:C39"/>
    <mergeCell ref="D10:E10"/>
    <mergeCell ref="F10:G10"/>
    <mergeCell ref="A10:B10"/>
    <mergeCell ref="D12:E12"/>
    <mergeCell ref="A35:L35"/>
    <mergeCell ref="A37:E37"/>
    <mergeCell ref="A36:E36"/>
  </mergeCells>
  <phoneticPr fontId="23" type="noConversion"/>
  <dataValidations count="1">
    <dataValidation type="list" allowBlank="1" showInputMessage="1" showErrorMessage="1" sqref="D12:E12">
      <formula1>$A$42:$A$47</formula1>
    </dataValidation>
  </dataValidations>
  <hyperlinks>
    <hyperlink ref="A7" location="'Step by step'!A1" display="Step by step guide"/>
    <hyperlink ref="B7:C7" r:id="rId1" display="Labour Force Survey Standard Errors, 2005"/>
    <hyperlink ref="A39" r:id="rId2" display="© Commonwealth of Australia &lt;&lt;yyyy&gt;&gt;"/>
  </hyperlinks>
  <pageMargins left="0.5" right="0.5" top="0.5" bottom="0.5" header="0" footer="0"/>
  <pageSetup paperSize="9" scale="80" orientation="landscape" horizontalDpi="1200" verticalDpi="1200" r:id="rId3"/>
  <headerFooter alignWithMargins="0"/>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IV134"/>
  <sheetViews>
    <sheetView zoomScaleNormal="100" workbookViewId="0">
      <pane ySplit="14" topLeftCell="A15" activePane="bottomLeft" state="frozen"/>
      <selection pane="bottomLeft" activeCell="C10" sqref="C10"/>
    </sheetView>
  </sheetViews>
  <sheetFormatPr defaultColWidth="9.6640625" defaultRowHeight="12.75" x14ac:dyDescent="0.2"/>
  <cols>
    <col min="1" max="1" width="15.77734375" style="466" customWidth="1"/>
    <col min="2" max="2" width="26.21875" style="466" customWidth="1"/>
    <col min="3" max="3" width="14.77734375" style="466" customWidth="1"/>
    <col min="4" max="4" width="1.6640625" style="466" customWidth="1"/>
    <col min="5" max="5" width="14.77734375" style="466" customWidth="1"/>
    <col min="6" max="6" width="1.6640625" style="466" customWidth="1"/>
    <col min="7" max="7" width="9.6640625" style="467" customWidth="1"/>
    <col min="8" max="8" width="1.6640625" style="466" customWidth="1"/>
    <col min="9" max="9" width="9.6640625" style="466" customWidth="1"/>
    <col min="10" max="10" width="1.6640625" style="466" customWidth="1"/>
    <col min="11" max="11" width="9.6640625" style="466" customWidth="1"/>
    <col min="12" max="12" width="1.6640625" style="466" customWidth="1"/>
    <col min="13" max="13" width="9.6640625" style="466" customWidth="1"/>
    <col min="14" max="14" width="1.6640625" style="466" customWidth="1"/>
    <col min="15" max="15" width="9.6640625" style="466" customWidth="1"/>
    <col min="16" max="16" width="1.6640625" style="466" customWidth="1"/>
    <col min="17" max="17" width="9.6640625" style="466" customWidth="1"/>
    <col min="18" max="18" width="5.5546875" style="459" customWidth="1"/>
    <col min="19" max="19" width="5" style="466" hidden="1" customWidth="1"/>
    <col min="20" max="20" width="5.5546875" style="466" hidden="1" customWidth="1"/>
    <col min="21" max="21" width="5.21875" style="466" hidden="1" customWidth="1"/>
    <col min="22" max="22" width="4.88671875" style="466" hidden="1" customWidth="1"/>
    <col min="23" max="23" width="6" style="466" hidden="1" customWidth="1"/>
    <col min="24" max="24" width="4.77734375" style="466" hidden="1" customWidth="1"/>
    <col min="25" max="25" width="5.77734375" style="466" hidden="1" customWidth="1"/>
    <col min="26" max="26" width="4" style="466" hidden="1" customWidth="1"/>
    <col min="27" max="27" width="5.88671875" style="466" hidden="1" customWidth="1"/>
    <col min="28" max="28" width="5.33203125" style="466" hidden="1" customWidth="1"/>
    <col min="29" max="29" width="5.44140625" style="466" hidden="1" customWidth="1"/>
    <col min="30" max="30" width="4.5546875" style="466" hidden="1" customWidth="1"/>
    <col min="31" max="31" width="4.109375" style="466" hidden="1" customWidth="1"/>
    <col min="32" max="32" width="4.77734375" style="466" hidden="1" customWidth="1"/>
    <col min="33" max="33" width="4.21875" style="466" hidden="1" customWidth="1"/>
    <col min="34" max="34" width="9.6640625" style="466" customWidth="1"/>
    <col min="35" max="16384" width="9.6640625" style="466"/>
  </cols>
  <sheetData>
    <row r="1" spans="1:31" s="468" customFormat="1" ht="60" customHeight="1" x14ac:dyDescent="0.2">
      <c r="B1" s="469" t="s">
        <v>286</v>
      </c>
      <c r="R1" s="470"/>
    </row>
    <row r="2" spans="1:31" ht="20.100000000000001" customHeight="1" x14ac:dyDescent="0.25">
      <c r="A2" s="471" t="s">
        <v>266</v>
      </c>
    </row>
    <row r="3" spans="1:31" s="472" customFormat="1" ht="20.100000000000001" customHeight="1" x14ac:dyDescent="0.2">
      <c r="A3" s="392" t="s">
        <v>472</v>
      </c>
      <c r="R3" s="473"/>
    </row>
    <row r="4" spans="1:31" ht="15" customHeight="1" x14ac:dyDescent="0.2"/>
    <row r="5" spans="1:31" s="476" customFormat="1" ht="20.100000000000001" customHeight="1" x14ac:dyDescent="0.25">
      <c r="A5" s="474" t="s">
        <v>487</v>
      </c>
      <c r="B5" s="475"/>
      <c r="R5" s="477"/>
    </row>
    <row r="6" spans="1:31" s="476" customFormat="1" ht="15" customHeight="1" x14ac:dyDescent="0.2">
      <c r="R6" s="477"/>
    </row>
    <row r="7" spans="1:31" s="382" customFormat="1" ht="20.100000000000001" customHeight="1" x14ac:dyDescent="0.2">
      <c r="A7" s="478" t="s">
        <v>303</v>
      </c>
      <c r="B7" s="590" t="s">
        <v>287</v>
      </c>
      <c r="C7" s="591"/>
      <c r="E7" s="442"/>
      <c r="R7" s="460"/>
    </row>
    <row r="8" spans="1:31" s="382" customFormat="1" ht="9.9499999999999993" customHeight="1" x14ac:dyDescent="0.2">
      <c r="A8" s="467"/>
      <c r="B8" s="58"/>
      <c r="C8" s="476"/>
      <c r="D8" s="476"/>
      <c r="E8" s="476"/>
      <c r="R8" s="460"/>
    </row>
    <row r="9" spans="1:31" s="382" customFormat="1" ht="9.9499999999999993" customHeight="1" thickBot="1" x14ac:dyDescent="0.25">
      <c r="B9" s="58"/>
      <c r="C9" s="94"/>
      <c r="D9" s="479"/>
      <c r="R9" s="460"/>
    </row>
    <row r="10" spans="1:31" s="383" customFormat="1" ht="15.75" customHeight="1" thickTop="1" thickBot="1" x14ac:dyDescent="0.3">
      <c r="A10" s="632" t="s">
        <v>180</v>
      </c>
      <c r="B10" s="630"/>
      <c r="C10" s="50"/>
      <c r="D10" s="522"/>
      <c r="E10" s="635" t="s">
        <v>23</v>
      </c>
      <c r="F10" s="636"/>
      <c r="G10" s="520"/>
      <c r="H10" s="521"/>
      <c r="I10" s="521"/>
      <c r="J10" s="481"/>
      <c r="K10" s="481"/>
      <c r="L10" s="481"/>
      <c r="M10" s="481"/>
      <c r="N10" s="481"/>
      <c r="O10" s="481"/>
      <c r="P10" s="481"/>
      <c r="Q10" s="481"/>
      <c r="R10" s="514"/>
      <c r="S10" s="481"/>
      <c r="T10" s="619"/>
      <c r="U10" s="620"/>
      <c r="V10" s="620"/>
      <c r="W10" s="620"/>
      <c r="X10" s="620"/>
      <c r="Y10" s="620"/>
      <c r="Z10" s="620"/>
      <c r="AA10" s="620"/>
      <c r="AB10" s="620"/>
      <c r="AC10" s="620"/>
      <c r="AD10" s="620"/>
      <c r="AE10" s="620"/>
    </row>
    <row r="11" spans="1:31" s="383" customFormat="1" ht="15.75" customHeight="1" thickTop="1" x14ac:dyDescent="0.2">
      <c r="A11" s="633" t="s">
        <v>471</v>
      </c>
      <c r="B11" s="634"/>
      <c r="C11" s="627" t="s">
        <v>99</v>
      </c>
      <c r="D11" s="628"/>
      <c r="E11" s="628"/>
      <c r="F11" s="628"/>
      <c r="G11" s="628"/>
      <c r="H11" s="628"/>
      <c r="I11" s="628"/>
      <c r="J11" s="481"/>
      <c r="K11" s="637" t="s">
        <v>158</v>
      </c>
      <c r="L11" s="618"/>
      <c r="M11" s="618"/>
      <c r="N11" s="618"/>
      <c r="O11" s="618"/>
      <c r="P11" s="618"/>
      <c r="Q11" s="618"/>
      <c r="R11" s="482"/>
      <c r="S11" s="483"/>
      <c r="T11" s="484" t="s">
        <v>238</v>
      </c>
      <c r="U11" s="485"/>
      <c r="V11" s="480"/>
      <c r="W11" s="486"/>
      <c r="X11" s="487"/>
      <c r="Y11" s="616" t="s">
        <v>225</v>
      </c>
      <c r="Z11" s="616"/>
      <c r="AA11" s="618"/>
      <c r="AB11" s="487"/>
      <c r="AC11" s="616" t="s">
        <v>226</v>
      </c>
      <c r="AD11" s="616"/>
      <c r="AE11" s="617"/>
    </row>
    <row r="12" spans="1:31" s="383" customFormat="1" ht="27" customHeight="1" thickBot="1" x14ac:dyDescent="0.25">
      <c r="C12" s="488"/>
      <c r="D12" s="483"/>
      <c r="E12" s="483"/>
      <c r="F12" s="483"/>
      <c r="G12" s="623" t="s">
        <v>157</v>
      </c>
      <c r="H12" s="483"/>
      <c r="I12" s="623" t="str">
        <f>CONCATENATE(IF($C$13="Select estimate type","",$C$13),(IF($C$13="Select estimate type","Population rate"," to Population rate")))</f>
        <v>Population rate</v>
      </c>
      <c r="J12" s="481"/>
      <c r="K12" s="488"/>
      <c r="L12" s="483"/>
      <c r="M12" s="483"/>
      <c r="N12" s="483"/>
      <c r="O12" s="621" t="s">
        <v>157</v>
      </c>
      <c r="P12" s="483"/>
      <c r="Q12" s="623" t="str">
        <f>CONCATENATE(IF($C$13="Select estimate type","",$C$13),(IF($C$13="Select estimate type","Population rate"," to Population rate")))</f>
        <v>Population rate</v>
      </c>
      <c r="R12" s="515"/>
      <c r="S12" s="490"/>
      <c r="T12" s="481"/>
      <c r="U12" s="488"/>
      <c r="V12" s="488"/>
      <c r="W12" s="483"/>
      <c r="X12" s="483"/>
      <c r="Y12" s="488"/>
      <c r="Z12" s="488"/>
      <c r="AA12" s="483"/>
      <c r="AB12" s="483"/>
      <c r="AC12" s="488"/>
      <c r="AD12" s="488"/>
      <c r="AE12" s="483"/>
    </row>
    <row r="13" spans="1:31" s="383" customFormat="1" ht="14.25" customHeight="1" thickTop="1" thickBot="1" x14ac:dyDescent="0.25">
      <c r="A13" s="385" t="s">
        <v>197</v>
      </c>
      <c r="C13" s="244" t="s">
        <v>197</v>
      </c>
      <c r="D13" s="489"/>
      <c r="E13" s="244" t="s">
        <v>197</v>
      </c>
      <c r="F13" s="489"/>
      <c r="G13" s="622"/>
      <c r="H13" s="490"/>
      <c r="I13" s="624"/>
      <c r="J13" s="466"/>
      <c r="K13" s="491" t="str">
        <f>IF(C13="Select estimate type","Estimate type",C13)</f>
        <v>Estimate type</v>
      </c>
      <c r="L13" s="467"/>
      <c r="M13" s="491" t="str">
        <f>IF(E13="Select estimate type","Estimate type",E13)</f>
        <v>Estimate type</v>
      </c>
      <c r="N13" s="467"/>
      <c r="O13" s="622"/>
      <c r="P13" s="490"/>
      <c r="Q13" s="624"/>
      <c r="R13" s="516"/>
      <c r="S13" s="443"/>
      <c r="T13" s="466"/>
      <c r="U13" s="489" t="s">
        <v>109</v>
      </c>
      <c r="V13" s="489"/>
      <c r="W13" s="489" t="s">
        <v>109</v>
      </c>
      <c r="X13" s="489"/>
      <c r="Y13" s="505" t="s">
        <v>109</v>
      </c>
      <c r="Z13" s="505"/>
      <c r="AA13" s="467" t="s">
        <v>109</v>
      </c>
      <c r="AB13" s="467"/>
      <c r="AC13" s="505" t="s">
        <v>109</v>
      </c>
      <c r="AD13" s="505"/>
      <c r="AE13" s="467" t="s">
        <v>109</v>
      </c>
    </row>
    <row r="14" spans="1:31" s="383" customFormat="1" ht="23.25" customHeight="1" thickTop="1" x14ac:dyDescent="0.2">
      <c r="A14" s="625" t="s">
        <v>488</v>
      </c>
      <c r="B14" s="626"/>
      <c r="C14" s="518" t="s">
        <v>110</v>
      </c>
      <c r="D14" s="492"/>
      <c r="E14" s="518" t="s">
        <v>113</v>
      </c>
      <c r="F14" s="492"/>
      <c r="G14" s="493" t="s">
        <v>349</v>
      </c>
      <c r="H14" s="492"/>
      <c r="I14" s="494" t="s">
        <v>116</v>
      </c>
      <c r="J14" s="466"/>
      <c r="K14" s="494" t="s">
        <v>110</v>
      </c>
      <c r="L14" s="466"/>
      <c r="M14" s="494" t="s">
        <v>113</v>
      </c>
      <c r="N14" s="466"/>
      <c r="O14" s="494" t="s">
        <v>115</v>
      </c>
      <c r="P14" s="492"/>
      <c r="Q14" s="494" t="s">
        <v>117</v>
      </c>
      <c r="R14" s="499"/>
      <c r="S14" s="500"/>
      <c r="T14" s="466"/>
      <c r="U14" s="498" t="s">
        <v>110</v>
      </c>
      <c r="V14" s="500"/>
      <c r="W14" s="498" t="s">
        <v>113</v>
      </c>
      <c r="X14" s="500"/>
      <c r="Y14" s="498" t="s">
        <v>110</v>
      </c>
      <c r="Z14" s="500"/>
      <c r="AA14" s="498" t="s">
        <v>113</v>
      </c>
      <c r="AB14" s="500"/>
      <c r="AC14" s="498" t="s">
        <v>110</v>
      </c>
      <c r="AD14" s="500"/>
      <c r="AE14" s="498" t="s">
        <v>113</v>
      </c>
    </row>
    <row r="15" spans="1:31" s="383" customFormat="1" ht="15.75" thickBot="1" x14ac:dyDescent="0.25">
      <c r="A15" s="495" t="s">
        <v>362</v>
      </c>
      <c r="B15" s="424"/>
      <c r="C15" s="496"/>
      <c r="D15" s="489"/>
      <c r="E15" s="496"/>
      <c r="F15" s="489"/>
      <c r="G15" s="497"/>
      <c r="H15" s="489"/>
      <c r="I15" s="496"/>
      <c r="J15" s="466"/>
      <c r="K15" s="498"/>
      <c r="L15" s="466"/>
      <c r="M15" s="498"/>
      <c r="N15" s="466"/>
      <c r="O15" s="498"/>
      <c r="P15" s="492"/>
      <c r="Q15" s="498"/>
      <c r="R15" s="499"/>
      <c r="S15" s="500"/>
      <c r="T15" s="466"/>
      <c r="U15" s="500"/>
      <c r="V15" s="500"/>
      <c r="W15" s="500"/>
      <c r="X15" s="500"/>
      <c r="Y15" s="500"/>
      <c r="Z15" s="500"/>
      <c r="AA15" s="500"/>
      <c r="AB15" s="500"/>
      <c r="AC15" s="500"/>
      <c r="AD15" s="500"/>
      <c r="AE15" s="500"/>
    </row>
    <row r="16" spans="1:31" s="383" customFormat="1" ht="12.75" customHeight="1" thickTop="1" x14ac:dyDescent="0.25">
      <c r="A16" s="519" t="s">
        <v>363</v>
      </c>
      <c r="B16" s="386"/>
      <c r="C16" s="51"/>
      <c r="D16" s="502" t="str">
        <f t="shared" ref="D16:D45" si="0">IF($C16&gt;0,IF(SUM($K16/+$C16)&gt;0.25,"*",""),"")</f>
        <v/>
      </c>
      <c r="E16" s="51"/>
      <c r="F16" s="502" t="str">
        <f t="shared" ref="F16:F45" si="1">IF($E16&gt;0,IF(SUM($M16/+$E16)&gt;0.25,"*",""),"")</f>
        <v/>
      </c>
      <c r="G16" s="501" t="str">
        <f>IF($C$13="Unemployed",IF($E$13="Labour force",IF(+C16=0,IF(+E16=0,"","Col C please?"),IF(+E16=0,"Col C/Col E",+C16*100/+E16)),""),"")</f>
        <v/>
      </c>
      <c r="H16" s="502" t="str">
        <f t="shared" ref="H16:H45" si="2">IF(SUM($G16)&gt;0,IF(SUM($O16)/SUM($G16)&gt;0.25,"*",""),"")</f>
        <v/>
      </c>
      <c r="I16" s="51"/>
      <c r="J16" s="502" t="str">
        <f t="shared" ref="J16:J45" si="3">IF($I16&gt;0,IF(SUM($Q16/+$I16)&gt;0.25,"*",""),"")</f>
        <v/>
      </c>
      <c r="K16" s="504" t="str">
        <f t="shared" ref="K16:K45" ca="1" si="4">IF(AND(OR(C$13="Employed",C$13="Labour force",C$13="Civilian population",C$13="Unemployed",C$13="Not in the labour force"),$C$10&gt;0,C16&gt;0),OFFSET(U16,0,IF(OR(C$13="Employed",C$13="Labour force",C$13="Civilian population"),0,IF(C$13="Unemployed",4,IF(C$13="Not in the labour force",8,0)))),"")</f>
        <v/>
      </c>
      <c r="L16" s="505" t="str">
        <f>IF(SUM($C16)&gt;0,IF(SUM($K16)/SUM($C16)&gt;0.25,"*",""),"")</f>
        <v/>
      </c>
      <c r="M16" s="504" t="str">
        <f t="shared" ref="M16:M45" ca="1" si="5">IF(AND(OR(E$13="Employed",E$13="Labour force",E$13="Civilian population",E$13="Unemployed",E$13="Not in the labour force"),$C$10&gt;0,E16&gt;0),OFFSET(W16,0,IF(OR(E$13="Employed",E$13="Labour force",E$13="Civilian population"),0,IF(E$13="Unemployed",4,IF(E$13="Not in the labour force",8,0)))),"")</f>
        <v/>
      </c>
      <c r="N16" s="505" t="str">
        <f>IF(SUM($E16)&gt;0,IF(SUM($M16)/SUM($E16)&gt;0.25,"*",""),"")</f>
        <v/>
      </c>
      <c r="O16" s="501" t="str">
        <f>IF(AND($C$10&gt;39386,NOT($G16="")),(SQRT((+$U16/+$C16*100)^2-(+$W16/+$E16*100)^2)*SUM($G16)/100),"")</f>
        <v/>
      </c>
      <c r="P16" s="505" t="str">
        <f>IF(SUM($G16)&gt;0,IF(SUM($O16)/SUM($G16)&gt;0.25,"*",""),"")</f>
        <v/>
      </c>
      <c r="Q16" s="501" t="str">
        <f>IF(AND($C$10&gt;39386,$U16&gt;0,$I16&gt;0,$C16&gt;0),($U16/$C16*$I16),"")</f>
        <v/>
      </c>
      <c r="R16" s="506" t="str">
        <f>IF($I16&gt;0,IF(SUM($Q16/+$I16)&gt;0.25,"*",""),"")</f>
        <v/>
      </c>
      <c r="S16" s="502"/>
      <c r="T16" s="502"/>
      <c r="U16" s="501" t="str">
        <f>IF(+$C16&gt;0,(SUM(+$C16*10^(+'Reg L model'!G8+'Reg L model'!H8*LOG10(+$C16*1000)+(+'Reg L model'!I8*(LOG10(+$C16*1000)^2)+'Reg L model'!J8*(LOG10(+$C16*1000)-'Reg L model'!L8)*(MAX((LOG10(+$C16*1000)-'Reg L model'!L8),0))+'Reg L model'!K8*(LOG10(+$C16*1000)-'Reg L model'!M8)*MAX((LOG10($C16*1000)-'Reg L model'!M8),0)))/100)),"")</f>
        <v/>
      </c>
      <c r="V16" s="501"/>
      <c r="W16" s="501" t="str">
        <f>IF(+$E16&gt;0,(SUM(+$E16*10^(+'Reg L model'!G8+'Reg L model'!H8*LOG10(+$E16*1000)+(+'Reg L model'!I8*(LOG10(+$E16*1000)^2)+'Reg L model'!J8*(LOG10(+$E16*1000)-'Reg L model'!L8)*(MAX((LOG10(+$E16*1000)-'Reg L model'!L8),0))+'Reg L model'!K8*(LOG10(+$E16*1000)-'Reg L model'!M8)*MAX((LOG10($E16*1000)-'Reg L model'!M8),0)))/100)),"")</f>
        <v/>
      </c>
      <c r="X16" s="501"/>
      <c r="Y16" s="501" t="str">
        <f>IF(+$C16&gt;0,(SUM(+$C16*10^(+'Reg L model'!P8+'Reg L model'!Q8*LOG10(+$C16*1000)+(+'Reg L model'!R8*(LOG10(+$C16*1000)^2)+'Reg L model'!S8*(LOG10(+$C16*1000)-'Reg L model'!U8)*(MAX((LOG10(+$C16*1000)-'Reg L model'!U8),0))+'Reg L model'!T8*(LOG10(+$C16*1000)-'Reg L model'!V8)*MAX((LOG10($C16*1000)-'Reg L model'!V8),0)))/100)),"")</f>
        <v/>
      </c>
      <c r="Z16" s="501"/>
      <c r="AA16" s="501" t="str">
        <f>IF(+$E16&gt;0,(SUM(+$E16*10^(+'Reg L model'!P8+'Reg L model'!Q8*LOG10(+$E16*1000)+(+'Reg L model'!R8*(LOG10(+$E16*1000)^2)+'Reg L model'!S8*(LOG10(+$E16*1000)-'Reg L model'!U8)*(MAX((LOG10(+$E16*1000)-'Reg L model'!U8),0))+'Reg L model'!T8*(LOG10(+$E16*1000)-'Reg L model'!V8)*MAX((LOG10($E16*1000)-'Reg L model'!V8),0)))/100)),"")</f>
        <v/>
      </c>
      <c r="AB16" s="501"/>
      <c r="AC16" s="501" t="str">
        <f>IF(+$C16&gt;0,(SUM(+$C16*10^(+'Reg L model'!Y8+'Reg L model'!Z8*LOG10(+$C16*1000)+(+'Reg L model'!AA8*(LOG10(+$C16*1000)^2)+'Reg L model'!AB8*(LOG10(+$C16*1000)-'Reg L model'!AD8)*(MAX((LOG10(+$C16*1000)-'Reg L model'!AD8),0))+'Reg L model'!AC8*(LOG10(+$C16*1000)-'Reg L model'!AE8)*MAX((LOG10($C16*1000)-'Reg L model'!AE8),0)))/100)),"")</f>
        <v/>
      </c>
      <c r="AD16" s="501"/>
      <c r="AE16" s="501" t="str">
        <f>IF(+$E16&gt;0,(SUM(+$E16*10^(+'Reg L model'!Y8+'Reg L model'!Z8*LOG10(+$E16*1000)+(+'Reg L model'!AA8*(LOG10(+$E16*1000)^2)+'Reg L model'!AB8*(LOG10(+$E16*1000)-'Reg L model'!AD8)*(MAX((LOG10(+$E16*1000)-'Reg L model'!AD8),0))+'Reg L model'!AC8*(LOG10(+$E16*1000)-'Reg L model'!AE8)*MAX((LOG10($E16*1000)-'Reg L model'!AE8),0)))/100)),"")</f>
        <v/>
      </c>
    </row>
    <row r="17" spans="1:31" s="383" customFormat="1" ht="12.75" customHeight="1" x14ac:dyDescent="0.25">
      <c r="A17" s="519" t="s">
        <v>364</v>
      </c>
      <c r="B17" s="387"/>
      <c r="C17" s="52"/>
      <c r="D17" s="502" t="str">
        <f t="shared" si="0"/>
        <v/>
      </c>
      <c r="E17" s="52"/>
      <c r="F17" s="502" t="str">
        <f t="shared" si="1"/>
        <v/>
      </c>
      <c r="G17" s="501" t="str">
        <f t="shared" ref="G17:G80" si="6">IF($C$13="Unemployed",IF($E$13="Labour force",IF(+C17=0,IF(+E17=0,"","Col C please?"),IF(+E17=0,"Col C/Col E",+C17*100/+E17)),""),"")</f>
        <v/>
      </c>
      <c r="H17" s="502" t="str">
        <f t="shared" si="2"/>
        <v/>
      </c>
      <c r="I17" s="52"/>
      <c r="J17" s="502" t="str">
        <f t="shared" si="3"/>
        <v/>
      </c>
      <c r="K17" s="504" t="str">
        <f t="shared" ca="1" si="4"/>
        <v/>
      </c>
      <c r="L17" s="505" t="str">
        <f t="shared" ref="L17:L80" si="7">IF(SUM($C17)&gt;0,IF(SUM($K17)/SUM($C17)&gt;0.25,"*",""),"")</f>
        <v/>
      </c>
      <c r="M17" s="504" t="str">
        <f t="shared" ca="1" si="5"/>
        <v/>
      </c>
      <c r="N17" s="505" t="str">
        <f t="shared" ref="N17:N80" si="8">IF(SUM($E17)&gt;0,IF(SUM($M17)/SUM($E17)&gt;0.25,"*",""),"")</f>
        <v/>
      </c>
      <c r="O17" s="501" t="str">
        <f t="shared" ref="O17:O80" si="9">IF(AND($C$10&gt;39386,NOT($G17="")),(SQRT((+$U17/+$C17*100)^2-(+$W17/+$E17*100)^2)*SUM($G17)/100),"")</f>
        <v/>
      </c>
      <c r="P17" s="505" t="str">
        <f t="shared" ref="P17:P80" si="10">IF(SUM($G17)&gt;0,IF(SUM($O17)/SUM($G17)&gt;0.25,"*",""),"")</f>
        <v/>
      </c>
      <c r="Q17" s="501" t="str">
        <f t="shared" ref="Q17:Q80" si="11">IF(AND($C$10&gt;39386,$U17&gt;0,$I17&gt;0,$C17&gt;0),($U17/$C17*$I17),"")</f>
        <v/>
      </c>
      <c r="R17" s="506" t="str">
        <f t="shared" ref="R17:R80" si="12">IF($I17&gt;0,IF(SUM($Q17/+$I17)&gt;0.25,"*",""),"")</f>
        <v/>
      </c>
      <c r="S17" s="502"/>
      <c r="T17" s="502"/>
      <c r="U17" s="501" t="str">
        <f>IF(+$C17&gt;0,(SUM(+$C17*10^(+'Reg L model'!G9+'Reg L model'!H9*LOG10(+$C17*1000)+(+'Reg L model'!I9*(LOG10(+$C17*1000)^2)+'Reg L model'!J9*(LOG10(+$C17*1000)-'Reg L model'!L9)*(MAX((LOG10(+$C17*1000)-'Reg L model'!L9),0))+'Reg L model'!K9*(LOG10(+$C17*1000)-'Reg L model'!M9)*MAX((LOG10($C17*1000)-'Reg L model'!M9),0)))/100)),"")</f>
        <v/>
      </c>
      <c r="V17" s="501"/>
      <c r="W17" s="501" t="str">
        <f>IF(+$E17&gt;0,(SUM(+$E17*10^(+'Reg L model'!G9+'Reg L model'!H9*LOG10(+$E17*1000)+(+'Reg L model'!I9*(LOG10(+$E17*1000)^2)+'Reg L model'!J9*(LOG10(+$E17*1000)-'Reg L model'!L9)*(MAX((LOG10(+$E17*1000)-'Reg L model'!L9),0))+'Reg L model'!K9*(LOG10(+$E17*1000)-'Reg L model'!M9)*MAX((LOG10($E17*1000)-'Reg L model'!M9),0)))/100)),"")</f>
        <v/>
      </c>
      <c r="X17" s="501"/>
      <c r="Y17" s="501" t="str">
        <f>IF(+$C17&gt;0,(SUM(+$C17*10^(+'Reg L model'!P9+'Reg L model'!Q9*LOG10(+$C17*1000)+(+'Reg L model'!R9*(LOG10(+$C17*1000)^2)+'Reg L model'!S9*(LOG10(+$C17*1000)-'Reg L model'!U9)*(MAX((LOG10(+$C17*1000)-'Reg L model'!U9),0))+'Reg L model'!T9*(LOG10(+$C17*1000)-'Reg L model'!V9)*MAX((LOG10($C17*1000)-'Reg L model'!V9),0)))/100)),"")</f>
        <v/>
      </c>
      <c r="Z17" s="501"/>
      <c r="AA17" s="501" t="str">
        <f>IF(+$E17&gt;0,(SUM(+$E17*10^(+'Reg L model'!P9+'Reg L model'!Q9*LOG10(+$E17*1000)+(+'Reg L model'!R9*(LOG10(+$E17*1000)^2)+'Reg L model'!S9*(LOG10(+$E17*1000)-'Reg L model'!U9)*(MAX((LOG10(+$E17*1000)-'Reg L model'!U9),0))+'Reg L model'!T9*(LOG10(+$E17*1000)-'Reg L model'!V9)*MAX((LOG10($E17*1000)-'Reg L model'!V9),0)))/100)),"")</f>
        <v/>
      </c>
      <c r="AB17" s="501"/>
      <c r="AC17" s="501" t="str">
        <f>IF(+$C17&gt;0,(SUM(+$C17*10^(+'Reg L model'!Y9+'Reg L model'!Z9*LOG10(+$C17*1000)+(+'Reg L model'!AA9*(LOG10(+$C17*1000)^2)+'Reg L model'!AB9*(LOG10(+$C17*1000)-'Reg L model'!AD9)*(MAX((LOG10(+$C17*1000)-'Reg L model'!AD9),0))+'Reg L model'!AC9*(LOG10(+$C17*1000)-'Reg L model'!AE9)*MAX((LOG10($C17*1000)-'Reg L model'!AE9),0)))/100)),"")</f>
        <v/>
      </c>
      <c r="AD17" s="501"/>
      <c r="AE17" s="501" t="str">
        <f>IF(+$E17&gt;0,(SUM(+$E17*10^(+'Reg L model'!Y9+'Reg L model'!Z9*LOG10(+$E17*1000)+(+'Reg L model'!AA9*(LOG10(+$E17*1000)^2)+'Reg L model'!AB9*(LOG10(+$E17*1000)-'Reg L model'!AD9)*(MAX((LOG10(+$E17*1000)-'Reg L model'!AD9),0))+'Reg L model'!AC9*(LOG10(+$E17*1000)-'Reg L model'!AE9)*MAX((LOG10($E17*1000)-'Reg L model'!AE9),0)))/100)),"")</f>
        <v/>
      </c>
    </row>
    <row r="18" spans="1:31" s="383" customFormat="1" ht="12.75" customHeight="1" x14ac:dyDescent="0.25">
      <c r="A18" s="519" t="s">
        <v>365</v>
      </c>
      <c r="B18" s="388"/>
      <c r="C18" s="52"/>
      <c r="D18" s="502" t="str">
        <f t="shared" si="0"/>
        <v/>
      </c>
      <c r="E18" s="52"/>
      <c r="F18" s="502" t="str">
        <f t="shared" si="1"/>
        <v/>
      </c>
      <c r="G18" s="501" t="str">
        <f t="shared" si="6"/>
        <v/>
      </c>
      <c r="H18" s="502" t="str">
        <f t="shared" si="2"/>
        <v/>
      </c>
      <c r="I18" s="52"/>
      <c r="J18" s="502" t="str">
        <f t="shared" si="3"/>
        <v/>
      </c>
      <c r="K18" s="504" t="str">
        <f t="shared" ca="1" si="4"/>
        <v/>
      </c>
      <c r="L18" s="505" t="str">
        <f t="shared" si="7"/>
        <v/>
      </c>
      <c r="M18" s="504" t="str">
        <f t="shared" ca="1" si="5"/>
        <v/>
      </c>
      <c r="N18" s="505" t="str">
        <f t="shared" si="8"/>
        <v/>
      </c>
      <c r="O18" s="501" t="str">
        <f t="shared" si="9"/>
        <v/>
      </c>
      <c r="P18" s="505" t="str">
        <f t="shared" si="10"/>
        <v/>
      </c>
      <c r="Q18" s="501" t="str">
        <f t="shared" si="11"/>
        <v/>
      </c>
      <c r="R18" s="506" t="str">
        <f t="shared" si="12"/>
        <v/>
      </c>
      <c r="S18" s="502"/>
      <c r="T18" s="502"/>
      <c r="U18" s="501" t="str">
        <f>IF(+$C18&gt;0,(SUM(+$C18*10^(+'Reg L model'!G10+'Reg L model'!H10*LOG10(+$C18*1000)+(+'Reg L model'!I10*(LOG10(+$C18*1000)^2)+'Reg L model'!J10*(LOG10(+$C18*1000)-'Reg L model'!L10)*(MAX((LOG10(+$C18*1000)-'Reg L model'!L10),0))+'Reg L model'!K10*(LOG10(+$C18*1000)-'Reg L model'!M10)*MAX((LOG10($C18*1000)-'Reg L model'!M10),0)))/100)),"")</f>
        <v/>
      </c>
      <c r="V18" s="501"/>
      <c r="W18" s="501" t="str">
        <f>IF(+$E18&gt;0,(SUM(+$E18*10^(+'Reg L model'!G10+'Reg L model'!H10*LOG10(+$E18*1000)+(+'Reg L model'!I10*(LOG10(+$E18*1000)^2)+'Reg L model'!J10*(LOG10(+$E18*1000)-'Reg L model'!L10)*(MAX((LOG10(+$E18*1000)-'Reg L model'!L10),0))+'Reg L model'!K10*(LOG10(+$E18*1000)-'Reg L model'!M10)*MAX((LOG10($E18*1000)-'Reg L model'!M10),0)))/100)),"")</f>
        <v/>
      </c>
      <c r="X18" s="501"/>
      <c r="Y18" s="501" t="str">
        <f>IF(+$C18&gt;0,(SUM(+$C18*10^(+'Reg L model'!P10+'Reg L model'!Q10*LOG10(+$C18*1000)+(+'Reg L model'!R10*(LOG10(+$C18*1000)^2)+'Reg L model'!S10*(LOG10(+$C18*1000)-'Reg L model'!U10)*(MAX((LOG10(+$C18*1000)-'Reg L model'!U10),0))+'Reg L model'!T10*(LOG10(+$C18*1000)-'Reg L model'!V10)*MAX((LOG10($C18*1000)-'Reg L model'!V10),0)))/100)),"")</f>
        <v/>
      </c>
      <c r="Z18" s="501"/>
      <c r="AA18" s="501" t="str">
        <f>IF(+$E18&gt;0,(SUM(+$E18*10^(+'Reg L model'!P10+'Reg L model'!Q10*LOG10(+$E18*1000)+(+'Reg L model'!R10*(LOG10(+$E18*1000)^2)+'Reg L model'!S10*(LOG10(+$E18*1000)-'Reg L model'!U10)*(MAX((LOG10(+$E18*1000)-'Reg L model'!U10),0))+'Reg L model'!T10*(LOG10(+$E18*1000)-'Reg L model'!V10)*MAX((LOG10($E18*1000)-'Reg L model'!V10),0)))/100)),"")</f>
        <v/>
      </c>
      <c r="AB18" s="501"/>
      <c r="AC18" s="501" t="str">
        <f>IF(+$C18&gt;0,(SUM(+$C18*10^(+'Reg L model'!Y10+'Reg L model'!Z10*LOG10(+$C18*1000)+(+'Reg L model'!AA10*(LOG10(+$C18*1000)^2)+'Reg L model'!AB10*(LOG10(+$C18*1000)-'Reg L model'!AD10)*(MAX((LOG10(+$C18*1000)-'Reg L model'!AD10),0))+'Reg L model'!AC10*(LOG10(+$C18*1000)-'Reg L model'!AE10)*MAX((LOG10($C18*1000)-'Reg L model'!AE10),0)))/100)),"")</f>
        <v/>
      </c>
      <c r="AD18" s="501"/>
      <c r="AE18" s="501" t="str">
        <f>IF(+$E18&gt;0,(SUM(+$E18*10^(+'Reg L model'!Y10+'Reg L model'!Z10*LOG10(+$E18*1000)+(+'Reg L model'!AA10*(LOG10(+$E18*1000)^2)+'Reg L model'!AB10*(LOG10(+$E18*1000)-'Reg L model'!AD10)*(MAX((LOG10(+$E18*1000)-'Reg L model'!AD10),0))+'Reg L model'!AC10*(LOG10(+$E18*1000)-'Reg L model'!AE10)*MAX((LOG10($E18*1000)-'Reg L model'!AE10),0)))/100)),"")</f>
        <v/>
      </c>
    </row>
    <row r="19" spans="1:31" s="383" customFormat="1" ht="12.75" customHeight="1" x14ac:dyDescent="0.25">
      <c r="A19" s="519" t="s">
        <v>366</v>
      </c>
      <c r="B19" s="388"/>
      <c r="C19" s="52"/>
      <c r="D19" s="502" t="str">
        <f t="shared" si="0"/>
        <v/>
      </c>
      <c r="E19" s="52"/>
      <c r="F19" s="502" t="str">
        <f t="shared" si="1"/>
        <v/>
      </c>
      <c r="G19" s="501" t="str">
        <f t="shared" si="6"/>
        <v/>
      </c>
      <c r="H19" s="502" t="str">
        <f t="shared" si="2"/>
        <v/>
      </c>
      <c r="I19" s="52"/>
      <c r="J19" s="502" t="str">
        <f t="shared" si="3"/>
        <v/>
      </c>
      <c r="K19" s="504" t="str">
        <f t="shared" ca="1" si="4"/>
        <v/>
      </c>
      <c r="L19" s="505" t="str">
        <f t="shared" si="7"/>
        <v/>
      </c>
      <c r="M19" s="504" t="str">
        <f t="shared" ca="1" si="5"/>
        <v/>
      </c>
      <c r="N19" s="505" t="str">
        <f t="shared" si="8"/>
        <v/>
      </c>
      <c r="O19" s="501" t="str">
        <f t="shared" si="9"/>
        <v/>
      </c>
      <c r="P19" s="505" t="str">
        <f t="shared" si="10"/>
        <v/>
      </c>
      <c r="Q19" s="501" t="str">
        <f t="shared" si="11"/>
        <v/>
      </c>
      <c r="R19" s="506" t="str">
        <f t="shared" si="12"/>
        <v/>
      </c>
      <c r="S19" s="502"/>
      <c r="T19" s="502"/>
      <c r="U19" s="501" t="str">
        <f>IF(+$C19&gt;0,(SUM(+$C19*10^(+'Reg L model'!G11+'Reg L model'!H11*LOG10(+$C19*1000)+(+'Reg L model'!I11*(LOG10(+$C19*1000)^2)+'Reg L model'!J11*(LOG10(+$C19*1000)-'Reg L model'!L11)*(MAX((LOG10(+$C19*1000)-'Reg L model'!L11),0))+'Reg L model'!K11*(LOG10(+$C19*1000)-'Reg L model'!M11)*MAX((LOG10($C19*1000)-'Reg L model'!M11),0)))/100)),"")</f>
        <v/>
      </c>
      <c r="V19" s="501"/>
      <c r="W19" s="501" t="str">
        <f>IF(+$E19&gt;0,(SUM(+$E19*10^(+'Reg L model'!G11+'Reg L model'!H11*LOG10(+$E19*1000)+(+'Reg L model'!I11*(LOG10(+$E19*1000)^2)+'Reg L model'!J11*(LOG10(+$E19*1000)-'Reg L model'!L11)*(MAX((LOG10(+$E19*1000)-'Reg L model'!L11),0))+'Reg L model'!K11*(LOG10(+$E19*1000)-'Reg L model'!M11)*MAX((LOG10($E19*1000)-'Reg L model'!M11),0)))/100)),"")</f>
        <v/>
      </c>
      <c r="X19" s="501"/>
      <c r="Y19" s="501" t="str">
        <f>IF(+$C19&gt;0,(SUM(+$C19*10^(+'Reg L model'!P11+'Reg L model'!Q11*LOG10(+$C19*1000)+(+'Reg L model'!R11*(LOG10(+$C19*1000)^2)+'Reg L model'!S11*(LOG10(+$C19*1000)-'Reg L model'!U11)*(MAX((LOG10(+$C19*1000)-'Reg L model'!U11),0))+'Reg L model'!T11*(LOG10(+$C19*1000)-'Reg L model'!V11)*MAX((LOG10($C19*1000)-'Reg L model'!V11),0)))/100)),"")</f>
        <v/>
      </c>
      <c r="Z19" s="501"/>
      <c r="AA19" s="501" t="str">
        <f>IF(+$E19&gt;0,(SUM(+$E19*10^(+'Reg L model'!P11+'Reg L model'!Q11*LOG10(+$E19*1000)+(+'Reg L model'!R11*(LOG10(+$E19*1000)^2)+'Reg L model'!S11*(LOG10(+$E19*1000)-'Reg L model'!U11)*(MAX((LOG10(+$E19*1000)-'Reg L model'!U11),0))+'Reg L model'!T11*(LOG10(+$E19*1000)-'Reg L model'!V11)*MAX((LOG10($E19*1000)-'Reg L model'!V11),0)))/100)),"")</f>
        <v/>
      </c>
      <c r="AB19" s="501"/>
      <c r="AC19" s="501" t="str">
        <f>IF(+$C19&gt;0,(SUM(+$C19*10^(+'Reg L model'!Y11+'Reg L model'!Z11*LOG10(+$C19*1000)+(+'Reg L model'!AA11*(LOG10(+$C19*1000)^2)+'Reg L model'!AB11*(LOG10(+$C19*1000)-'Reg L model'!AD11)*(MAX((LOG10(+$C19*1000)-'Reg L model'!AD11),0))+'Reg L model'!AC11*(LOG10(+$C19*1000)-'Reg L model'!AE11)*MAX((LOG10($C19*1000)-'Reg L model'!AE11),0)))/100)),"")</f>
        <v/>
      </c>
      <c r="AD19" s="501"/>
      <c r="AE19" s="501" t="str">
        <f>IF(+$E19&gt;0,(SUM(+$E19*10^(+'Reg L model'!Y11+'Reg L model'!Z11*LOG10(+$E19*1000)+(+'Reg L model'!AA11*(LOG10(+$E19*1000)^2)+'Reg L model'!AB11*(LOG10(+$E19*1000)-'Reg L model'!AD11)*(MAX((LOG10(+$E19*1000)-'Reg L model'!AD11),0))+'Reg L model'!AC11*(LOG10(+$E19*1000)-'Reg L model'!AE11)*MAX((LOG10($E19*1000)-'Reg L model'!AE11),0)))/100)),"")</f>
        <v/>
      </c>
    </row>
    <row r="20" spans="1:31" s="383" customFormat="1" ht="12.75" customHeight="1" x14ac:dyDescent="0.25">
      <c r="A20" s="519" t="s">
        <v>367</v>
      </c>
      <c r="B20" s="387"/>
      <c r="C20" s="52"/>
      <c r="D20" s="502" t="str">
        <f t="shared" si="0"/>
        <v/>
      </c>
      <c r="E20" s="52"/>
      <c r="F20" s="502" t="str">
        <f t="shared" si="1"/>
        <v/>
      </c>
      <c r="G20" s="501" t="str">
        <f t="shared" si="6"/>
        <v/>
      </c>
      <c r="H20" s="502" t="str">
        <f t="shared" si="2"/>
        <v/>
      </c>
      <c r="I20" s="52"/>
      <c r="J20" s="502" t="str">
        <f t="shared" si="3"/>
        <v/>
      </c>
      <c r="K20" s="504" t="str">
        <f t="shared" ca="1" si="4"/>
        <v/>
      </c>
      <c r="L20" s="505" t="str">
        <f t="shared" si="7"/>
        <v/>
      </c>
      <c r="M20" s="504" t="str">
        <f t="shared" ca="1" si="5"/>
        <v/>
      </c>
      <c r="N20" s="505" t="str">
        <f t="shared" si="8"/>
        <v/>
      </c>
      <c r="O20" s="501" t="str">
        <f t="shared" si="9"/>
        <v/>
      </c>
      <c r="P20" s="505" t="str">
        <f t="shared" si="10"/>
        <v/>
      </c>
      <c r="Q20" s="501" t="str">
        <f t="shared" si="11"/>
        <v/>
      </c>
      <c r="R20" s="506" t="str">
        <f t="shared" si="12"/>
        <v/>
      </c>
      <c r="S20" s="502"/>
      <c r="T20" s="502"/>
      <c r="U20" s="501" t="str">
        <f>IF(+$C20&gt;0,(SUM(+$C20*10^(+'Reg L model'!G12+'Reg L model'!H12*LOG10(+$C20*1000)+(+'Reg L model'!I12*(LOG10(+$C20*1000)^2)+'Reg L model'!J12*(LOG10(+$C20*1000)-'Reg L model'!L12)*(MAX((LOG10(+$C20*1000)-'Reg L model'!L12),0))+'Reg L model'!K12*(LOG10(+$C20*1000)-'Reg L model'!M12)*MAX((LOG10($C20*1000)-'Reg L model'!M12),0)))/100)),"")</f>
        <v/>
      </c>
      <c r="V20" s="501"/>
      <c r="W20" s="501" t="str">
        <f>IF(+$E20&gt;0,(SUM(+$E20*10^(+'Reg L model'!G12+'Reg L model'!H12*LOG10(+$E20*1000)+(+'Reg L model'!I12*(LOG10(+$E20*1000)^2)+'Reg L model'!J12*(LOG10(+$E20*1000)-'Reg L model'!L12)*(MAX((LOG10(+$E20*1000)-'Reg L model'!L12),0))+'Reg L model'!K12*(LOG10(+$E20*1000)-'Reg L model'!M12)*MAX((LOG10($E20*1000)-'Reg L model'!M12),0)))/100)),"")</f>
        <v/>
      </c>
      <c r="X20" s="501"/>
      <c r="Y20" s="501" t="str">
        <f>IF(+$C20&gt;0,(SUM(+$C20*10^(+'Reg L model'!P12+'Reg L model'!Q12*LOG10(+$C20*1000)+(+'Reg L model'!R12*(LOG10(+$C20*1000)^2)+'Reg L model'!S12*(LOG10(+$C20*1000)-'Reg L model'!U12)*(MAX((LOG10(+$C20*1000)-'Reg L model'!U12),0))+'Reg L model'!T12*(LOG10(+$C20*1000)-'Reg L model'!V12)*MAX((LOG10($C20*1000)-'Reg L model'!V12),0)))/100)),"")</f>
        <v/>
      </c>
      <c r="Z20" s="501"/>
      <c r="AA20" s="501" t="str">
        <f>IF(+$E20&gt;0,(SUM(+$E20*10^(+'Reg L model'!P12+'Reg L model'!Q12*LOG10(+$E20*1000)+(+'Reg L model'!R12*(LOG10(+$E20*1000)^2)+'Reg L model'!S12*(LOG10(+$E20*1000)-'Reg L model'!U12)*(MAX((LOG10(+$E20*1000)-'Reg L model'!U12),0))+'Reg L model'!T12*(LOG10(+$E20*1000)-'Reg L model'!V12)*MAX((LOG10($E20*1000)-'Reg L model'!V12),0)))/100)),"")</f>
        <v/>
      </c>
      <c r="AB20" s="501"/>
      <c r="AC20" s="501" t="str">
        <f>IF(+$C20&gt;0,(SUM(+$C20*10^(+'Reg L model'!Y12+'Reg L model'!Z12*LOG10(+$C20*1000)+(+'Reg L model'!AA12*(LOG10(+$C20*1000)^2)+'Reg L model'!AB12*(LOG10(+$C20*1000)-'Reg L model'!AD12)*(MAX((LOG10(+$C20*1000)-'Reg L model'!AD12),0))+'Reg L model'!AC12*(LOG10(+$C20*1000)-'Reg L model'!AE12)*MAX((LOG10($C20*1000)-'Reg L model'!AE12),0)))/100)),"")</f>
        <v/>
      </c>
      <c r="AD20" s="501"/>
      <c r="AE20" s="501" t="str">
        <f>IF(+$E20&gt;0,(SUM(+$E20*10^(+'Reg L model'!Y12+'Reg L model'!Z12*LOG10(+$E20*1000)+(+'Reg L model'!AA12*(LOG10(+$E20*1000)^2)+'Reg L model'!AB12*(LOG10(+$E20*1000)-'Reg L model'!AD12)*(MAX((LOG10(+$E20*1000)-'Reg L model'!AD12),0))+'Reg L model'!AC12*(LOG10(+$E20*1000)-'Reg L model'!AE12)*MAX((LOG10($E20*1000)-'Reg L model'!AE12),0)))/100)),"")</f>
        <v/>
      </c>
    </row>
    <row r="21" spans="1:31" s="383" customFormat="1" ht="12.75" customHeight="1" x14ac:dyDescent="0.25">
      <c r="A21" s="519" t="s">
        <v>368</v>
      </c>
      <c r="B21" s="387"/>
      <c r="C21" s="52"/>
      <c r="D21" s="502" t="str">
        <f t="shared" si="0"/>
        <v/>
      </c>
      <c r="E21" s="52"/>
      <c r="F21" s="502" t="str">
        <f t="shared" si="1"/>
        <v/>
      </c>
      <c r="G21" s="501" t="str">
        <f t="shared" si="6"/>
        <v/>
      </c>
      <c r="H21" s="502" t="str">
        <f t="shared" si="2"/>
        <v/>
      </c>
      <c r="I21" s="52"/>
      <c r="J21" s="502" t="str">
        <f t="shared" si="3"/>
        <v/>
      </c>
      <c r="K21" s="504" t="str">
        <f t="shared" ca="1" si="4"/>
        <v/>
      </c>
      <c r="L21" s="505" t="str">
        <f t="shared" si="7"/>
        <v/>
      </c>
      <c r="M21" s="504" t="str">
        <f t="shared" ca="1" si="5"/>
        <v/>
      </c>
      <c r="N21" s="505" t="str">
        <f t="shared" si="8"/>
        <v/>
      </c>
      <c r="O21" s="501" t="str">
        <f t="shared" si="9"/>
        <v/>
      </c>
      <c r="P21" s="505" t="str">
        <f t="shared" si="10"/>
        <v/>
      </c>
      <c r="Q21" s="501" t="str">
        <f t="shared" si="11"/>
        <v/>
      </c>
      <c r="R21" s="506" t="str">
        <f t="shared" si="12"/>
        <v/>
      </c>
      <c r="S21" s="502"/>
      <c r="T21" s="502"/>
      <c r="U21" s="501" t="str">
        <f>IF(+$C21&gt;0,(SUM(+$C21*10^(+'Reg L model'!G13+'Reg L model'!H13*LOG10(+$C21*1000)+(+'Reg L model'!I13*(LOG10(+$C21*1000)^2)+'Reg L model'!J13*(LOG10(+$C21*1000)-'Reg L model'!L13)*(MAX((LOG10(+$C21*1000)-'Reg L model'!L13),0))+'Reg L model'!K13*(LOG10(+$C21*1000)-'Reg L model'!M13)*MAX((LOG10($C21*1000)-'Reg L model'!M13),0)))/100)),"")</f>
        <v/>
      </c>
      <c r="V21" s="501"/>
      <c r="W21" s="501" t="str">
        <f>IF(+$E21&gt;0,(SUM(+$E21*10^(+'Reg L model'!G13+'Reg L model'!H13*LOG10(+$E21*1000)+(+'Reg L model'!I13*(LOG10(+$E21*1000)^2)+'Reg L model'!J13*(LOG10(+$E21*1000)-'Reg L model'!L13)*(MAX((LOG10(+$E21*1000)-'Reg L model'!L13),0))+'Reg L model'!K13*(LOG10(+$E21*1000)-'Reg L model'!M13)*MAX((LOG10($E21*1000)-'Reg L model'!M13),0)))/100)),"")</f>
        <v/>
      </c>
      <c r="X21" s="501"/>
      <c r="Y21" s="501" t="str">
        <f>IF(+$C21&gt;0,(SUM(+$C21*10^(+'Reg L model'!P13+'Reg L model'!Q13*LOG10(+$C21*1000)+(+'Reg L model'!R13*(LOG10(+$C21*1000)^2)+'Reg L model'!S13*(LOG10(+$C21*1000)-'Reg L model'!U13)*(MAX((LOG10(+$C21*1000)-'Reg L model'!U13),0))+'Reg L model'!T13*(LOG10(+$C21*1000)-'Reg L model'!V13)*MAX((LOG10($C21*1000)-'Reg L model'!V13),0)))/100)),"")</f>
        <v/>
      </c>
      <c r="Z21" s="501"/>
      <c r="AA21" s="501" t="str">
        <f>IF(+$E21&gt;0,(SUM(+$E21*10^(+'Reg L model'!P13+'Reg L model'!Q13*LOG10(+$E21*1000)+(+'Reg L model'!R13*(LOG10(+$E21*1000)^2)+'Reg L model'!S13*(LOG10(+$E21*1000)-'Reg L model'!U13)*(MAX((LOG10(+$E21*1000)-'Reg L model'!U13),0))+'Reg L model'!T13*(LOG10(+$E21*1000)-'Reg L model'!V13)*MAX((LOG10($E21*1000)-'Reg L model'!V13),0)))/100)),"")</f>
        <v/>
      </c>
      <c r="AB21" s="501"/>
      <c r="AC21" s="501" t="str">
        <f>IF(+$C21&gt;0,(SUM(+$C21*10^(+'Reg L model'!Y13+'Reg L model'!Z13*LOG10(+$C21*1000)+(+'Reg L model'!AA13*(LOG10(+$C21*1000)^2)+'Reg L model'!AB13*(LOG10(+$C21*1000)-'Reg L model'!AD13)*(MAX((LOG10(+$C21*1000)-'Reg L model'!AD13),0))+'Reg L model'!AC13*(LOG10(+$C21*1000)-'Reg L model'!AE13)*MAX((LOG10($C21*1000)-'Reg L model'!AE13),0)))/100)),"")</f>
        <v/>
      </c>
      <c r="AD21" s="501"/>
      <c r="AE21" s="501" t="str">
        <f>IF(+$E21&gt;0,(SUM(+$E21*10^(+'Reg L model'!Y13+'Reg L model'!Z13*LOG10(+$E21*1000)+(+'Reg L model'!AA13*(LOG10(+$E21*1000)^2)+'Reg L model'!AB13*(LOG10(+$E21*1000)-'Reg L model'!AD13)*(MAX((LOG10(+$E21*1000)-'Reg L model'!AD13),0))+'Reg L model'!AC13*(LOG10(+$E21*1000)-'Reg L model'!AE13)*MAX((LOG10($E21*1000)-'Reg L model'!AE13),0)))/100)),"")</f>
        <v/>
      </c>
    </row>
    <row r="22" spans="1:31" s="383" customFormat="1" ht="12.75" customHeight="1" x14ac:dyDescent="0.25">
      <c r="A22" s="519" t="s">
        <v>369</v>
      </c>
      <c r="B22" s="425"/>
      <c r="C22" s="52"/>
      <c r="D22" s="502" t="str">
        <f t="shared" si="0"/>
        <v/>
      </c>
      <c r="E22" s="52"/>
      <c r="F22" s="502" t="str">
        <f t="shared" si="1"/>
        <v/>
      </c>
      <c r="G22" s="501" t="str">
        <f t="shared" si="6"/>
        <v/>
      </c>
      <c r="H22" s="502" t="str">
        <f t="shared" si="2"/>
        <v/>
      </c>
      <c r="I22" s="52"/>
      <c r="J22" s="502" t="str">
        <f t="shared" si="3"/>
        <v/>
      </c>
      <c r="K22" s="504" t="str">
        <f t="shared" ca="1" si="4"/>
        <v/>
      </c>
      <c r="L22" s="505" t="str">
        <f t="shared" si="7"/>
        <v/>
      </c>
      <c r="M22" s="504" t="str">
        <f t="shared" ca="1" si="5"/>
        <v/>
      </c>
      <c r="N22" s="505" t="str">
        <f t="shared" si="8"/>
        <v/>
      </c>
      <c r="O22" s="501" t="str">
        <f t="shared" si="9"/>
        <v/>
      </c>
      <c r="P22" s="505" t="str">
        <f t="shared" si="10"/>
        <v/>
      </c>
      <c r="Q22" s="501" t="str">
        <f t="shared" si="11"/>
        <v/>
      </c>
      <c r="R22" s="506" t="str">
        <f t="shared" si="12"/>
        <v/>
      </c>
      <c r="S22" s="502"/>
      <c r="T22" s="502"/>
      <c r="U22" s="501" t="str">
        <f>IF(+$C22&gt;0,(SUM(+$C22*10^(+'Reg L model'!G14+'Reg L model'!H14*LOG10(+$C22*1000)+(+'Reg L model'!I14*(LOG10(+$C22*1000)^2)+'Reg L model'!J14*(LOG10(+$C22*1000)-'Reg L model'!L14)*(MAX((LOG10(+$C22*1000)-'Reg L model'!L14),0))+'Reg L model'!K14*(LOG10(+$C22*1000)-'Reg L model'!M14)*MAX((LOG10($C22*1000)-'Reg L model'!M14),0)))/100)),"")</f>
        <v/>
      </c>
      <c r="V22" s="501"/>
      <c r="W22" s="501" t="str">
        <f>IF(+$E22&gt;0,(SUM(+$E22*10^(+'Reg L model'!G14+'Reg L model'!H14*LOG10(+$E22*1000)+(+'Reg L model'!I14*(LOG10(+$E22*1000)^2)+'Reg L model'!J14*(LOG10(+$E22*1000)-'Reg L model'!L14)*(MAX((LOG10(+$E22*1000)-'Reg L model'!L14),0))+'Reg L model'!K14*(LOG10(+$E22*1000)-'Reg L model'!M14)*MAX((LOG10($E22*1000)-'Reg L model'!M14),0)))/100)),"")</f>
        <v/>
      </c>
      <c r="X22" s="501"/>
      <c r="Y22" s="501" t="str">
        <f>IF(+$C22&gt;0,(SUM(+$C22*10^(+'Reg L model'!P14+'Reg L model'!Q14*LOG10(+$C22*1000)+(+'Reg L model'!R14*(LOG10(+$C22*1000)^2)+'Reg L model'!S14*(LOG10(+$C22*1000)-'Reg L model'!U14)*(MAX((LOG10(+$C22*1000)-'Reg L model'!U14),0))+'Reg L model'!T14*(LOG10(+$C22*1000)-'Reg L model'!V14)*MAX((LOG10($C22*1000)-'Reg L model'!V14),0)))/100)),"")</f>
        <v/>
      </c>
      <c r="Z22" s="501"/>
      <c r="AA22" s="501" t="str">
        <f>IF(+$E22&gt;0,(SUM(+$E22*10^(+'Reg L model'!P14+'Reg L model'!Q14*LOG10(+$E22*1000)+(+'Reg L model'!R14*(LOG10(+$E22*1000)^2)+'Reg L model'!S14*(LOG10(+$E22*1000)-'Reg L model'!U14)*(MAX((LOG10(+$E22*1000)-'Reg L model'!U14),0))+'Reg L model'!T14*(LOG10(+$E22*1000)-'Reg L model'!V14)*MAX((LOG10($E22*1000)-'Reg L model'!V14),0)))/100)),"")</f>
        <v/>
      </c>
      <c r="AB22" s="501"/>
      <c r="AC22" s="501" t="str">
        <f>IF(+$C22&gt;0,(SUM(+$C22*10^(+'Reg L model'!Y14+'Reg L model'!Z14*LOG10(+$C22*1000)+(+'Reg L model'!AA14*(LOG10(+$C22*1000)^2)+'Reg L model'!AB14*(LOG10(+$C22*1000)-'Reg L model'!AD14)*(MAX((LOG10(+$C22*1000)-'Reg L model'!AD14),0))+'Reg L model'!AC14*(LOG10(+$C22*1000)-'Reg L model'!AE14)*MAX((LOG10($C22*1000)-'Reg L model'!AE14),0)))/100)),"")</f>
        <v/>
      </c>
      <c r="AD22" s="501"/>
      <c r="AE22" s="501" t="str">
        <f>IF(+$E22&gt;0,(SUM(+$E22*10^(+'Reg L model'!Y14+'Reg L model'!Z14*LOG10(+$E22*1000)+(+'Reg L model'!AA14*(LOG10(+$E22*1000)^2)+'Reg L model'!AB14*(LOG10(+$E22*1000)-'Reg L model'!AD14)*(MAX((LOG10(+$E22*1000)-'Reg L model'!AD14),0))+'Reg L model'!AC14*(LOG10(+$E22*1000)-'Reg L model'!AE14)*MAX((LOG10($E22*1000)-'Reg L model'!AE14),0)))/100)),"")</f>
        <v/>
      </c>
    </row>
    <row r="23" spans="1:31" s="383" customFormat="1" ht="12.75" customHeight="1" x14ac:dyDescent="0.25">
      <c r="A23" s="519" t="s">
        <v>370</v>
      </c>
      <c r="B23" s="387"/>
      <c r="C23" s="52"/>
      <c r="D23" s="502" t="str">
        <f t="shared" si="0"/>
        <v/>
      </c>
      <c r="E23" s="52"/>
      <c r="F23" s="502" t="str">
        <f t="shared" si="1"/>
        <v/>
      </c>
      <c r="G23" s="501" t="str">
        <f t="shared" si="6"/>
        <v/>
      </c>
      <c r="H23" s="502" t="str">
        <f t="shared" si="2"/>
        <v/>
      </c>
      <c r="I23" s="52"/>
      <c r="J23" s="502" t="str">
        <f t="shared" si="3"/>
        <v/>
      </c>
      <c r="K23" s="504" t="str">
        <f t="shared" ca="1" si="4"/>
        <v/>
      </c>
      <c r="L23" s="505" t="str">
        <f t="shared" si="7"/>
        <v/>
      </c>
      <c r="M23" s="504" t="str">
        <f t="shared" ca="1" si="5"/>
        <v/>
      </c>
      <c r="N23" s="505" t="str">
        <f t="shared" si="8"/>
        <v/>
      </c>
      <c r="O23" s="501" t="str">
        <f t="shared" si="9"/>
        <v/>
      </c>
      <c r="P23" s="505" t="str">
        <f t="shared" si="10"/>
        <v/>
      </c>
      <c r="Q23" s="501" t="str">
        <f t="shared" si="11"/>
        <v/>
      </c>
      <c r="R23" s="506" t="str">
        <f t="shared" si="12"/>
        <v/>
      </c>
      <c r="S23" s="502"/>
      <c r="T23" s="502"/>
      <c r="U23" s="501" t="str">
        <f>IF(+$C23&gt;0,(SUM(+$C23*10^(+'Reg L model'!G15+'Reg L model'!H15*LOG10(+$C23*1000)+(+'Reg L model'!I15*(LOG10(+$C23*1000)^2)+'Reg L model'!J15*(LOG10(+$C23*1000)-'Reg L model'!L15)*(MAX((LOG10(+$C23*1000)-'Reg L model'!L15),0))+'Reg L model'!K15*(LOG10(+$C23*1000)-'Reg L model'!M15)*MAX((LOG10($C23*1000)-'Reg L model'!M15),0)))/100)),"")</f>
        <v/>
      </c>
      <c r="V23" s="501"/>
      <c r="W23" s="501" t="str">
        <f>IF(+$E23&gt;0,(SUM(+$E23*10^(+'Reg L model'!G15+'Reg L model'!H15*LOG10(+$E23*1000)+(+'Reg L model'!I15*(LOG10(+$E23*1000)^2)+'Reg L model'!J15*(LOG10(+$E23*1000)-'Reg L model'!L15)*(MAX((LOG10(+$E23*1000)-'Reg L model'!L15),0))+'Reg L model'!K15*(LOG10(+$E23*1000)-'Reg L model'!M15)*MAX((LOG10($E23*1000)-'Reg L model'!M15),0)))/100)),"")</f>
        <v/>
      </c>
      <c r="X23" s="501"/>
      <c r="Y23" s="501" t="str">
        <f>IF(+$C23&gt;0,(SUM(+$C23*10^(+'Reg L model'!P15+'Reg L model'!Q15*LOG10(+$C23*1000)+(+'Reg L model'!R15*(LOG10(+$C23*1000)^2)+'Reg L model'!S15*(LOG10(+$C23*1000)-'Reg L model'!U15)*(MAX((LOG10(+$C23*1000)-'Reg L model'!U15),0))+'Reg L model'!T15*(LOG10(+$C23*1000)-'Reg L model'!V15)*MAX((LOG10($C23*1000)-'Reg L model'!V15),0)))/100)),"")</f>
        <v/>
      </c>
      <c r="Z23" s="501"/>
      <c r="AA23" s="501" t="str">
        <f>IF(+$E23&gt;0,(SUM(+$E23*10^(+'Reg L model'!P15+'Reg L model'!Q15*LOG10(+$E23*1000)+(+'Reg L model'!R15*(LOG10(+$E23*1000)^2)+'Reg L model'!S15*(LOG10(+$E23*1000)-'Reg L model'!U15)*(MAX((LOG10(+$E23*1000)-'Reg L model'!U15),0))+'Reg L model'!T15*(LOG10(+$E23*1000)-'Reg L model'!V15)*MAX((LOG10($E23*1000)-'Reg L model'!V15),0)))/100)),"")</f>
        <v/>
      </c>
      <c r="AB23" s="501"/>
      <c r="AC23" s="501" t="str">
        <f>IF(+$C23&gt;0,(SUM(+$C23*10^(+'Reg L model'!Y15+'Reg L model'!Z15*LOG10(+$C23*1000)+(+'Reg L model'!AA15*(LOG10(+$C23*1000)^2)+'Reg L model'!AB15*(LOG10(+$C23*1000)-'Reg L model'!AD15)*(MAX((LOG10(+$C23*1000)-'Reg L model'!AD15),0))+'Reg L model'!AC15*(LOG10(+$C23*1000)-'Reg L model'!AE15)*MAX((LOG10($C23*1000)-'Reg L model'!AE15),0)))/100)),"")</f>
        <v/>
      </c>
      <c r="AD23" s="501"/>
      <c r="AE23" s="501" t="str">
        <f>IF(+$E23&gt;0,(SUM(+$E23*10^(+'Reg L model'!Y15+'Reg L model'!Z15*LOG10(+$E23*1000)+(+'Reg L model'!AA15*(LOG10(+$E23*1000)^2)+'Reg L model'!AB15*(LOG10(+$E23*1000)-'Reg L model'!AD15)*(MAX((LOG10(+$E23*1000)-'Reg L model'!AD15),0))+'Reg L model'!AC15*(LOG10(+$E23*1000)-'Reg L model'!AE15)*MAX((LOG10($E23*1000)-'Reg L model'!AE15),0)))/100)),"")</f>
        <v/>
      </c>
    </row>
    <row r="24" spans="1:31" s="383" customFormat="1" ht="12.75" customHeight="1" x14ac:dyDescent="0.25">
      <c r="A24" s="519" t="s">
        <v>371</v>
      </c>
      <c r="B24" s="388"/>
      <c r="C24" s="52"/>
      <c r="D24" s="502" t="str">
        <f t="shared" si="0"/>
        <v/>
      </c>
      <c r="E24" s="52"/>
      <c r="F24" s="502" t="str">
        <f t="shared" si="1"/>
        <v/>
      </c>
      <c r="G24" s="501" t="str">
        <f t="shared" si="6"/>
        <v/>
      </c>
      <c r="H24" s="502" t="str">
        <f t="shared" si="2"/>
        <v/>
      </c>
      <c r="I24" s="52"/>
      <c r="J24" s="502" t="str">
        <f t="shared" si="3"/>
        <v/>
      </c>
      <c r="K24" s="504" t="str">
        <f t="shared" ca="1" si="4"/>
        <v/>
      </c>
      <c r="L24" s="505" t="str">
        <f t="shared" si="7"/>
        <v/>
      </c>
      <c r="M24" s="504" t="str">
        <f t="shared" ca="1" si="5"/>
        <v/>
      </c>
      <c r="N24" s="505" t="str">
        <f t="shared" si="8"/>
        <v/>
      </c>
      <c r="O24" s="501" t="str">
        <f t="shared" si="9"/>
        <v/>
      </c>
      <c r="P24" s="505" t="str">
        <f t="shared" si="10"/>
        <v/>
      </c>
      <c r="Q24" s="501" t="str">
        <f t="shared" si="11"/>
        <v/>
      </c>
      <c r="R24" s="506" t="str">
        <f t="shared" si="12"/>
        <v/>
      </c>
      <c r="S24" s="502"/>
      <c r="T24" s="502"/>
      <c r="U24" s="501" t="str">
        <f>IF(+$C24&gt;0,(SUM(+$C24*10^(+'Reg L model'!G16+'Reg L model'!H16*LOG10(+$C24*1000)+(+'Reg L model'!I16*(LOG10(+$C24*1000)^2)+'Reg L model'!J16*(LOG10(+$C24*1000)-'Reg L model'!L16)*(MAX((LOG10(+$C24*1000)-'Reg L model'!L16),0))+'Reg L model'!K16*(LOG10(+$C24*1000)-'Reg L model'!M16)*MAX((LOG10($C24*1000)-'Reg L model'!M16),0)))/100)),"")</f>
        <v/>
      </c>
      <c r="V24" s="501"/>
      <c r="W24" s="501" t="str">
        <f>IF(+$E24&gt;0,(SUM(+$E24*10^(+'Reg L model'!G16+'Reg L model'!H16*LOG10(+$E24*1000)+(+'Reg L model'!I16*(LOG10(+$E24*1000)^2)+'Reg L model'!J16*(LOG10(+$E24*1000)-'Reg L model'!L16)*(MAX((LOG10(+$E24*1000)-'Reg L model'!L16),0))+'Reg L model'!K16*(LOG10(+$E24*1000)-'Reg L model'!M16)*MAX((LOG10($E24*1000)-'Reg L model'!M16),0)))/100)),"")</f>
        <v/>
      </c>
      <c r="X24" s="501"/>
      <c r="Y24" s="501" t="str">
        <f>IF(+$C24&gt;0,(SUM(+$C24*10^(+'Reg L model'!P16+'Reg L model'!Q16*LOG10(+$C24*1000)+(+'Reg L model'!R16*(LOG10(+$C24*1000)^2)+'Reg L model'!S16*(LOG10(+$C24*1000)-'Reg L model'!U16)*(MAX((LOG10(+$C24*1000)-'Reg L model'!U16),0))+'Reg L model'!T16*(LOG10(+$C24*1000)-'Reg L model'!V16)*MAX((LOG10($C24*1000)-'Reg L model'!V16),0)))/100)),"")</f>
        <v/>
      </c>
      <c r="Z24" s="501"/>
      <c r="AA24" s="501" t="str">
        <f>IF(+$E24&gt;0,(SUM(+$E24*10^(+'Reg L model'!P16+'Reg L model'!Q16*LOG10(+$E24*1000)+(+'Reg L model'!R16*(LOG10(+$E24*1000)^2)+'Reg L model'!S16*(LOG10(+$E24*1000)-'Reg L model'!U16)*(MAX((LOG10(+$E24*1000)-'Reg L model'!U16),0))+'Reg L model'!T16*(LOG10(+$E24*1000)-'Reg L model'!V16)*MAX((LOG10($E24*1000)-'Reg L model'!V16),0)))/100)),"")</f>
        <v/>
      </c>
      <c r="AB24" s="501"/>
      <c r="AC24" s="501" t="str">
        <f>IF(+$C24&gt;0,(SUM(+$C24*10^(+'Reg L model'!Y16+'Reg L model'!Z16*LOG10(+$C24*1000)+(+'Reg L model'!AA16*(LOG10(+$C24*1000)^2)+'Reg L model'!AB16*(LOG10(+$C24*1000)-'Reg L model'!AD16)*(MAX((LOG10(+$C24*1000)-'Reg L model'!AD16),0))+'Reg L model'!AC16*(LOG10(+$C24*1000)-'Reg L model'!AE16)*MAX((LOG10($C24*1000)-'Reg L model'!AE16),0)))/100)),"")</f>
        <v/>
      </c>
      <c r="AD24" s="501"/>
      <c r="AE24" s="501" t="str">
        <f>IF(+$E24&gt;0,(SUM(+$E24*10^(+'Reg L model'!Y16+'Reg L model'!Z16*LOG10(+$E24*1000)+(+'Reg L model'!AA16*(LOG10(+$E24*1000)^2)+'Reg L model'!AB16*(LOG10(+$E24*1000)-'Reg L model'!AD16)*(MAX((LOG10(+$E24*1000)-'Reg L model'!AD16),0))+'Reg L model'!AC16*(LOG10(+$E24*1000)-'Reg L model'!AE16)*MAX((LOG10($E24*1000)-'Reg L model'!AE16),0)))/100)),"")</f>
        <v/>
      </c>
    </row>
    <row r="25" spans="1:31" s="383" customFormat="1" ht="12.75" customHeight="1" x14ac:dyDescent="0.25">
      <c r="A25" s="519" t="s">
        <v>372</v>
      </c>
      <c r="B25" s="388"/>
      <c r="C25" s="52"/>
      <c r="D25" s="502" t="str">
        <f t="shared" si="0"/>
        <v/>
      </c>
      <c r="E25" s="52"/>
      <c r="F25" s="502" t="str">
        <f t="shared" si="1"/>
        <v/>
      </c>
      <c r="G25" s="501" t="str">
        <f t="shared" si="6"/>
        <v/>
      </c>
      <c r="H25" s="502" t="str">
        <f t="shared" si="2"/>
        <v/>
      </c>
      <c r="I25" s="52"/>
      <c r="J25" s="502" t="str">
        <f t="shared" si="3"/>
        <v/>
      </c>
      <c r="K25" s="504" t="str">
        <f t="shared" ca="1" si="4"/>
        <v/>
      </c>
      <c r="L25" s="505" t="str">
        <f t="shared" si="7"/>
        <v/>
      </c>
      <c r="M25" s="504" t="str">
        <f t="shared" ca="1" si="5"/>
        <v/>
      </c>
      <c r="N25" s="505" t="str">
        <f t="shared" si="8"/>
        <v/>
      </c>
      <c r="O25" s="501" t="str">
        <f t="shared" si="9"/>
        <v/>
      </c>
      <c r="P25" s="505" t="str">
        <f t="shared" si="10"/>
        <v/>
      </c>
      <c r="Q25" s="501" t="str">
        <f t="shared" si="11"/>
        <v/>
      </c>
      <c r="R25" s="506" t="str">
        <f t="shared" si="12"/>
        <v/>
      </c>
      <c r="S25" s="502"/>
      <c r="T25" s="502"/>
      <c r="U25" s="501" t="str">
        <f>IF(+$C25&gt;0,(SUM(+$C25*10^(+'Reg L model'!G17+'Reg L model'!H17*LOG10(+$C25*1000)+(+'Reg L model'!I17*(LOG10(+$C25*1000)^2)+'Reg L model'!J17*(LOG10(+$C25*1000)-'Reg L model'!L17)*(MAX((LOG10(+$C25*1000)-'Reg L model'!L17),0))+'Reg L model'!K17*(LOG10(+$C25*1000)-'Reg L model'!M17)*MAX((LOG10($C25*1000)-'Reg L model'!M17),0)))/100)),"")</f>
        <v/>
      </c>
      <c r="V25" s="501"/>
      <c r="W25" s="501" t="str">
        <f>IF(+$E25&gt;0,(SUM(+$E25*10^(+'Reg L model'!G17+'Reg L model'!H17*LOG10(+$E25*1000)+(+'Reg L model'!I17*(LOG10(+$E25*1000)^2)+'Reg L model'!J17*(LOG10(+$E25*1000)-'Reg L model'!L17)*(MAX((LOG10(+$E25*1000)-'Reg L model'!L17),0))+'Reg L model'!K17*(LOG10(+$E25*1000)-'Reg L model'!M17)*MAX((LOG10($E25*1000)-'Reg L model'!M17),0)))/100)),"")</f>
        <v/>
      </c>
      <c r="X25" s="501"/>
      <c r="Y25" s="501" t="str">
        <f>IF(+$C25&gt;0,(SUM(+$C25*10^(+'Reg L model'!P17+'Reg L model'!Q17*LOG10(+$C25*1000)+(+'Reg L model'!R17*(LOG10(+$C25*1000)^2)+'Reg L model'!S17*(LOG10(+$C25*1000)-'Reg L model'!U17)*(MAX((LOG10(+$C25*1000)-'Reg L model'!U17),0))+'Reg L model'!T17*(LOG10(+$C25*1000)-'Reg L model'!V17)*MAX((LOG10($C25*1000)-'Reg L model'!V17),0)))/100)),"")</f>
        <v/>
      </c>
      <c r="Z25" s="501"/>
      <c r="AA25" s="501" t="str">
        <f>IF(+$E25&gt;0,(SUM(+$E25*10^(+'Reg L model'!P17+'Reg L model'!Q17*LOG10(+$E25*1000)+(+'Reg L model'!R17*(LOG10(+$E25*1000)^2)+'Reg L model'!S17*(LOG10(+$E25*1000)-'Reg L model'!U17)*(MAX((LOG10(+$E25*1000)-'Reg L model'!U17),0))+'Reg L model'!T17*(LOG10(+$E25*1000)-'Reg L model'!V17)*MAX((LOG10($E25*1000)-'Reg L model'!V17),0)))/100)),"")</f>
        <v/>
      </c>
      <c r="AB25" s="501"/>
      <c r="AC25" s="501" t="str">
        <f>IF(+$C25&gt;0,(SUM(+$C25*10^(+'Reg L model'!Y17+'Reg L model'!Z17*LOG10(+$C25*1000)+(+'Reg L model'!AA17*(LOG10(+$C25*1000)^2)+'Reg L model'!AB17*(LOG10(+$C25*1000)-'Reg L model'!AD17)*(MAX((LOG10(+$C25*1000)-'Reg L model'!AD17),0))+'Reg L model'!AC17*(LOG10(+$C25*1000)-'Reg L model'!AE17)*MAX((LOG10($C25*1000)-'Reg L model'!AE17),0)))/100)),"")</f>
        <v/>
      </c>
      <c r="AD25" s="501"/>
      <c r="AE25" s="501" t="str">
        <f>IF(+$E25&gt;0,(SUM(+$E25*10^(+'Reg L model'!Y17+'Reg L model'!Z17*LOG10(+$E25*1000)+(+'Reg L model'!AA17*(LOG10(+$E25*1000)^2)+'Reg L model'!AB17*(LOG10(+$E25*1000)-'Reg L model'!AD17)*(MAX((LOG10(+$E25*1000)-'Reg L model'!AD17),0))+'Reg L model'!AC17*(LOG10(+$E25*1000)-'Reg L model'!AE17)*MAX((LOG10($E25*1000)-'Reg L model'!AE17),0)))/100)),"")</f>
        <v/>
      </c>
    </row>
    <row r="26" spans="1:31" s="383" customFormat="1" ht="12.75" customHeight="1" x14ac:dyDescent="0.25">
      <c r="A26" s="519" t="s">
        <v>373</v>
      </c>
      <c r="B26" s="389"/>
      <c r="C26" s="52"/>
      <c r="D26" s="502" t="str">
        <f t="shared" si="0"/>
        <v/>
      </c>
      <c r="E26" s="52"/>
      <c r="F26" s="502" t="str">
        <f t="shared" si="1"/>
        <v/>
      </c>
      <c r="G26" s="501" t="str">
        <f t="shared" si="6"/>
        <v/>
      </c>
      <c r="H26" s="502" t="str">
        <f t="shared" si="2"/>
        <v/>
      </c>
      <c r="I26" s="52"/>
      <c r="J26" s="502" t="str">
        <f t="shared" si="3"/>
        <v/>
      </c>
      <c r="K26" s="504" t="str">
        <f t="shared" ca="1" si="4"/>
        <v/>
      </c>
      <c r="L26" s="505" t="str">
        <f t="shared" si="7"/>
        <v/>
      </c>
      <c r="M26" s="504" t="str">
        <f t="shared" ca="1" si="5"/>
        <v/>
      </c>
      <c r="N26" s="505" t="str">
        <f t="shared" si="8"/>
        <v/>
      </c>
      <c r="O26" s="501" t="str">
        <f t="shared" si="9"/>
        <v/>
      </c>
      <c r="P26" s="505" t="str">
        <f t="shared" si="10"/>
        <v/>
      </c>
      <c r="Q26" s="501" t="str">
        <f t="shared" si="11"/>
        <v/>
      </c>
      <c r="R26" s="506" t="str">
        <f t="shared" si="12"/>
        <v/>
      </c>
      <c r="S26" s="502"/>
      <c r="T26" s="502"/>
      <c r="U26" s="501" t="str">
        <f>IF(+$C26&gt;0,(SUM(+$C26*10^(+'Reg L model'!G18+'Reg L model'!H18*LOG10(+$C26*1000)+(+'Reg L model'!I18*(LOG10(+$C26*1000)^2)+'Reg L model'!J18*(LOG10(+$C26*1000)-'Reg L model'!L18)*(MAX((LOG10(+$C26*1000)-'Reg L model'!L18),0))+'Reg L model'!K18*(LOG10(+$C26*1000)-'Reg L model'!M18)*MAX((LOG10($C26*1000)-'Reg L model'!M18),0)))/100)),"")</f>
        <v/>
      </c>
      <c r="V26" s="501"/>
      <c r="W26" s="501" t="str">
        <f>IF(+$E26&gt;0,(SUM(+$E26*10^(+'Reg L model'!G18+'Reg L model'!H18*LOG10(+$E26*1000)+(+'Reg L model'!I18*(LOG10(+$E26*1000)^2)+'Reg L model'!J18*(LOG10(+$E26*1000)-'Reg L model'!L18)*(MAX((LOG10(+$E26*1000)-'Reg L model'!L18),0))+'Reg L model'!K18*(LOG10(+$E26*1000)-'Reg L model'!M18)*MAX((LOG10($E26*1000)-'Reg L model'!M18),0)))/100)),"")</f>
        <v/>
      </c>
      <c r="X26" s="501"/>
      <c r="Y26" s="501" t="str">
        <f>IF(+$C26&gt;0,(SUM(+$C26*10^(+'Reg L model'!P18+'Reg L model'!Q18*LOG10(+$C26*1000)+(+'Reg L model'!R18*(LOG10(+$C26*1000)^2)+'Reg L model'!S18*(LOG10(+$C26*1000)-'Reg L model'!U18)*(MAX((LOG10(+$C26*1000)-'Reg L model'!U18),0))+'Reg L model'!T18*(LOG10(+$C26*1000)-'Reg L model'!V18)*MAX((LOG10($C26*1000)-'Reg L model'!V18),0)))/100)),"")</f>
        <v/>
      </c>
      <c r="Z26" s="501"/>
      <c r="AA26" s="501" t="str">
        <f>IF(+$E26&gt;0,(SUM(+$E26*10^(+'Reg L model'!P18+'Reg L model'!Q18*LOG10(+$E26*1000)+(+'Reg L model'!R18*(LOG10(+$E26*1000)^2)+'Reg L model'!S18*(LOG10(+$E26*1000)-'Reg L model'!U18)*(MAX((LOG10(+$E26*1000)-'Reg L model'!U18),0))+'Reg L model'!T18*(LOG10(+$E26*1000)-'Reg L model'!V18)*MAX((LOG10($E26*1000)-'Reg L model'!V18),0)))/100)),"")</f>
        <v/>
      </c>
      <c r="AB26" s="501"/>
      <c r="AC26" s="501" t="str">
        <f>IF(+$C26&gt;0,(SUM(+$C26*10^(+'Reg L model'!Y18+'Reg L model'!Z18*LOG10(+$C26*1000)+(+'Reg L model'!AA18*(LOG10(+$C26*1000)^2)+'Reg L model'!AB18*(LOG10(+$C26*1000)-'Reg L model'!AD18)*(MAX((LOG10(+$C26*1000)-'Reg L model'!AD18),0))+'Reg L model'!AC18*(LOG10(+$C26*1000)-'Reg L model'!AE18)*MAX((LOG10($C26*1000)-'Reg L model'!AE18),0)))/100)),"")</f>
        <v/>
      </c>
      <c r="AD26" s="501"/>
      <c r="AE26" s="501" t="str">
        <f>IF(+$E26&gt;0,(SUM(+$E26*10^(+'Reg L model'!Y18+'Reg L model'!Z18*LOG10(+$E26*1000)+(+'Reg L model'!AA18*(LOG10(+$E26*1000)^2)+'Reg L model'!AB18*(LOG10(+$E26*1000)-'Reg L model'!AD18)*(MAX((LOG10(+$E26*1000)-'Reg L model'!AD18),0))+'Reg L model'!AC18*(LOG10(+$E26*1000)-'Reg L model'!AE18)*MAX((LOG10($E26*1000)-'Reg L model'!AE18),0)))/100)),"")</f>
        <v/>
      </c>
    </row>
    <row r="27" spans="1:31" s="383" customFormat="1" ht="12.75" customHeight="1" x14ac:dyDescent="0.25">
      <c r="A27" s="519" t="s">
        <v>374</v>
      </c>
      <c r="B27" s="387"/>
      <c r="C27" s="52"/>
      <c r="D27" s="502" t="str">
        <f t="shared" si="0"/>
        <v/>
      </c>
      <c r="E27" s="52"/>
      <c r="F27" s="502" t="str">
        <f t="shared" si="1"/>
        <v/>
      </c>
      <c r="G27" s="501" t="str">
        <f t="shared" si="6"/>
        <v/>
      </c>
      <c r="H27" s="502" t="str">
        <f t="shared" si="2"/>
        <v/>
      </c>
      <c r="I27" s="52"/>
      <c r="J27" s="502" t="str">
        <f t="shared" si="3"/>
        <v/>
      </c>
      <c r="K27" s="504" t="str">
        <f t="shared" ca="1" si="4"/>
        <v/>
      </c>
      <c r="L27" s="505" t="str">
        <f t="shared" si="7"/>
        <v/>
      </c>
      <c r="M27" s="504" t="str">
        <f t="shared" ca="1" si="5"/>
        <v/>
      </c>
      <c r="N27" s="505" t="str">
        <f t="shared" si="8"/>
        <v/>
      </c>
      <c r="O27" s="501" t="str">
        <f t="shared" si="9"/>
        <v/>
      </c>
      <c r="P27" s="505" t="str">
        <f t="shared" si="10"/>
        <v/>
      </c>
      <c r="Q27" s="501" t="str">
        <f t="shared" si="11"/>
        <v/>
      </c>
      <c r="R27" s="506" t="str">
        <f t="shared" si="12"/>
        <v/>
      </c>
      <c r="S27" s="502"/>
      <c r="T27" s="502"/>
      <c r="U27" s="501" t="str">
        <f>IF(+$C27&gt;0,(SUM(+$C27*10^(+'Reg L model'!G19+'Reg L model'!H19*LOG10(+$C27*1000)+(+'Reg L model'!I19*(LOG10(+$C27*1000)^2)+'Reg L model'!J19*(LOG10(+$C27*1000)-'Reg L model'!L19)*(MAX((LOG10(+$C27*1000)-'Reg L model'!L19),0))+'Reg L model'!K19*(LOG10(+$C27*1000)-'Reg L model'!M19)*MAX((LOG10($C27*1000)-'Reg L model'!M19),0)))/100)),"")</f>
        <v/>
      </c>
      <c r="V27" s="501"/>
      <c r="W27" s="501" t="str">
        <f>IF(+$E27&gt;0,(SUM(+$E27*10^(+'Reg L model'!G19+'Reg L model'!H19*LOG10(+$E27*1000)+(+'Reg L model'!I19*(LOG10(+$E27*1000)^2)+'Reg L model'!J19*(LOG10(+$E27*1000)-'Reg L model'!L19)*(MAX((LOG10(+$E27*1000)-'Reg L model'!L19),0))+'Reg L model'!K19*(LOG10(+$E27*1000)-'Reg L model'!M19)*MAX((LOG10($E27*1000)-'Reg L model'!M19),0)))/100)),"")</f>
        <v/>
      </c>
      <c r="X27" s="501"/>
      <c r="Y27" s="501" t="str">
        <f>IF(+$C27&gt;0,(SUM(+$C27*10^(+'Reg L model'!P19+'Reg L model'!Q19*LOG10(+$C27*1000)+(+'Reg L model'!R19*(LOG10(+$C27*1000)^2)+'Reg L model'!S19*(LOG10(+$C27*1000)-'Reg L model'!U19)*(MAX((LOG10(+$C27*1000)-'Reg L model'!U19),0))+'Reg L model'!T19*(LOG10(+$C27*1000)-'Reg L model'!V19)*MAX((LOG10($C27*1000)-'Reg L model'!V19),0)))/100)),"")</f>
        <v/>
      </c>
      <c r="Z27" s="501"/>
      <c r="AA27" s="501" t="str">
        <f>IF(+$E27&gt;0,(SUM(+$E27*10^(+'Reg L model'!P19+'Reg L model'!Q19*LOG10(+$E27*1000)+(+'Reg L model'!R19*(LOG10(+$E27*1000)^2)+'Reg L model'!S19*(LOG10(+$E27*1000)-'Reg L model'!U19)*(MAX((LOG10(+$E27*1000)-'Reg L model'!U19),0))+'Reg L model'!T19*(LOG10(+$E27*1000)-'Reg L model'!V19)*MAX((LOG10($E27*1000)-'Reg L model'!V19),0)))/100)),"")</f>
        <v/>
      </c>
      <c r="AB27" s="501"/>
      <c r="AC27" s="501" t="str">
        <f>IF(+$C27&gt;0,(SUM(+$C27*10^(+'Reg L model'!Y19+'Reg L model'!Z19*LOG10(+$C27*1000)+(+'Reg L model'!AA19*(LOG10(+$C27*1000)^2)+'Reg L model'!AB19*(LOG10(+$C27*1000)-'Reg L model'!AD19)*(MAX((LOG10(+$C27*1000)-'Reg L model'!AD19),0))+'Reg L model'!AC19*(LOG10(+$C27*1000)-'Reg L model'!AE19)*MAX((LOG10($C27*1000)-'Reg L model'!AE19),0)))/100)),"")</f>
        <v/>
      </c>
      <c r="AD27" s="501"/>
      <c r="AE27" s="501" t="str">
        <f>IF(+$E27&gt;0,(SUM(+$E27*10^(+'Reg L model'!Y19+'Reg L model'!Z19*LOG10(+$E27*1000)+(+'Reg L model'!AA19*(LOG10(+$E27*1000)^2)+'Reg L model'!AB19*(LOG10(+$E27*1000)-'Reg L model'!AD19)*(MAX((LOG10(+$E27*1000)-'Reg L model'!AD19),0))+'Reg L model'!AC19*(LOG10(+$E27*1000)-'Reg L model'!AE19)*MAX((LOG10($E27*1000)-'Reg L model'!AE19),0)))/100)),"")</f>
        <v/>
      </c>
    </row>
    <row r="28" spans="1:31" s="383" customFormat="1" ht="12.75" customHeight="1" x14ac:dyDescent="0.25">
      <c r="A28" s="519" t="s">
        <v>375</v>
      </c>
      <c r="B28" s="387"/>
      <c r="C28" s="52"/>
      <c r="D28" s="502" t="str">
        <f t="shared" si="0"/>
        <v/>
      </c>
      <c r="E28" s="52"/>
      <c r="F28" s="502" t="str">
        <f t="shared" si="1"/>
        <v/>
      </c>
      <c r="G28" s="501" t="str">
        <f t="shared" si="6"/>
        <v/>
      </c>
      <c r="H28" s="502" t="str">
        <f t="shared" si="2"/>
        <v/>
      </c>
      <c r="I28" s="52"/>
      <c r="J28" s="502" t="str">
        <f t="shared" si="3"/>
        <v/>
      </c>
      <c r="K28" s="504" t="str">
        <f t="shared" ca="1" si="4"/>
        <v/>
      </c>
      <c r="L28" s="505" t="str">
        <f t="shared" si="7"/>
        <v/>
      </c>
      <c r="M28" s="504" t="str">
        <f t="shared" ca="1" si="5"/>
        <v/>
      </c>
      <c r="N28" s="505" t="str">
        <f t="shared" si="8"/>
        <v/>
      </c>
      <c r="O28" s="501" t="str">
        <f t="shared" si="9"/>
        <v/>
      </c>
      <c r="P28" s="505" t="str">
        <f t="shared" si="10"/>
        <v/>
      </c>
      <c r="Q28" s="501" t="str">
        <f t="shared" si="11"/>
        <v/>
      </c>
      <c r="R28" s="506" t="str">
        <f t="shared" si="12"/>
        <v/>
      </c>
      <c r="S28" s="502"/>
      <c r="T28" s="502"/>
      <c r="U28" s="501" t="str">
        <f>IF(+$C28&gt;0,(SUM(+$C28*10^(+'Reg L model'!G20+'Reg L model'!H20*LOG10(+$C28*1000)+(+'Reg L model'!I20*(LOG10(+$C28*1000)^2)+'Reg L model'!J20*(LOG10(+$C28*1000)-'Reg L model'!L20)*(MAX((LOG10(+$C28*1000)-'Reg L model'!L20),0))+'Reg L model'!K20*(LOG10(+$C28*1000)-'Reg L model'!M20)*MAX((LOG10($C28*1000)-'Reg L model'!M20),0)))/100)),"")</f>
        <v/>
      </c>
      <c r="V28" s="501"/>
      <c r="W28" s="501" t="str">
        <f>IF(+$E28&gt;0,(SUM(+$E28*10^(+'Reg L model'!G20+'Reg L model'!H20*LOG10(+$E28*1000)+(+'Reg L model'!I20*(LOG10(+$E28*1000)^2)+'Reg L model'!J20*(LOG10(+$E28*1000)-'Reg L model'!L20)*(MAX((LOG10(+$E28*1000)-'Reg L model'!L20),0))+'Reg L model'!K20*(LOG10(+$E28*1000)-'Reg L model'!M20)*MAX((LOG10($E28*1000)-'Reg L model'!M20),0)))/100)),"")</f>
        <v/>
      </c>
      <c r="X28" s="501"/>
      <c r="Y28" s="501" t="str">
        <f>IF(+$C28&gt;0,(SUM(+$C28*10^(+'Reg L model'!P20+'Reg L model'!Q20*LOG10(+$C28*1000)+(+'Reg L model'!R20*(LOG10(+$C28*1000)^2)+'Reg L model'!S20*(LOG10(+$C28*1000)-'Reg L model'!U20)*(MAX((LOG10(+$C28*1000)-'Reg L model'!U20),0))+'Reg L model'!T20*(LOG10(+$C28*1000)-'Reg L model'!V20)*MAX((LOG10($C28*1000)-'Reg L model'!V20),0)))/100)),"")</f>
        <v/>
      </c>
      <c r="Z28" s="501"/>
      <c r="AA28" s="501" t="str">
        <f>IF(+$E28&gt;0,(SUM(+$E28*10^(+'Reg L model'!P20+'Reg L model'!Q20*LOG10(+$E28*1000)+(+'Reg L model'!R20*(LOG10(+$E28*1000)^2)+'Reg L model'!S20*(LOG10(+$E28*1000)-'Reg L model'!U20)*(MAX((LOG10(+$E28*1000)-'Reg L model'!U20),0))+'Reg L model'!T20*(LOG10(+$E28*1000)-'Reg L model'!V20)*MAX((LOG10($E28*1000)-'Reg L model'!V20),0)))/100)),"")</f>
        <v/>
      </c>
      <c r="AB28" s="501"/>
      <c r="AC28" s="501" t="str">
        <f>IF(+$C28&gt;0,(SUM(+$C28*10^(+'Reg L model'!Y20+'Reg L model'!Z20*LOG10(+$C28*1000)+(+'Reg L model'!AA20*(LOG10(+$C28*1000)^2)+'Reg L model'!AB20*(LOG10(+$C28*1000)-'Reg L model'!AD20)*(MAX((LOG10(+$C28*1000)-'Reg L model'!AD20),0))+'Reg L model'!AC20*(LOG10(+$C28*1000)-'Reg L model'!AE20)*MAX((LOG10($C28*1000)-'Reg L model'!AE20),0)))/100)),"")</f>
        <v/>
      </c>
      <c r="AD28" s="501"/>
      <c r="AE28" s="501" t="str">
        <f>IF(+$E28&gt;0,(SUM(+$E28*10^(+'Reg L model'!Y20+'Reg L model'!Z20*LOG10(+$E28*1000)+(+'Reg L model'!AA20*(LOG10(+$E28*1000)^2)+'Reg L model'!AB20*(LOG10(+$E28*1000)-'Reg L model'!AD20)*(MAX((LOG10(+$E28*1000)-'Reg L model'!AD20),0))+'Reg L model'!AC20*(LOG10(+$E28*1000)-'Reg L model'!AE20)*MAX((LOG10($E28*1000)-'Reg L model'!AE20),0)))/100)),"")</f>
        <v/>
      </c>
    </row>
    <row r="29" spans="1:31" s="383" customFormat="1" ht="12.75" customHeight="1" x14ac:dyDescent="0.25">
      <c r="A29" s="519" t="s">
        <v>376</v>
      </c>
      <c r="B29" s="387"/>
      <c r="C29" s="52"/>
      <c r="D29" s="502" t="str">
        <f t="shared" si="0"/>
        <v/>
      </c>
      <c r="E29" s="52"/>
      <c r="F29" s="502" t="str">
        <f t="shared" si="1"/>
        <v/>
      </c>
      <c r="G29" s="501" t="str">
        <f t="shared" si="6"/>
        <v/>
      </c>
      <c r="H29" s="502" t="str">
        <f t="shared" si="2"/>
        <v/>
      </c>
      <c r="I29" s="52"/>
      <c r="J29" s="502" t="str">
        <f t="shared" si="3"/>
        <v/>
      </c>
      <c r="K29" s="504" t="str">
        <f t="shared" ca="1" si="4"/>
        <v/>
      </c>
      <c r="L29" s="505" t="str">
        <f t="shared" si="7"/>
        <v/>
      </c>
      <c r="M29" s="504" t="str">
        <f t="shared" ca="1" si="5"/>
        <v/>
      </c>
      <c r="N29" s="505" t="str">
        <f t="shared" si="8"/>
        <v/>
      </c>
      <c r="O29" s="501" t="str">
        <f t="shared" si="9"/>
        <v/>
      </c>
      <c r="P29" s="505" t="str">
        <f t="shared" si="10"/>
        <v/>
      </c>
      <c r="Q29" s="501" t="str">
        <f t="shared" si="11"/>
        <v/>
      </c>
      <c r="R29" s="506" t="str">
        <f t="shared" si="12"/>
        <v/>
      </c>
      <c r="S29" s="502"/>
      <c r="T29" s="502"/>
      <c r="U29" s="501" t="str">
        <f>IF(+$C29&gt;0,(SUM(+$C29*10^(+'Reg L model'!G21+'Reg L model'!H21*LOG10(+$C29*1000)+(+'Reg L model'!I21*(LOG10(+$C29*1000)^2)+'Reg L model'!J21*(LOG10(+$C29*1000)-'Reg L model'!L21)*(MAX((LOG10(+$C29*1000)-'Reg L model'!L21),0))+'Reg L model'!K21*(LOG10(+$C29*1000)-'Reg L model'!M21)*MAX((LOG10($C29*1000)-'Reg L model'!M21),0)))/100)),"")</f>
        <v/>
      </c>
      <c r="V29" s="501"/>
      <c r="W29" s="501" t="str">
        <f>IF(+$E29&gt;0,(SUM(+$E29*10^(+'Reg L model'!G21+'Reg L model'!H21*LOG10(+$E29*1000)+(+'Reg L model'!I21*(LOG10(+$E29*1000)^2)+'Reg L model'!J21*(LOG10(+$E29*1000)-'Reg L model'!L21)*(MAX((LOG10(+$E29*1000)-'Reg L model'!L21),0))+'Reg L model'!K21*(LOG10(+$E29*1000)-'Reg L model'!M21)*MAX((LOG10($E29*1000)-'Reg L model'!M21),0)))/100)),"")</f>
        <v/>
      </c>
      <c r="X29" s="501"/>
      <c r="Y29" s="501" t="str">
        <f>IF(+$C29&gt;0,(SUM(+$C29*10^(+'Reg L model'!P21+'Reg L model'!Q21*LOG10(+$C29*1000)+(+'Reg L model'!R21*(LOG10(+$C29*1000)^2)+'Reg L model'!S21*(LOG10(+$C29*1000)-'Reg L model'!U21)*(MAX((LOG10(+$C29*1000)-'Reg L model'!U21),0))+'Reg L model'!T21*(LOG10(+$C29*1000)-'Reg L model'!V21)*MAX((LOG10($C29*1000)-'Reg L model'!V21),0)))/100)),"")</f>
        <v/>
      </c>
      <c r="Z29" s="501"/>
      <c r="AA29" s="501" t="str">
        <f>IF(+$E29&gt;0,(SUM(+$E29*10^(+'Reg L model'!P21+'Reg L model'!Q21*LOG10(+$E29*1000)+(+'Reg L model'!R21*(LOG10(+$E29*1000)^2)+'Reg L model'!S21*(LOG10(+$E29*1000)-'Reg L model'!U21)*(MAX((LOG10(+$E29*1000)-'Reg L model'!U21),0))+'Reg L model'!T21*(LOG10(+$E29*1000)-'Reg L model'!V21)*MAX((LOG10($E29*1000)-'Reg L model'!V21),0)))/100)),"")</f>
        <v/>
      </c>
      <c r="AB29" s="501"/>
      <c r="AC29" s="501" t="str">
        <f>IF(+$C29&gt;0,(SUM(+$C29*10^(+'Reg L model'!Y21+'Reg L model'!Z21*LOG10(+$C29*1000)+(+'Reg L model'!AA21*(LOG10(+$C29*1000)^2)+'Reg L model'!AB21*(LOG10(+$C29*1000)-'Reg L model'!AD21)*(MAX((LOG10(+$C29*1000)-'Reg L model'!AD21),0))+'Reg L model'!AC21*(LOG10(+$C29*1000)-'Reg L model'!AE21)*MAX((LOG10($C29*1000)-'Reg L model'!AE21),0)))/100)),"")</f>
        <v/>
      </c>
      <c r="AD29" s="501"/>
      <c r="AE29" s="501" t="str">
        <f>IF(+$E29&gt;0,(SUM(+$E29*10^(+'Reg L model'!Y21+'Reg L model'!Z21*LOG10(+$E29*1000)+(+'Reg L model'!AA21*(LOG10(+$E29*1000)^2)+'Reg L model'!AB21*(LOG10(+$E29*1000)-'Reg L model'!AD21)*(MAX((LOG10(+$E29*1000)-'Reg L model'!AD21),0))+'Reg L model'!AC21*(LOG10(+$E29*1000)-'Reg L model'!AE21)*MAX((LOG10($E29*1000)-'Reg L model'!AE21),0)))/100)),"")</f>
        <v/>
      </c>
    </row>
    <row r="30" spans="1:31" s="383" customFormat="1" ht="12.75" customHeight="1" x14ac:dyDescent="0.25">
      <c r="A30" s="519" t="s">
        <v>377</v>
      </c>
      <c r="B30" s="387"/>
      <c r="C30" s="52"/>
      <c r="D30" s="502" t="str">
        <f t="shared" si="0"/>
        <v/>
      </c>
      <c r="E30" s="52"/>
      <c r="F30" s="502" t="str">
        <f t="shared" si="1"/>
        <v/>
      </c>
      <c r="G30" s="501" t="str">
        <f t="shared" si="6"/>
        <v/>
      </c>
      <c r="H30" s="502" t="str">
        <f t="shared" si="2"/>
        <v/>
      </c>
      <c r="I30" s="52"/>
      <c r="J30" s="502" t="str">
        <f t="shared" si="3"/>
        <v/>
      </c>
      <c r="K30" s="504" t="str">
        <f t="shared" ca="1" si="4"/>
        <v/>
      </c>
      <c r="L30" s="505" t="str">
        <f t="shared" si="7"/>
        <v/>
      </c>
      <c r="M30" s="504" t="str">
        <f t="shared" ca="1" si="5"/>
        <v/>
      </c>
      <c r="N30" s="505" t="str">
        <f t="shared" si="8"/>
        <v/>
      </c>
      <c r="O30" s="501" t="str">
        <f t="shared" si="9"/>
        <v/>
      </c>
      <c r="P30" s="505" t="str">
        <f t="shared" si="10"/>
        <v/>
      </c>
      <c r="Q30" s="501" t="str">
        <f t="shared" si="11"/>
        <v/>
      </c>
      <c r="R30" s="506" t="str">
        <f t="shared" si="12"/>
        <v/>
      </c>
      <c r="S30" s="502"/>
      <c r="T30" s="502"/>
      <c r="U30" s="501" t="str">
        <f>IF(+$C30&gt;0,(SUM(+$C30*10^(+'Reg L model'!G22+'Reg L model'!H22*LOG10(+$C30*1000)+(+'Reg L model'!I22*(LOG10(+$C30*1000)^2)+'Reg L model'!J22*(LOG10(+$C30*1000)-'Reg L model'!L22)*(MAX((LOG10(+$C30*1000)-'Reg L model'!L22),0))+'Reg L model'!K22*(LOG10(+$C30*1000)-'Reg L model'!M22)*MAX((LOG10($C30*1000)-'Reg L model'!M22),0)))/100)),"")</f>
        <v/>
      </c>
      <c r="V30" s="501"/>
      <c r="W30" s="501" t="str">
        <f>IF(+$E30&gt;0,(SUM(+$E30*10^(+'Reg L model'!G22+'Reg L model'!H22*LOG10(+$E30*1000)+(+'Reg L model'!I22*(LOG10(+$E30*1000)^2)+'Reg L model'!J22*(LOG10(+$E30*1000)-'Reg L model'!L22)*(MAX((LOG10(+$E30*1000)-'Reg L model'!L22),0))+'Reg L model'!K22*(LOG10(+$E30*1000)-'Reg L model'!M22)*MAX((LOG10($E30*1000)-'Reg L model'!M22),0)))/100)),"")</f>
        <v/>
      </c>
      <c r="X30" s="501"/>
      <c r="Y30" s="501" t="str">
        <f>IF(+$C30&gt;0,(SUM(+$C30*10^(+'Reg L model'!P22+'Reg L model'!Q22*LOG10(+$C30*1000)+(+'Reg L model'!R22*(LOG10(+$C30*1000)^2)+'Reg L model'!S22*(LOG10(+$C30*1000)-'Reg L model'!U22)*(MAX((LOG10(+$C30*1000)-'Reg L model'!U22),0))+'Reg L model'!T22*(LOG10(+$C30*1000)-'Reg L model'!V22)*MAX((LOG10($C30*1000)-'Reg L model'!V22),0)))/100)),"")</f>
        <v/>
      </c>
      <c r="Z30" s="501"/>
      <c r="AA30" s="501" t="str">
        <f>IF(+$E30&gt;0,(SUM(+$E30*10^(+'Reg L model'!P22+'Reg L model'!Q22*LOG10(+$E30*1000)+(+'Reg L model'!R22*(LOG10(+$E30*1000)^2)+'Reg L model'!S22*(LOG10(+$E30*1000)-'Reg L model'!U22)*(MAX((LOG10(+$E30*1000)-'Reg L model'!U22),0))+'Reg L model'!T22*(LOG10(+$E30*1000)-'Reg L model'!V22)*MAX((LOG10($E30*1000)-'Reg L model'!V22),0)))/100)),"")</f>
        <v/>
      </c>
      <c r="AB30" s="501"/>
      <c r="AC30" s="501" t="str">
        <f>IF(+$C30&gt;0,(SUM(+$C30*10^(+'Reg L model'!Y22+'Reg L model'!Z22*LOG10(+$C30*1000)+(+'Reg L model'!AA22*(LOG10(+$C30*1000)^2)+'Reg L model'!AB22*(LOG10(+$C30*1000)-'Reg L model'!AD22)*(MAX((LOG10(+$C30*1000)-'Reg L model'!AD22),0))+'Reg L model'!AC22*(LOG10(+$C30*1000)-'Reg L model'!AE22)*MAX((LOG10($C30*1000)-'Reg L model'!AE22),0)))/100)),"")</f>
        <v/>
      </c>
      <c r="AD30" s="501"/>
      <c r="AE30" s="501" t="str">
        <f>IF(+$E30&gt;0,(SUM(+$E30*10^(+'Reg L model'!Y22+'Reg L model'!Z22*LOG10(+$E30*1000)+(+'Reg L model'!AA22*(LOG10(+$E30*1000)^2)+'Reg L model'!AB22*(LOG10(+$E30*1000)-'Reg L model'!AD22)*(MAX((LOG10(+$E30*1000)-'Reg L model'!AD22),0))+'Reg L model'!AC22*(LOG10(+$E30*1000)-'Reg L model'!AE22)*MAX((LOG10($E30*1000)-'Reg L model'!AE22),0)))/100)),"")</f>
        <v/>
      </c>
    </row>
    <row r="31" spans="1:31" s="383" customFormat="1" ht="12.75" customHeight="1" x14ac:dyDescent="0.25">
      <c r="A31" s="519" t="s">
        <v>378</v>
      </c>
      <c r="B31" s="387"/>
      <c r="C31" s="52"/>
      <c r="D31" s="502" t="str">
        <f t="shared" si="0"/>
        <v/>
      </c>
      <c r="E31" s="52"/>
      <c r="F31" s="502" t="str">
        <f t="shared" si="1"/>
        <v/>
      </c>
      <c r="G31" s="501" t="str">
        <f t="shared" si="6"/>
        <v/>
      </c>
      <c r="H31" s="502" t="str">
        <f t="shared" si="2"/>
        <v/>
      </c>
      <c r="I31" s="52"/>
      <c r="J31" s="502" t="str">
        <f t="shared" si="3"/>
        <v/>
      </c>
      <c r="K31" s="504" t="str">
        <f t="shared" ca="1" si="4"/>
        <v/>
      </c>
      <c r="L31" s="505" t="str">
        <f t="shared" si="7"/>
        <v/>
      </c>
      <c r="M31" s="504" t="str">
        <f t="shared" ca="1" si="5"/>
        <v/>
      </c>
      <c r="N31" s="505" t="str">
        <f t="shared" si="8"/>
        <v/>
      </c>
      <c r="O31" s="501" t="str">
        <f t="shared" si="9"/>
        <v/>
      </c>
      <c r="P31" s="505" t="str">
        <f t="shared" si="10"/>
        <v/>
      </c>
      <c r="Q31" s="501" t="str">
        <f t="shared" si="11"/>
        <v/>
      </c>
      <c r="R31" s="506" t="str">
        <f t="shared" si="12"/>
        <v/>
      </c>
      <c r="S31" s="502"/>
      <c r="T31" s="502"/>
      <c r="U31" s="501" t="str">
        <f>IF(+$C31&gt;0,(SUM(+$C31*10^(+'Reg L model'!G23+'Reg L model'!H23*LOG10(+$C31*1000)+(+'Reg L model'!I23*(LOG10(+$C31*1000)^2)+'Reg L model'!J23*(LOG10(+$C31*1000)-'Reg L model'!L23)*(MAX((LOG10(+$C31*1000)-'Reg L model'!L23),0))+'Reg L model'!K23*(LOG10(+$C31*1000)-'Reg L model'!M23)*MAX((LOG10($C31*1000)-'Reg L model'!M23),0)))/100)),"")</f>
        <v/>
      </c>
      <c r="V31" s="501"/>
      <c r="W31" s="501" t="str">
        <f>IF(+$E31&gt;0,(SUM(+$E31*10^(+'Reg L model'!G23+'Reg L model'!H23*LOG10(+$E31*1000)+(+'Reg L model'!I23*(LOG10(+$E31*1000)^2)+'Reg L model'!J23*(LOG10(+$E31*1000)-'Reg L model'!L23)*(MAX((LOG10(+$E31*1000)-'Reg L model'!L23),0))+'Reg L model'!K23*(LOG10(+$E31*1000)-'Reg L model'!M23)*MAX((LOG10($E31*1000)-'Reg L model'!M23),0)))/100)),"")</f>
        <v/>
      </c>
      <c r="X31" s="501"/>
      <c r="Y31" s="501" t="str">
        <f>IF(+$C31&gt;0,(SUM(+$C31*10^(+'Reg L model'!P23+'Reg L model'!Q23*LOG10(+$C31*1000)+(+'Reg L model'!R23*(LOG10(+$C31*1000)^2)+'Reg L model'!S23*(LOG10(+$C31*1000)-'Reg L model'!U23)*(MAX((LOG10(+$C31*1000)-'Reg L model'!U23),0))+'Reg L model'!T23*(LOG10(+$C31*1000)-'Reg L model'!V23)*MAX((LOG10($C31*1000)-'Reg L model'!V23),0)))/100)),"")</f>
        <v/>
      </c>
      <c r="Z31" s="501"/>
      <c r="AA31" s="501" t="str">
        <f>IF(+$E31&gt;0,(SUM(+$E31*10^(+'Reg L model'!P23+'Reg L model'!Q23*LOG10(+$E31*1000)+(+'Reg L model'!R23*(LOG10(+$E31*1000)^2)+'Reg L model'!S23*(LOG10(+$E31*1000)-'Reg L model'!U23)*(MAX((LOG10(+$E31*1000)-'Reg L model'!U23),0))+'Reg L model'!T23*(LOG10(+$E31*1000)-'Reg L model'!V23)*MAX((LOG10($E31*1000)-'Reg L model'!V23),0)))/100)),"")</f>
        <v/>
      </c>
      <c r="AB31" s="501"/>
      <c r="AC31" s="501" t="str">
        <f>IF(+$C31&gt;0,(SUM(+$C31*10^(+'Reg L model'!Y23+'Reg L model'!Z23*LOG10(+$C31*1000)+(+'Reg L model'!AA23*(LOG10(+$C31*1000)^2)+'Reg L model'!AB23*(LOG10(+$C31*1000)-'Reg L model'!AD23)*(MAX((LOG10(+$C31*1000)-'Reg L model'!AD23),0))+'Reg L model'!AC23*(LOG10(+$C31*1000)-'Reg L model'!AE23)*MAX((LOG10($C31*1000)-'Reg L model'!AE23),0)))/100)),"")</f>
        <v/>
      </c>
      <c r="AD31" s="501"/>
      <c r="AE31" s="501" t="str">
        <f>IF(+$E31&gt;0,(SUM(+$E31*10^(+'Reg L model'!Y23+'Reg L model'!Z23*LOG10(+$E31*1000)+(+'Reg L model'!AA23*(LOG10(+$E31*1000)^2)+'Reg L model'!AB23*(LOG10(+$E31*1000)-'Reg L model'!AD23)*(MAX((LOG10(+$E31*1000)-'Reg L model'!AD23),0))+'Reg L model'!AC23*(LOG10(+$E31*1000)-'Reg L model'!AE23)*MAX((LOG10($E31*1000)-'Reg L model'!AE23),0)))/100)),"")</f>
        <v/>
      </c>
    </row>
    <row r="32" spans="1:31" s="383" customFormat="1" ht="12.75" customHeight="1" x14ac:dyDescent="0.25">
      <c r="A32" s="519" t="s">
        <v>379</v>
      </c>
      <c r="B32" s="386"/>
      <c r="C32" s="52"/>
      <c r="D32" s="502" t="str">
        <f t="shared" si="0"/>
        <v/>
      </c>
      <c r="E32" s="52"/>
      <c r="F32" s="502" t="str">
        <f t="shared" si="1"/>
        <v/>
      </c>
      <c r="G32" s="501" t="str">
        <f t="shared" si="6"/>
        <v/>
      </c>
      <c r="H32" s="502" t="str">
        <f t="shared" si="2"/>
        <v/>
      </c>
      <c r="I32" s="52"/>
      <c r="J32" s="502" t="str">
        <f t="shared" si="3"/>
        <v/>
      </c>
      <c r="K32" s="504" t="str">
        <f t="shared" ca="1" si="4"/>
        <v/>
      </c>
      <c r="L32" s="505" t="str">
        <f t="shared" si="7"/>
        <v/>
      </c>
      <c r="M32" s="504" t="str">
        <f t="shared" ca="1" si="5"/>
        <v/>
      </c>
      <c r="N32" s="505" t="str">
        <f t="shared" si="8"/>
        <v/>
      </c>
      <c r="O32" s="501" t="str">
        <f t="shared" si="9"/>
        <v/>
      </c>
      <c r="P32" s="505" t="str">
        <f t="shared" si="10"/>
        <v/>
      </c>
      <c r="Q32" s="501" t="str">
        <f t="shared" si="11"/>
        <v/>
      </c>
      <c r="R32" s="506" t="str">
        <f t="shared" si="12"/>
        <v/>
      </c>
      <c r="S32" s="502"/>
      <c r="T32" s="502"/>
      <c r="U32" s="501" t="str">
        <f>IF(+$C32&gt;0,(SUM(+$C32*10^(+'Reg L model'!G24+'Reg L model'!H24*LOG10(+$C32*1000)+(+'Reg L model'!I24*(LOG10(+$C32*1000)^2)+'Reg L model'!J24*(LOG10(+$C32*1000)-'Reg L model'!L24)*(MAX((LOG10(+$C32*1000)-'Reg L model'!L24),0))+'Reg L model'!K24*(LOG10(+$C32*1000)-'Reg L model'!M24)*MAX((LOG10($C32*1000)-'Reg L model'!M24),0)))/100)),"")</f>
        <v/>
      </c>
      <c r="V32" s="501"/>
      <c r="W32" s="501" t="str">
        <f>IF(+$E32&gt;0,(SUM(+$E32*10^(+'Reg L model'!G24+'Reg L model'!H24*LOG10(+$E32*1000)+(+'Reg L model'!I24*(LOG10(+$E32*1000)^2)+'Reg L model'!J24*(LOG10(+$E32*1000)-'Reg L model'!L24)*(MAX((LOG10(+$E32*1000)-'Reg L model'!L24),0))+'Reg L model'!K24*(LOG10(+$E32*1000)-'Reg L model'!M24)*MAX((LOG10($E32*1000)-'Reg L model'!M24),0)))/100)),"")</f>
        <v/>
      </c>
      <c r="X32" s="501"/>
      <c r="Y32" s="501" t="str">
        <f>IF(+$C32&gt;0,(SUM(+$C32*10^(+'Reg L model'!P24+'Reg L model'!Q24*LOG10(+$C32*1000)+(+'Reg L model'!R24*(LOG10(+$C32*1000)^2)+'Reg L model'!S24*(LOG10(+$C32*1000)-'Reg L model'!U24)*(MAX((LOG10(+$C32*1000)-'Reg L model'!U24),0))+'Reg L model'!T24*(LOG10(+$C32*1000)-'Reg L model'!V24)*MAX((LOG10($C32*1000)-'Reg L model'!V24),0)))/100)),"")</f>
        <v/>
      </c>
      <c r="Z32" s="501"/>
      <c r="AA32" s="501" t="str">
        <f>IF(+$E32&gt;0,(SUM(+$E32*10^(+'Reg L model'!P24+'Reg L model'!Q24*LOG10(+$E32*1000)+(+'Reg L model'!R24*(LOG10(+$E32*1000)^2)+'Reg L model'!S24*(LOG10(+$E32*1000)-'Reg L model'!U24)*(MAX((LOG10(+$E32*1000)-'Reg L model'!U24),0))+'Reg L model'!T24*(LOG10(+$E32*1000)-'Reg L model'!V24)*MAX((LOG10($E32*1000)-'Reg L model'!V24),0)))/100)),"")</f>
        <v/>
      </c>
      <c r="AB32" s="501"/>
      <c r="AC32" s="501" t="str">
        <f>IF(+$C32&gt;0,(SUM(+$C32*10^(+'Reg L model'!Y24+'Reg L model'!Z24*LOG10(+$C32*1000)+(+'Reg L model'!AA24*(LOG10(+$C32*1000)^2)+'Reg L model'!AB24*(LOG10(+$C32*1000)-'Reg L model'!AD24)*(MAX((LOG10(+$C32*1000)-'Reg L model'!AD24),0))+'Reg L model'!AC24*(LOG10(+$C32*1000)-'Reg L model'!AE24)*MAX((LOG10($C32*1000)-'Reg L model'!AE24),0)))/100)),"")</f>
        <v/>
      </c>
      <c r="AD32" s="501"/>
      <c r="AE32" s="501" t="str">
        <f>IF(+$E32&gt;0,(SUM(+$E32*10^(+'Reg L model'!Y24+'Reg L model'!Z24*LOG10(+$E32*1000)+(+'Reg L model'!AA24*(LOG10(+$E32*1000)^2)+'Reg L model'!AB24*(LOG10(+$E32*1000)-'Reg L model'!AD24)*(MAX((LOG10(+$E32*1000)-'Reg L model'!AD24),0))+'Reg L model'!AC24*(LOG10(+$E32*1000)-'Reg L model'!AE24)*MAX((LOG10($E32*1000)-'Reg L model'!AE24),0)))/100)),"")</f>
        <v/>
      </c>
    </row>
    <row r="33" spans="1:31" s="383" customFormat="1" ht="12.75" customHeight="1" x14ac:dyDescent="0.25">
      <c r="A33" s="519" t="s">
        <v>380</v>
      </c>
      <c r="B33" s="387"/>
      <c r="C33" s="52"/>
      <c r="D33" s="502" t="str">
        <f t="shared" si="0"/>
        <v/>
      </c>
      <c r="E33" s="52"/>
      <c r="F33" s="502" t="str">
        <f t="shared" si="1"/>
        <v/>
      </c>
      <c r="G33" s="501" t="str">
        <f t="shared" si="6"/>
        <v/>
      </c>
      <c r="H33" s="502" t="str">
        <f t="shared" si="2"/>
        <v/>
      </c>
      <c r="I33" s="52"/>
      <c r="J33" s="502" t="str">
        <f t="shared" si="3"/>
        <v/>
      </c>
      <c r="K33" s="504" t="str">
        <f t="shared" ca="1" si="4"/>
        <v/>
      </c>
      <c r="L33" s="505" t="str">
        <f t="shared" si="7"/>
        <v/>
      </c>
      <c r="M33" s="504" t="str">
        <f t="shared" ca="1" si="5"/>
        <v/>
      </c>
      <c r="N33" s="505" t="str">
        <f t="shared" si="8"/>
        <v/>
      </c>
      <c r="O33" s="501" t="str">
        <f t="shared" si="9"/>
        <v/>
      </c>
      <c r="P33" s="505" t="str">
        <f t="shared" si="10"/>
        <v/>
      </c>
      <c r="Q33" s="501" t="str">
        <f t="shared" si="11"/>
        <v/>
      </c>
      <c r="R33" s="506" t="str">
        <f t="shared" si="12"/>
        <v/>
      </c>
      <c r="S33" s="502"/>
      <c r="T33" s="502"/>
      <c r="U33" s="501" t="str">
        <f>IF(+$C33&gt;0,(SUM(+$C33*10^(+'Reg L model'!G25+'Reg L model'!H25*LOG10(+$C33*1000)+(+'Reg L model'!I25*(LOG10(+$C33*1000)^2)+'Reg L model'!J25*(LOG10(+$C33*1000)-'Reg L model'!L25)*(MAX((LOG10(+$C33*1000)-'Reg L model'!L25),0))+'Reg L model'!K25*(LOG10(+$C33*1000)-'Reg L model'!M25)*MAX((LOG10($C33*1000)-'Reg L model'!M25),0)))/100)),"")</f>
        <v/>
      </c>
      <c r="V33" s="501"/>
      <c r="W33" s="501" t="str">
        <f>IF(+$E33&gt;0,(SUM(+$E33*10^(+'Reg L model'!G25+'Reg L model'!H25*LOG10(+$E33*1000)+(+'Reg L model'!I25*(LOG10(+$E33*1000)^2)+'Reg L model'!J25*(LOG10(+$E33*1000)-'Reg L model'!L25)*(MAX((LOG10(+$E33*1000)-'Reg L model'!L25),0))+'Reg L model'!K25*(LOG10(+$E33*1000)-'Reg L model'!M25)*MAX((LOG10($E33*1000)-'Reg L model'!M25),0)))/100)),"")</f>
        <v/>
      </c>
      <c r="X33" s="501"/>
      <c r="Y33" s="501" t="str">
        <f>IF(+$C33&gt;0,(SUM(+$C33*10^(+'Reg L model'!P25+'Reg L model'!Q25*LOG10(+$C33*1000)+(+'Reg L model'!R25*(LOG10(+$C33*1000)^2)+'Reg L model'!S25*(LOG10(+$C33*1000)-'Reg L model'!U25)*(MAX((LOG10(+$C33*1000)-'Reg L model'!U25),0))+'Reg L model'!T25*(LOG10(+$C33*1000)-'Reg L model'!V25)*MAX((LOG10($C33*1000)-'Reg L model'!V25),0)))/100)),"")</f>
        <v/>
      </c>
      <c r="Z33" s="501"/>
      <c r="AA33" s="501" t="str">
        <f>IF(+$E33&gt;0,(SUM(+$E33*10^(+'Reg L model'!P25+'Reg L model'!Q25*LOG10(+$E33*1000)+(+'Reg L model'!R25*(LOG10(+$E33*1000)^2)+'Reg L model'!S25*(LOG10(+$E33*1000)-'Reg L model'!U25)*(MAX((LOG10(+$E33*1000)-'Reg L model'!U25),0))+'Reg L model'!T25*(LOG10(+$E33*1000)-'Reg L model'!V25)*MAX((LOG10($E33*1000)-'Reg L model'!V25),0)))/100)),"")</f>
        <v/>
      </c>
      <c r="AB33" s="501"/>
      <c r="AC33" s="501" t="str">
        <f>IF(+$C33&gt;0,(SUM(+$C33*10^(+'Reg L model'!Y25+'Reg L model'!Z25*LOG10(+$C33*1000)+(+'Reg L model'!AA25*(LOG10(+$C33*1000)^2)+'Reg L model'!AB25*(LOG10(+$C33*1000)-'Reg L model'!AD25)*(MAX((LOG10(+$C33*1000)-'Reg L model'!AD25),0))+'Reg L model'!AC25*(LOG10(+$C33*1000)-'Reg L model'!AE25)*MAX((LOG10($C33*1000)-'Reg L model'!AE25),0)))/100)),"")</f>
        <v/>
      </c>
      <c r="AD33" s="501"/>
      <c r="AE33" s="501" t="str">
        <f>IF(+$E33&gt;0,(SUM(+$E33*10^(+'Reg L model'!Y25+'Reg L model'!Z25*LOG10(+$E33*1000)+(+'Reg L model'!AA25*(LOG10(+$E33*1000)^2)+'Reg L model'!AB25*(LOG10(+$E33*1000)-'Reg L model'!AD25)*(MAX((LOG10(+$E33*1000)-'Reg L model'!AD25),0))+'Reg L model'!AC25*(LOG10(+$E33*1000)-'Reg L model'!AE25)*MAX((LOG10($E33*1000)-'Reg L model'!AE25),0)))/100)),"")</f>
        <v/>
      </c>
    </row>
    <row r="34" spans="1:31" s="383" customFormat="1" ht="12.75" customHeight="1" x14ac:dyDescent="0.25">
      <c r="A34" s="519" t="s">
        <v>381</v>
      </c>
      <c r="B34" s="388"/>
      <c r="C34" s="52"/>
      <c r="D34" s="502" t="str">
        <f t="shared" si="0"/>
        <v/>
      </c>
      <c r="E34" s="52"/>
      <c r="F34" s="502" t="str">
        <f t="shared" si="1"/>
        <v/>
      </c>
      <c r="G34" s="501" t="str">
        <f t="shared" si="6"/>
        <v/>
      </c>
      <c r="H34" s="502" t="str">
        <f t="shared" si="2"/>
        <v/>
      </c>
      <c r="I34" s="52"/>
      <c r="J34" s="502" t="str">
        <f t="shared" si="3"/>
        <v/>
      </c>
      <c r="K34" s="504" t="str">
        <f t="shared" ca="1" si="4"/>
        <v/>
      </c>
      <c r="L34" s="505" t="str">
        <f t="shared" si="7"/>
        <v/>
      </c>
      <c r="M34" s="504" t="str">
        <f t="shared" ca="1" si="5"/>
        <v/>
      </c>
      <c r="N34" s="505" t="str">
        <f t="shared" si="8"/>
        <v/>
      </c>
      <c r="O34" s="501" t="str">
        <f t="shared" si="9"/>
        <v/>
      </c>
      <c r="P34" s="505" t="str">
        <f t="shared" si="10"/>
        <v/>
      </c>
      <c r="Q34" s="501" t="str">
        <f t="shared" si="11"/>
        <v/>
      </c>
      <c r="R34" s="506" t="str">
        <f t="shared" si="12"/>
        <v/>
      </c>
      <c r="S34" s="502"/>
      <c r="T34" s="502"/>
      <c r="U34" s="501" t="str">
        <f>IF(+$C34&gt;0,(SUM(+$C34*10^(+'Reg L model'!G26+'Reg L model'!H26*LOG10(+$C34*1000)+(+'Reg L model'!I26*(LOG10(+$C34*1000)^2)+'Reg L model'!J26*(LOG10(+$C34*1000)-'Reg L model'!L26)*(MAX((LOG10(+$C34*1000)-'Reg L model'!L26),0))+'Reg L model'!K26*(LOG10(+$C34*1000)-'Reg L model'!M26)*MAX((LOG10($C34*1000)-'Reg L model'!M26),0)))/100)),"")</f>
        <v/>
      </c>
      <c r="V34" s="501"/>
      <c r="W34" s="501" t="str">
        <f>IF(+$E34&gt;0,(SUM(+$E34*10^(+'Reg L model'!G26+'Reg L model'!H26*LOG10(+$E34*1000)+(+'Reg L model'!I26*(LOG10(+$E34*1000)^2)+'Reg L model'!J26*(LOG10(+$E34*1000)-'Reg L model'!L26)*(MAX((LOG10(+$E34*1000)-'Reg L model'!L26),0))+'Reg L model'!K26*(LOG10(+$E34*1000)-'Reg L model'!M26)*MAX((LOG10($E34*1000)-'Reg L model'!M26),0)))/100)),"")</f>
        <v/>
      </c>
      <c r="X34" s="501"/>
      <c r="Y34" s="501" t="str">
        <f>IF(+$C34&gt;0,(SUM(+$C34*10^(+'Reg L model'!P26+'Reg L model'!Q26*LOG10(+$C34*1000)+(+'Reg L model'!R26*(LOG10(+$C34*1000)^2)+'Reg L model'!S26*(LOG10(+$C34*1000)-'Reg L model'!U26)*(MAX((LOG10(+$C34*1000)-'Reg L model'!U26),0))+'Reg L model'!T26*(LOG10(+$C34*1000)-'Reg L model'!V26)*MAX((LOG10($C34*1000)-'Reg L model'!V26),0)))/100)),"")</f>
        <v/>
      </c>
      <c r="Z34" s="501"/>
      <c r="AA34" s="501" t="str">
        <f>IF(+$E34&gt;0,(SUM(+$E34*10^(+'Reg L model'!P26+'Reg L model'!Q26*LOG10(+$E34*1000)+(+'Reg L model'!R26*(LOG10(+$E34*1000)^2)+'Reg L model'!S26*(LOG10(+$E34*1000)-'Reg L model'!U26)*(MAX((LOG10(+$E34*1000)-'Reg L model'!U26),0))+'Reg L model'!T26*(LOG10(+$E34*1000)-'Reg L model'!V26)*MAX((LOG10($E34*1000)-'Reg L model'!V26),0)))/100)),"")</f>
        <v/>
      </c>
      <c r="AB34" s="501"/>
      <c r="AC34" s="501" t="str">
        <f>IF(+$C34&gt;0,(SUM(+$C34*10^(+'Reg L model'!Y26+'Reg L model'!Z26*LOG10(+$C34*1000)+(+'Reg L model'!AA26*(LOG10(+$C34*1000)^2)+'Reg L model'!AB26*(LOG10(+$C34*1000)-'Reg L model'!AD26)*(MAX((LOG10(+$C34*1000)-'Reg L model'!AD26),0))+'Reg L model'!AC26*(LOG10(+$C34*1000)-'Reg L model'!AE26)*MAX((LOG10($C34*1000)-'Reg L model'!AE26),0)))/100)),"")</f>
        <v/>
      </c>
      <c r="AD34" s="501"/>
      <c r="AE34" s="501" t="str">
        <f>IF(+$E34&gt;0,(SUM(+$E34*10^(+'Reg L model'!Y26+'Reg L model'!Z26*LOG10(+$E34*1000)+(+'Reg L model'!AA26*(LOG10(+$E34*1000)^2)+'Reg L model'!AB26*(LOG10(+$E34*1000)-'Reg L model'!AD26)*(MAX((LOG10(+$E34*1000)-'Reg L model'!AD26),0))+'Reg L model'!AC26*(LOG10(+$E34*1000)-'Reg L model'!AE26)*MAX((LOG10($E34*1000)-'Reg L model'!AE26),0)))/100)),"")</f>
        <v/>
      </c>
    </row>
    <row r="35" spans="1:31" s="383" customFormat="1" ht="12.75" customHeight="1" x14ac:dyDescent="0.25">
      <c r="A35" s="519" t="s">
        <v>382</v>
      </c>
      <c r="B35" s="388"/>
      <c r="C35" s="52"/>
      <c r="D35" s="502" t="str">
        <f t="shared" si="0"/>
        <v/>
      </c>
      <c r="E35" s="52"/>
      <c r="F35" s="502" t="str">
        <f t="shared" si="1"/>
        <v/>
      </c>
      <c r="G35" s="501" t="str">
        <f t="shared" si="6"/>
        <v/>
      </c>
      <c r="H35" s="502" t="str">
        <f t="shared" si="2"/>
        <v/>
      </c>
      <c r="I35" s="52"/>
      <c r="J35" s="502" t="str">
        <f t="shared" si="3"/>
        <v/>
      </c>
      <c r="K35" s="504" t="str">
        <f t="shared" ca="1" si="4"/>
        <v/>
      </c>
      <c r="L35" s="505" t="str">
        <f t="shared" si="7"/>
        <v/>
      </c>
      <c r="M35" s="504" t="str">
        <f t="shared" ca="1" si="5"/>
        <v/>
      </c>
      <c r="N35" s="505" t="str">
        <f t="shared" si="8"/>
        <v/>
      </c>
      <c r="O35" s="501" t="str">
        <f t="shared" si="9"/>
        <v/>
      </c>
      <c r="P35" s="505" t="str">
        <f t="shared" si="10"/>
        <v/>
      </c>
      <c r="Q35" s="501" t="str">
        <f t="shared" si="11"/>
        <v/>
      </c>
      <c r="R35" s="506" t="str">
        <f t="shared" si="12"/>
        <v/>
      </c>
      <c r="S35" s="502"/>
      <c r="T35" s="502"/>
      <c r="U35" s="501" t="str">
        <f>IF(+$C35&gt;0,(SUM(+$C35*10^(+'Reg L model'!G27+'Reg L model'!H27*LOG10(+$C35*1000)+(+'Reg L model'!I27*(LOG10(+$C35*1000)^2)+'Reg L model'!J27*(LOG10(+$C35*1000)-'Reg L model'!L27)*(MAX((LOG10(+$C35*1000)-'Reg L model'!L27),0))+'Reg L model'!K27*(LOG10(+$C35*1000)-'Reg L model'!M27)*MAX((LOG10($C35*1000)-'Reg L model'!M27),0)))/100)),"")</f>
        <v/>
      </c>
      <c r="V35" s="501"/>
      <c r="W35" s="501" t="str">
        <f>IF(+$E35&gt;0,(SUM(+$E35*10^(+'Reg L model'!G27+'Reg L model'!H27*LOG10(+$E35*1000)+(+'Reg L model'!I27*(LOG10(+$E35*1000)^2)+'Reg L model'!J27*(LOG10(+$E35*1000)-'Reg L model'!L27)*(MAX((LOG10(+$E35*1000)-'Reg L model'!L27),0))+'Reg L model'!K27*(LOG10(+$E35*1000)-'Reg L model'!M27)*MAX((LOG10($E35*1000)-'Reg L model'!M27),0)))/100)),"")</f>
        <v/>
      </c>
      <c r="X35" s="501"/>
      <c r="Y35" s="501" t="str">
        <f>IF(+$C35&gt;0,(SUM(+$C35*10^(+'Reg L model'!P27+'Reg L model'!Q27*LOG10(+$C35*1000)+(+'Reg L model'!R27*(LOG10(+$C35*1000)^2)+'Reg L model'!S27*(LOG10(+$C35*1000)-'Reg L model'!U27)*(MAX((LOG10(+$C35*1000)-'Reg L model'!U27),0))+'Reg L model'!T27*(LOG10(+$C35*1000)-'Reg L model'!V27)*MAX((LOG10($C35*1000)-'Reg L model'!V27),0)))/100)),"")</f>
        <v/>
      </c>
      <c r="Z35" s="501"/>
      <c r="AA35" s="501" t="str">
        <f>IF(+$E35&gt;0,(SUM(+$E35*10^(+'Reg L model'!P27+'Reg L model'!Q27*LOG10(+$E35*1000)+(+'Reg L model'!R27*(LOG10(+$E35*1000)^2)+'Reg L model'!S27*(LOG10(+$E35*1000)-'Reg L model'!U27)*(MAX((LOG10(+$E35*1000)-'Reg L model'!U27),0))+'Reg L model'!T27*(LOG10(+$E35*1000)-'Reg L model'!V27)*MAX((LOG10($E35*1000)-'Reg L model'!V27),0)))/100)),"")</f>
        <v/>
      </c>
      <c r="AB35" s="501"/>
      <c r="AC35" s="501" t="str">
        <f>IF(+$C35&gt;0,(SUM(+$C35*10^(+'Reg L model'!Y27+'Reg L model'!Z27*LOG10(+$C35*1000)+(+'Reg L model'!AA27*(LOG10(+$C35*1000)^2)+'Reg L model'!AB27*(LOG10(+$C35*1000)-'Reg L model'!AD27)*(MAX((LOG10(+$C35*1000)-'Reg L model'!AD27),0))+'Reg L model'!AC27*(LOG10(+$C35*1000)-'Reg L model'!AE27)*MAX((LOG10($C35*1000)-'Reg L model'!AE27),0)))/100)),"")</f>
        <v/>
      </c>
      <c r="AD35" s="501"/>
      <c r="AE35" s="501" t="str">
        <f>IF(+$E35&gt;0,(SUM(+$E35*10^(+'Reg L model'!Y27+'Reg L model'!Z27*LOG10(+$E35*1000)+(+'Reg L model'!AA27*(LOG10(+$E35*1000)^2)+'Reg L model'!AB27*(LOG10(+$E35*1000)-'Reg L model'!AD27)*(MAX((LOG10(+$E35*1000)-'Reg L model'!AD27),0))+'Reg L model'!AC27*(LOG10(+$E35*1000)-'Reg L model'!AE27)*MAX((LOG10($E35*1000)-'Reg L model'!AE27),0)))/100)),"")</f>
        <v/>
      </c>
    </row>
    <row r="36" spans="1:31" s="383" customFormat="1" ht="12.75" customHeight="1" x14ac:dyDescent="0.25">
      <c r="A36" s="519" t="s">
        <v>383</v>
      </c>
      <c r="B36" s="387"/>
      <c r="C36" s="52"/>
      <c r="D36" s="502" t="str">
        <f t="shared" si="0"/>
        <v/>
      </c>
      <c r="E36" s="52"/>
      <c r="F36" s="502" t="str">
        <f t="shared" si="1"/>
        <v/>
      </c>
      <c r="G36" s="501" t="str">
        <f t="shared" si="6"/>
        <v/>
      </c>
      <c r="H36" s="502" t="str">
        <f t="shared" si="2"/>
        <v/>
      </c>
      <c r="I36" s="52"/>
      <c r="J36" s="502" t="str">
        <f t="shared" si="3"/>
        <v/>
      </c>
      <c r="K36" s="504" t="str">
        <f t="shared" ca="1" si="4"/>
        <v/>
      </c>
      <c r="L36" s="505" t="str">
        <f t="shared" si="7"/>
        <v/>
      </c>
      <c r="M36" s="504" t="str">
        <f t="shared" ca="1" si="5"/>
        <v/>
      </c>
      <c r="N36" s="505" t="str">
        <f t="shared" si="8"/>
        <v/>
      </c>
      <c r="O36" s="501" t="str">
        <f t="shared" si="9"/>
        <v/>
      </c>
      <c r="P36" s="505" t="str">
        <f t="shared" si="10"/>
        <v/>
      </c>
      <c r="Q36" s="501" t="str">
        <f t="shared" si="11"/>
        <v/>
      </c>
      <c r="R36" s="506" t="str">
        <f t="shared" si="12"/>
        <v/>
      </c>
      <c r="S36" s="502"/>
      <c r="T36" s="502"/>
      <c r="U36" s="501" t="str">
        <f>IF(+$C36&gt;0,(SUM(+$C36*10^(+'Reg L model'!G28+'Reg L model'!H28*LOG10(+$C36*1000)+(+'Reg L model'!I28*(LOG10(+$C36*1000)^2)+'Reg L model'!J28*(LOG10(+$C36*1000)-'Reg L model'!L28)*(MAX((LOG10(+$C36*1000)-'Reg L model'!L28),0))+'Reg L model'!K28*(LOG10(+$C36*1000)-'Reg L model'!M28)*MAX((LOG10($C36*1000)-'Reg L model'!M28),0)))/100)),"")</f>
        <v/>
      </c>
      <c r="V36" s="501"/>
      <c r="W36" s="501" t="str">
        <f>IF(+$E36&gt;0,(SUM(+$E36*10^(+'Reg L model'!G28+'Reg L model'!H28*LOG10(+$E36*1000)+(+'Reg L model'!I28*(LOG10(+$E36*1000)^2)+'Reg L model'!J28*(LOG10(+$E36*1000)-'Reg L model'!L28)*(MAX((LOG10(+$E36*1000)-'Reg L model'!L28),0))+'Reg L model'!K28*(LOG10(+$E36*1000)-'Reg L model'!M28)*MAX((LOG10($E36*1000)-'Reg L model'!M28),0)))/100)),"")</f>
        <v/>
      </c>
      <c r="X36" s="501"/>
      <c r="Y36" s="501" t="str">
        <f>IF(+$C36&gt;0,(SUM(+$C36*10^(+'Reg L model'!P28+'Reg L model'!Q28*LOG10(+$C36*1000)+(+'Reg L model'!R28*(LOG10(+$C36*1000)^2)+'Reg L model'!S28*(LOG10(+$C36*1000)-'Reg L model'!U28)*(MAX((LOG10(+$C36*1000)-'Reg L model'!U28),0))+'Reg L model'!T28*(LOG10(+$C36*1000)-'Reg L model'!V28)*MAX((LOG10($C36*1000)-'Reg L model'!V28),0)))/100)),"")</f>
        <v/>
      </c>
      <c r="Z36" s="501"/>
      <c r="AA36" s="501" t="str">
        <f>IF(+$E36&gt;0,(SUM(+$E36*10^(+'Reg L model'!P28+'Reg L model'!Q28*LOG10(+$E36*1000)+(+'Reg L model'!R28*(LOG10(+$E36*1000)^2)+'Reg L model'!S28*(LOG10(+$E36*1000)-'Reg L model'!U28)*(MAX((LOG10(+$E36*1000)-'Reg L model'!U28),0))+'Reg L model'!T28*(LOG10(+$E36*1000)-'Reg L model'!V28)*MAX((LOG10($E36*1000)-'Reg L model'!V28),0)))/100)),"")</f>
        <v/>
      </c>
      <c r="AB36" s="501"/>
      <c r="AC36" s="501" t="str">
        <f>IF(+$C36&gt;0,(SUM(+$C36*10^(+'Reg L model'!Y28+'Reg L model'!Z28*LOG10(+$C36*1000)+(+'Reg L model'!AA28*(LOG10(+$C36*1000)^2)+'Reg L model'!AB28*(LOG10(+$C36*1000)-'Reg L model'!AD28)*(MAX((LOG10(+$C36*1000)-'Reg L model'!AD28),0))+'Reg L model'!AC28*(LOG10(+$C36*1000)-'Reg L model'!AE28)*MAX((LOG10($C36*1000)-'Reg L model'!AE28),0)))/100)),"")</f>
        <v/>
      </c>
      <c r="AD36" s="501"/>
      <c r="AE36" s="501" t="str">
        <f>IF(+$E36&gt;0,(SUM(+$E36*10^(+'Reg L model'!Y28+'Reg L model'!Z28*LOG10(+$E36*1000)+(+'Reg L model'!AA28*(LOG10(+$E36*1000)^2)+'Reg L model'!AB28*(LOG10(+$E36*1000)-'Reg L model'!AD28)*(MAX((LOG10(+$E36*1000)-'Reg L model'!AD28),0))+'Reg L model'!AC28*(LOG10(+$E36*1000)-'Reg L model'!AE28)*MAX((LOG10($E36*1000)-'Reg L model'!AE28),0)))/100)),"")</f>
        <v/>
      </c>
    </row>
    <row r="37" spans="1:31" s="383" customFormat="1" ht="12.75" customHeight="1" x14ac:dyDescent="0.25">
      <c r="A37" s="519" t="s">
        <v>384</v>
      </c>
      <c r="B37" s="388"/>
      <c r="C37" s="52"/>
      <c r="D37" s="502" t="str">
        <f t="shared" si="0"/>
        <v/>
      </c>
      <c r="E37" s="52"/>
      <c r="F37" s="502" t="str">
        <f t="shared" si="1"/>
        <v/>
      </c>
      <c r="G37" s="501" t="str">
        <f t="shared" si="6"/>
        <v/>
      </c>
      <c r="H37" s="502" t="str">
        <f t="shared" si="2"/>
        <v/>
      </c>
      <c r="I37" s="52"/>
      <c r="J37" s="502" t="str">
        <f t="shared" si="3"/>
        <v/>
      </c>
      <c r="K37" s="504" t="str">
        <f t="shared" ca="1" si="4"/>
        <v/>
      </c>
      <c r="L37" s="505" t="str">
        <f t="shared" si="7"/>
        <v/>
      </c>
      <c r="M37" s="504" t="str">
        <f t="shared" ca="1" si="5"/>
        <v/>
      </c>
      <c r="N37" s="505" t="str">
        <f t="shared" si="8"/>
        <v/>
      </c>
      <c r="O37" s="501" t="str">
        <f t="shared" si="9"/>
        <v/>
      </c>
      <c r="P37" s="505" t="str">
        <f t="shared" si="10"/>
        <v/>
      </c>
      <c r="Q37" s="501" t="str">
        <f t="shared" si="11"/>
        <v/>
      </c>
      <c r="R37" s="506" t="str">
        <f t="shared" si="12"/>
        <v/>
      </c>
      <c r="S37" s="502"/>
      <c r="T37" s="502"/>
      <c r="U37" s="501" t="str">
        <f>IF(+$C37&gt;0,(SUM(+$C37*10^(+'Reg L model'!G29+'Reg L model'!H29*LOG10(+$C37*1000)+(+'Reg L model'!I29*(LOG10(+$C37*1000)^2)+'Reg L model'!J29*(LOG10(+$C37*1000)-'Reg L model'!L29)*(MAX((LOG10(+$C37*1000)-'Reg L model'!L29),0))+'Reg L model'!K29*(LOG10(+$C37*1000)-'Reg L model'!M29)*MAX((LOG10($C37*1000)-'Reg L model'!M29),0)))/100)),"")</f>
        <v/>
      </c>
      <c r="V37" s="501"/>
      <c r="W37" s="501" t="str">
        <f>IF(+$E37&gt;0,(SUM(+$E37*10^(+'Reg L model'!G29+'Reg L model'!H29*LOG10(+$E37*1000)+(+'Reg L model'!I29*(LOG10(+$E37*1000)^2)+'Reg L model'!J29*(LOG10(+$E37*1000)-'Reg L model'!L29)*(MAX((LOG10(+$E37*1000)-'Reg L model'!L29),0))+'Reg L model'!K29*(LOG10(+$E37*1000)-'Reg L model'!M29)*MAX((LOG10($E37*1000)-'Reg L model'!M29),0)))/100)),"")</f>
        <v/>
      </c>
      <c r="X37" s="501"/>
      <c r="Y37" s="501" t="str">
        <f>IF(+$C37&gt;0,(SUM(+$C37*10^(+'Reg L model'!P29+'Reg L model'!Q29*LOG10(+$C37*1000)+(+'Reg L model'!R29*(LOG10(+$C37*1000)^2)+'Reg L model'!S29*(LOG10(+$C37*1000)-'Reg L model'!U29)*(MAX((LOG10(+$C37*1000)-'Reg L model'!U29),0))+'Reg L model'!T29*(LOG10(+$C37*1000)-'Reg L model'!V29)*MAX((LOG10($C37*1000)-'Reg L model'!V29),0)))/100)),"")</f>
        <v/>
      </c>
      <c r="Z37" s="501"/>
      <c r="AA37" s="501" t="str">
        <f>IF(+$E37&gt;0,(SUM(+$E37*10^(+'Reg L model'!P29+'Reg L model'!Q29*LOG10(+$E37*1000)+(+'Reg L model'!R29*(LOG10(+$E37*1000)^2)+'Reg L model'!S29*(LOG10(+$E37*1000)-'Reg L model'!U29)*(MAX((LOG10(+$E37*1000)-'Reg L model'!U29),0))+'Reg L model'!T29*(LOG10(+$E37*1000)-'Reg L model'!V29)*MAX((LOG10($E37*1000)-'Reg L model'!V29),0)))/100)),"")</f>
        <v/>
      </c>
      <c r="AB37" s="501"/>
      <c r="AC37" s="501" t="str">
        <f>IF(+$C37&gt;0,(SUM(+$C37*10^(+'Reg L model'!Y29+'Reg L model'!Z29*LOG10(+$C37*1000)+(+'Reg L model'!AA29*(LOG10(+$C37*1000)^2)+'Reg L model'!AB29*(LOG10(+$C37*1000)-'Reg L model'!AD29)*(MAX((LOG10(+$C37*1000)-'Reg L model'!AD29),0))+'Reg L model'!AC29*(LOG10(+$C37*1000)-'Reg L model'!AE29)*MAX((LOG10($C37*1000)-'Reg L model'!AE29),0)))/100)),"")</f>
        <v/>
      </c>
      <c r="AD37" s="501"/>
      <c r="AE37" s="501" t="str">
        <f>IF(+$E37&gt;0,(SUM(+$E37*10^(+'Reg L model'!Y29+'Reg L model'!Z29*LOG10(+$E37*1000)+(+'Reg L model'!AA29*(LOG10(+$E37*1000)^2)+'Reg L model'!AB29*(LOG10(+$E37*1000)-'Reg L model'!AD29)*(MAX((LOG10(+$E37*1000)-'Reg L model'!AD29),0))+'Reg L model'!AC29*(LOG10(+$E37*1000)-'Reg L model'!AE29)*MAX((LOG10($E37*1000)-'Reg L model'!AE29),0)))/100)),"")</f>
        <v/>
      </c>
    </row>
    <row r="38" spans="1:31" s="383" customFormat="1" ht="12.75" customHeight="1" x14ac:dyDescent="0.25">
      <c r="A38" s="519" t="s">
        <v>385</v>
      </c>
      <c r="B38" s="390"/>
      <c r="C38" s="52"/>
      <c r="D38" s="502" t="str">
        <f t="shared" si="0"/>
        <v/>
      </c>
      <c r="E38" s="52"/>
      <c r="F38" s="502" t="str">
        <f t="shared" si="1"/>
        <v/>
      </c>
      <c r="G38" s="501" t="str">
        <f t="shared" si="6"/>
        <v/>
      </c>
      <c r="H38" s="502" t="str">
        <f t="shared" si="2"/>
        <v/>
      </c>
      <c r="I38" s="52"/>
      <c r="J38" s="502" t="str">
        <f t="shared" si="3"/>
        <v/>
      </c>
      <c r="K38" s="504" t="str">
        <f t="shared" ca="1" si="4"/>
        <v/>
      </c>
      <c r="L38" s="505" t="str">
        <f t="shared" si="7"/>
        <v/>
      </c>
      <c r="M38" s="504" t="str">
        <f t="shared" ca="1" si="5"/>
        <v/>
      </c>
      <c r="N38" s="505" t="str">
        <f t="shared" si="8"/>
        <v/>
      </c>
      <c r="O38" s="501" t="str">
        <f t="shared" si="9"/>
        <v/>
      </c>
      <c r="P38" s="505" t="str">
        <f t="shared" si="10"/>
        <v/>
      </c>
      <c r="Q38" s="501" t="str">
        <f t="shared" si="11"/>
        <v/>
      </c>
      <c r="R38" s="506" t="str">
        <f t="shared" si="12"/>
        <v/>
      </c>
      <c r="S38" s="502"/>
      <c r="T38" s="502"/>
      <c r="U38" s="501" t="str">
        <f>IF(+$C38&gt;0,(SUM(+$C38*10^(+'Reg L model'!G30+'Reg L model'!H30*LOG10(+$C38*1000)+(+'Reg L model'!I30*(LOG10(+$C38*1000)^2)+'Reg L model'!J30*(LOG10(+$C38*1000)-'Reg L model'!L30)*(MAX((LOG10(+$C38*1000)-'Reg L model'!L30),0))+'Reg L model'!K30*(LOG10(+$C38*1000)-'Reg L model'!M30)*MAX((LOG10($C38*1000)-'Reg L model'!M30),0)))/100)),"")</f>
        <v/>
      </c>
      <c r="V38" s="501"/>
      <c r="W38" s="501" t="str">
        <f>IF(+$E38&gt;0,(SUM(+$E38*10^(+'Reg L model'!G30+'Reg L model'!H30*LOG10(+$E38*1000)+(+'Reg L model'!I30*(LOG10(+$E38*1000)^2)+'Reg L model'!J30*(LOG10(+$E38*1000)-'Reg L model'!L30)*(MAX((LOG10(+$E38*1000)-'Reg L model'!L30),0))+'Reg L model'!K30*(LOG10(+$E38*1000)-'Reg L model'!M30)*MAX((LOG10($E38*1000)-'Reg L model'!M30),0)))/100)),"")</f>
        <v/>
      </c>
      <c r="X38" s="501"/>
      <c r="Y38" s="501" t="str">
        <f>IF(+$C38&gt;0,(SUM(+$C38*10^(+'Reg L model'!P30+'Reg L model'!Q30*LOG10(+$C38*1000)+(+'Reg L model'!R30*(LOG10(+$C38*1000)^2)+'Reg L model'!S30*(LOG10(+$C38*1000)-'Reg L model'!U30)*(MAX((LOG10(+$C38*1000)-'Reg L model'!U30),0))+'Reg L model'!T30*(LOG10(+$C38*1000)-'Reg L model'!V30)*MAX((LOG10($C38*1000)-'Reg L model'!V30),0)))/100)),"")</f>
        <v/>
      </c>
      <c r="Z38" s="501"/>
      <c r="AA38" s="501" t="str">
        <f>IF(+$E38&gt;0,(SUM(+$E38*10^(+'Reg L model'!P30+'Reg L model'!Q30*LOG10(+$E38*1000)+(+'Reg L model'!R30*(LOG10(+$E38*1000)^2)+'Reg L model'!S30*(LOG10(+$E38*1000)-'Reg L model'!U30)*(MAX((LOG10(+$E38*1000)-'Reg L model'!U30),0))+'Reg L model'!T30*(LOG10(+$E38*1000)-'Reg L model'!V30)*MAX((LOG10($E38*1000)-'Reg L model'!V30),0)))/100)),"")</f>
        <v/>
      </c>
      <c r="AB38" s="501"/>
      <c r="AC38" s="501" t="str">
        <f>IF(+$C38&gt;0,(SUM(+$C38*10^(+'Reg L model'!Y30+'Reg L model'!Z30*LOG10(+$C38*1000)+(+'Reg L model'!AA30*(LOG10(+$C38*1000)^2)+'Reg L model'!AB30*(LOG10(+$C38*1000)-'Reg L model'!AD30)*(MAX((LOG10(+$C38*1000)-'Reg L model'!AD30),0))+'Reg L model'!AC30*(LOG10(+$C38*1000)-'Reg L model'!AE30)*MAX((LOG10($C38*1000)-'Reg L model'!AE30),0)))/100)),"")</f>
        <v/>
      </c>
      <c r="AD38" s="501"/>
      <c r="AE38" s="501" t="str">
        <f>IF(+$E38&gt;0,(SUM(+$E38*10^(+'Reg L model'!Y30+'Reg L model'!Z30*LOG10(+$E38*1000)+(+'Reg L model'!AA30*(LOG10(+$E38*1000)^2)+'Reg L model'!AB30*(LOG10(+$E38*1000)-'Reg L model'!AD30)*(MAX((LOG10(+$E38*1000)-'Reg L model'!AD30),0))+'Reg L model'!AC30*(LOG10(+$E38*1000)-'Reg L model'!AE30)*MAX((LOG10($E38*1000)-'Reg L model'!AE30),0)))/100)),"")</f>
        <v/>
      </c>
    </row>
    <row r="39" spans="1:31" s="383" customFormat="1" ht="12.75" customHeight="1" x14ac:dyDescent="0.25">
      <c r="A39" s="519" t="s">
        <v>386</v>
      </c>
      <c r="B39" s="390"/>
      <c r="C39" s="52"/>
      <c r="D39" s="502" t="str">
        <f t="shared" si="0"/>
        <v/>
      </c>
      <c r="E39" s="52"/>
      <c r="F39" s="502" t="str">
        <f t="shared" si="1"/>
        <v/>
      </c>
      <c r="G39" s="501" t="str">
        <f t="shared" si="6"/>
        <v/>
      </c>
      <c r="H39" s="502" t="str">
        <f t="shared" si="2"/>
        <v/>
      </c>
      <c r="I39" s="52"/>
      <c r="J39" s="502" t="str">
        <f t="shared" si="3"/>
        <v/>
      </c>
      <c r="K39" s="504" t="str">
        <f t="shared" ca="1" si="4"/>
        <v/>
      </c>
      <c r="L39" s="505" t="str">
        <f t="shared" si="7"/>
        <v/>
      </c>
      <c r="M39" s="504" t="str">
        <f t="shared" ca="1" si="5"/>
        <v/>
      </c>
      <c r="N39" s="505" t="str">
        <f t="shared" si="8"/>
        <v/>
      </c>
      <c r="O39" s="501" t="str">
        <f t="shared" si="9"/>
        <v/>
      </c>
      <c r="P39" s="505" t="str">
        <f t="shared" si="10"/>
        <v/>
      </c>
      <c r="Q39" s="501" t="str">
        <f t="shared" si="11"/>
        <v/>
      </c>
      <c r="R39" s="506" t="str">
        <f t="shared" si="12"/>
        <v/>
      </c>
      <c r="S39" s="502"/>
      <c r="T39" s="502"/>
      <c r="U39" s="501" t="str">
        <f>IF(+$C39&gt;0,(SUM(+$C39*10^(+'Reg L model'!G31+'Reg L model'!H31*LOG10(+$C39*1000)+(+'Reg L model'!I31*(LOG10(+$C39*1000)^2)+'Reg L model'!J31*(LOG10(+$C39*1000)-'Reg L model'!L31)*(MAX((LOG10(+$C39*1000)-'Reg L model'!L31),0))+'Reg L model'!K31*(LOG10(+$C39*1000)-'Reg L model'!M31)*MAX((LOG10($C39*1000)-'Reg L model'!M31),0)))/100)),"")</f>
        <v/>
      </c>
      <c r="V39" s="501"/>
      <c r="W39" s="501" t="str">
        <f>IF(+$E39&gt;0,(SUM(+$E39*10^(+'Reg L model'!G31+'Reg L model'!H31*LOG10(+$E39*1000)+(+'Reg L model'!I31*(LOG10(+$E39*1000)^2)+'Reg L model'!J31*(LOG10(+$E39*1000)-'Reg L model'!L31)*(MAX((LOG10(+$E39*1000)-'Reg L model'!L31),0))+'Reg L model'!K31*(LOG10(+$E39*1000)-'Reg L model'!M31)*MAX((LOG10($E39*1000)-'Reg L model'!M31),0)))/100)),"")</f>
        <v/>
      </c>
      <c r="X39" s="501"/>
      <c r="Y39" s="501" t="str">
        <f>IF(+$C39&gt;0,(SUM(+$C39*10^(+'Reg L model'!P31+'Reg L model'!Q31*LOG10(+$C39*1000)+(+'Reg L model'!R31*(LOG10(+$C39*1000)^2)+'Reg L model'!S31*(LOG10(+$C39*1000)-'Reg L model'!U31)*(MAX((LOG10(+$C39*1000)-'Reg L model'!U31),0))+'Reg L model'!T31*(LOG10(+$C39*1000)-'Reg L model'!V31)*MAX((LOG10($C39*1000)-'Reg L model'!V31),0)))/100)),"")</f>
        <v/>
      </c>
      <c r="Z39" s="501"/>
      <c r="AA39" s="501" t="str">
        <f>IF(+$E39&gt;0,(SUM(+$E39*10^(+'Reg L model'!P31+'Reg L model'!Q31*LOG10(+$E39*1000)+(+'Reg L model'!R31*(LOG10(+$E39*1000)^2)+'Reg L model'!S31*(LOG10(+$E39*1000)-'Reg L model'!U31)*(MAX((LOG10(+$E39*1000)-'Reg L model'!U31),0))+'Reg L model'!T31*(LOG10(+$E39*1000)-'Reg L model'!V31)*MAX((LOG10($E39*1000)-'Reg L model'!V31),0)))/100)),"")</f>
        <v/>
      </c>
      <c r="AB39" s="501"/>
      <c r="AC39" s="501" t="str">
        <f>IF(+$C39&gt;0,(SUM(+$C39*10^(+'Reg L model'!Y31+'Reg L model'!Z31*LOG10(+$C39*1000)+(+'Reg L model'!AA31*(LOG10(+$C39*1000)^2)+'Reg L model'!AB31*(LOG10(+$C39*1000)-'Reg L model'!AD31)*(MAX((LOG10(+$C39*1000)-'Reg L model'!AD31),0))+'Reg L model'!AC31*(LOG10(+$C39*1000)-'Reg L model'!AE31)*MAX((LOG10($C39*1000)-'Reg L model'!AE31),0)))/100)),"")</f>
        <v/>
      </c>
      <c r="AD39" s="501"/>
      <c r="AE39" s="501" t="str">
        <f>IF(+$E39&gt;0,(SUM(+$E39*10^(+'Reg L model'!Y31+'Reg L model'!Z31*LOG10(+$E39*1000)+(+'Reg L model'!AA31*(LOG10(+$E39*1000)^2)+'Reg L model'!AB31*(LOG10(+$E39*1000)-'Reg L model'!AD31)*(MAX((LOG10(+$E39*1000)-'Reg L model'!AD31),0))+'Reg L model'!AC31*(LOG10(+$E39*1000)-'Reg L model'!AE31)*MAX((LOG10($E39*1000)-'Reg L model'!AE31),0)))/100)),"")</f>
        <v/>
      </c>
    </row>
    <row r="40" spans="1:31" s="383" customFormat="1" ht="12.75" customHeight="1" x14ac:dyDescent="0.25">
      <c r="A40" s="519" t="s">
        <v>387</v>
      </c>
      <c r="B40" s="388"/>
      <c r="C40" s="52"/>
      <c r="D40" s="502" t="str">
        <f t="shared" si="0"/>
        <v/>
      </c>
      <c r="E40" s="52"/>
      <c r="F40" s="502" t="str">
        <f t="shared" si="1"/>
        <v/>
      </c>
      <c r="G40" s="501" t="str">
        <f t="shared" si="6"/>
        <v/>
      </c>
      <c r="H40" s="502" t="str">
        <f t="shared" si="2"/>
        <v/>
      </c>
      <c r="I40" s="52"/>
      <c r="J40" s="502" t="str">
        <f t="shared" si="3"/>
        <v/>
      </c>
      <c r="K40" s="504" t="str">
        <f t="shared" ca="1" si="4"/>
        <v/>
      </c>
      <c r="L40" s="505" t="str">
        <f t="shared" si="7"/>
        <v/>
      </c>
      <c r="M40" s="504" t="str">
        <f t="shared" ca="1" si="5"/>
        <v/>
      </c>
      <c r="N40" s="505" t="str">
        <f t="shared" si="8"/>
        <v/>
      </c>
      <c r="O40" s="501" t="str">
        <f t="shared" si="9"/>
        <v/>
      </c>
      <c r="P40" s="505" t="str">
        <f t="shared" si="10"/>
        <v/>
      </c>
      <c r="Q40" s="501" t="str">
        <f t="shared" si="11"/>
        <v/>
      </c>
      <c r="R40" s="506" t="str">
        <f t="shared" si="12"/>
        <v/>
      </c>
      <c r="S40" s="502"/>
      <c r="T40" s="502"/>
      <c r="U40" s="501" t="str">
        <f>IF(+$C40&gt;0,(SUM(+$C40*10^(+'Reg L model'!G32+'Reg L model'!H32*LOG10(+$C40*1000)+(+'Reg L model'!I32*(LOG10(+$C40*1000)^2)+'Reg L model'!J32*(LOG10(+$C40*1000)-'Reg L model'!L32)*(MAX((LOG10(+$C40*1000)-'Reg L model'!L32),0))+'Reg L model'!K32*(LOG10(+$C40*1000)-'Reg L model'!M32)*MAX((LOG10($C40*1000)-'Reg L model'!M32),0)))/100)),"")</f>
        <v/>
      </c>
      <c r="V40" s="501"/>
      <c r="W40" s="501" t="str">
        <f>IF(+$E40&gt;0,(SUM(+$E40*10^(+'Reg L model'!G32+'Reg L model'!H32*LOG10(+$E40*1000)+(+'Reg L model'!I32*(LOG10(+$E40*1000)^2)+'Reg L model'!J32*(LOG10(+$E40*1000)-'Reg L model'!L32)*(MAX((LOG10(+$E40*1000)-'Reg L model'!L32),0))+'Reg L model'!K32*(LOG10(+$E40*1000)-'Reg L model'!M32)*MAX((LOG10($E40*1000)-'Reg L model'!M32),0)))/100)),"")</f>
        <v/>
      </c>
      <c r="X40" s="501"/>
      <c r="Y40" s="501" t="str">
        <f>IF(+$C40&gt;0,(SUM(+$C40*10^(+'Reg L model'!P32+'Reg L model'!Q32*LOG10(+$C40*1000)+(+'Reg L model'!R32*(LOG10(+$C40*1000)^2)+'Reg L model'!S32*(LOG10(+$C40*1000)-'Reg L model'!U32)*(MAX((LOG10(+$C40*1000)-'Reg L model'!U32),0))+'Reg L model'!T32*(LOG10(+$C40*1000)-'Reg L model'!V32)*MAX((LOG10($C40*1000)-'Reg L model'!V32),0)))/100)),"")</f>
        <v/>
      </c>
      <c r="Z40" s="501"/>
      <c r="AA40" s="501" t="str">
        <f>IF(+$E40&gt;0,(SUM(+$E40*10^(+'Reg L model'!P32+'Reg L model'!Q32*LOG10(+$E40*1000)+(+'Reg L model'!R32*(LOG10(+$E40*1000)^2)+'Reg L model'!S32*(LOG10(+$E40*1000)-'Reg L model'!U32)*(MAX((LOG10(+$E40*1000)-'Reg L model'!U32),0))+'Reg L model'!T32*(LOG10(+$E40*1000)-'Reg L model'!V32)*MAX((LOG10($E40*1000)-'Reg L model'!V32),0)))/100)),"")</f>
        <v/>
      </c>
      <c r="AB40" s="501"/>
      <c r="AC40" s="501" t="str">
        <f>IF(+$C40&gt;0,(SUM(+$C40*10^(+'Reg L model'!Y32+'Reg L model'!Z32*LOG10(+$C40*1000)+(+'Reg L model'!AA32*(LOG10(+$C40*1000)^2)+'Reg L model'!AB32*(LOG10(+$C40*1000)-'Reg L model'!AD32)*(MAX((LOG10(+$C40*1000)-'Reg L model'!AD32),0))+'Reg L model'!AC32*(LOG10(+$C40*1000)-'Reg L model'!AE32)*MAX((LOG10($C40*1000)-'Reg L model'!AE32),0)))/100)),"")</f>
        <v/>
      </c>
      <c r="AD40" s="501"/>
      <c r="AE40" s="501" t="str">
        <f>IF(+$E40&gt;0,(SUM(+$E40*10^(+'Reg L model'!Y32+'Reg L model'!Z32*LOG10(+$E40*1000)+(+'Reg L model'!AA32*(LOG10(+$E40*1000)^2)+'Reg L model'!AB32*(LOG10(+$E40*1000)-'Reg L model'!AD32)*(MAX((LOG10(+$E40*1000)-'Reg L model'!AD32),0))+'Reg L model'!AC32*(LOG10(+$E40*1000)-'Reg L model'!AE32)*MAX((LOG10($E40*1000)-'Reg L model'!AE32),0)))/100)),"")</f>
        <v/>
      </c>
    </row>
    <row r="41" spans="1:31" s="383" customFormat="1" ht="12.75" customHeight="1" x14ac:dyDescent="0.25">
      <c r="A41" s="519" t="s">
        <v>388</v>
      </c>
      <c r="B41" s="387"/>
      <c r="C41" s="52"/>
      <c r="D41" s="502" t="str">
        <f t="shared" si="0"/>
        <v/>
      </c>
      <c r="E41" s="52"/>
      <c r="F41" s="502" t="str">
        <f t="shared" si="1"/>
        <v/>
      </c>
      <c r="G41" s="501" t="str">
        <f t="shared" si="6"/>
        <v/>
      </c>
      <c r="H41" s="502" t="str">
        <f t="shared" si="2"/>
        <v/>
      </c>
      <c r="I41" s="52"/>
      <c r="J41" s="502" t="str">
        <f t="shared" si="3"/>
        <v/>
      </c>
      <c r="K41" s="504" t="str">
        <f t="shared" ca="1" si="4"/>
        <v/>
      </c>
      <c r="L41" s="505" t="str">
        <f t="shared" si="7"/>
        <v/>
      </c>
      <c r="M41" s="504" t="str">
        <f t="shared" ca="1" si="5"/>
        <v/>
      </c>
      <c r="N41" s="505" t="str">
        <f t="shared" si="8"/>
        <v/>
      </c>
      <c r="O41" s="501" t="str">
        <f t="shared" si="9"/>
        <v/>
      </c>
      <c r="P41" s="505" t="str">
        <f t="shared" si="10"/>
        <v/>
      </c>
      <c r="Q41" s="501" t="str">
        <f t="shared" si="11"/>
        <v/>
      </c>
      <c r="R41" s="506" t="str">
        <f t="shared" si="12"/>
        <v/>
      </c>
      <c r="S41" s="502"/>
      <c r="T41" s="502"/>
      <c r="U41" s="501" t="str">
        <f>IF(+$C41&gt;0,(SUM(+$C41*10^(+'Reg L model'!G33+'Reg L model'!H33*LOG10(+$C41*1000)+(+'Reg L model'!I33*(LOG10(+$C41*1000)^2)+'Reg L model'!J33*(LOG10(+$C41*1000)-'Reg L model'!L33)*(MAX((LOG10(+$C41*1000)-'Reg L model'!L33),0))+'Reg L model'!K33*(LOG10(+$C41*1000)-'Reg L model'!M33)*MAX((LOG10($C41*1000)-'Reg L model'!M33),0)))/100)),"")</f>
        <v/>
      </c>
      <c r="V41" s="501"/>
      <c r="W41" s="501" t="str">
        <f>IF(+$E41&gt;0,(SUM(+$E41*10^(+'Reg L model'!G33+'Reg L model'!H33*LOG10(+$E41*1000)+(+'Reg L model'!I33*(LOG10(+$E41*1000)^2)+'Reg L model'!J33*(LOG10(+$E41*1000)-'Reg L model'!L33)*(MAX((LOG10(+$E41*1000)-'Reg L model'!L33),0))+'Reg L model'!K33*(LOG10(+$E41*1000)-'Reg L model'!M33)*MAX((LOG10($E41*1000)-'Reg L model'!M33),0)))/100)),"")</f>
        <v/>
      </c>
      <c r="X41" s="501"/>
      <c r="Y41" s="501" t="str">
        <f>IF(+$C41&gt;0,(SUM(+$C41*10^(+'Reg L model'!P33+'Reg L model'!Q33*LOG10(+$C41*1000)+(+'Reg L model'!R33*(LOG10(+$C41*1000)^2)+'Reg L model'!S33*(LOG10(+$C41*1000)-'Reg L model'!U33)*(MAX((LOG10(+$C41*1000)-'Reg L model'!U33),0))+'Reg L model'!T33*(LOG10(+$C41*1000)-'Reg L model'!V33)*MAX((LOG10($C41*1000)-'Reg L model'!V33),0)))/100)),"")</f>
        <v/>
      </c>
      <c r="Z41" s="501"/>
      <c r="AA41" s="501" t="str">
        <f>IF(+$E41&gt;0,(SUM(+$E41*10^(+'Reg L model'!P33+'Reg L model'!Q33*LOG10(+$E41*1000)+(+'Reg L model'!R33*(LOG10(+$E41*1000)^2)+'Reg L model'!S33*(LOG10(+$E41*1000)-'Reg L model'!U33)*(MAX((LOG10(+$E41*1000)-'Reg L model'!U33),0))+'Reg L model'!T33*(LOG10(+$E41*1000)-'Reg L model'!V33)*MAX((LOG10($E41*1000)-'Reg L model'!V33),0)))/100)),"")</f>
        <v/>
      </c>
      <c r="AB41" s="501"/>
      <c r="AC41" s="501" t="str">
        <f>IF(+$C41&gt;0,(SUM(+$C41*10^(+'Reg L model'!Y33+'Reg L model'!Z33*LOG10(+$C41*1000)+(+'Reg L model'!AA33*(LOG10(+$C41*1000)^2)+'Reg L model'!AB33*(LOG10(+$C41*1000)-'Reg L model'!AD33)*(MAX((LOG10(+$C41*1000)-'Reg L model'!AD33),0))+'Reg L model'!AC33*(LOG10(+$C41*1000)-'Reg L model'!AE33)*MAX((LOG10($C41*1000)-'Reg L model'!AE33),0)))/100)),"")</f>
        <v/>
      </c>
      <c r="AD41" s="501"/>
      <c r="AE41" s="501" t="str">
        <f>IF(+$E41&gt;0,(SUM(+$E41*10^(+'Reg L model'!Y33+'Reg L model'!Z33*LOG10(+$E41*1000)+(+'Reg L model'!AA33*(LOG10(+$E41*1000)^2)+'Reg L model'!AB33*(LOG10(+$E41*1000)-'Reg L model'!AD33)*(MAX((LOG10(+$E41*1000)-'Reg L model'!AD33),0))+'Reg L model'!AC33*(LOG10(+$E41*1000)-'Reg L model'!AE33)*MAX((LOG10($E41*1000)-'Reg L model'!AE33),0)))/100)),"")</f>
        <v/>
      </c>
    </row>
    <row r="42" spans="1:31" s="383" customFormat="1" ht="12.75" customHeight="1" x14ac:dyDescent="0.25">
      <c r="A42" s="519" t="s">
        <v>389</v>
      </c>
      <c r="B42" s="387"/>
      <c r="C42" s="52"/>
      <c r="D42" s="502" t="str">
        <f t="shared" si="0"/>
        <v/>
      </c>
      <c r="E42" s="52"/>
      <c r="F42" s="502" t="str">
        <f t="shared" si="1"/>
        <v/>
      </c>
      <c r="G42" s="501" t="str">
        <f t="shared" si="6"/>
        <v/>
      </c>
      <c r="H42" s="502" t="str">
        <f t="shared" si="2"/>
        <v/>
      </c>
      <c r="I42" s="52"/>
      <c r="J42" s="502" t="str">
        <f t="shared" si="3"/>
        <v/>
      </c>
      <c r="K42" s="504" t="str">
        <f t="shared" ca="1" si="4"/>
        <v/>
      </c>
      <c r="L42" s="505" t="str">
        <f t="shared" si="7"/>
        <v/>
      </c>
      <c r="M42" s="504" t="str">
        <f t="shared" ca="1" si="5"/>
        <v/>
      </c>
      <c r="N42" s="505" t="str">
        <f t="shared" si="8"/>
        <v/>
      </c>
      <c r="O42" s="501" t="str">
        <f t="shared" si="9"/>
        <v/>
      </c>
      <c r="P42" s="505" t="str">
        <f t="shared" si="10"/>
        <v/>
      </c>
      <c r="Q42" s="501" t="str">
        <f t="shared" si="11"/>
        <v/>
      </c>
      <c r="R42" s="506" t="str">
        <f t="shared" si="12"/>
        <v/>
      </c>
      <c r="S42" s="502"/>
      <c r="T42" s="502"/>
      <c r="U42" s="501" t="str">
        <f>IF(+$C42&gt;0,(SUM(+$C42*10^(+'Reg L model'!G34+'Reg L model'!H34*LOG10(+$C42*1000)+(+'Reg L model'!I34*(LOG10(+$C42*1000)^2)+'Reg L model'!J34*(LOG10(+$C42*1000)-'Reg L model'!L34)*(MAX((LOG10(+$C42*1000)-'Reg L model'!L34),0))+'Reg L model'!K34*(LOG10(+$C42*1000)-'Reg L model'!M34)*MAX((LOG10($C42*1000)-'Reg L model'!M34),0)))/100)),"")</f>
        <v/>
      </c>
      <c r="V42" s="501"/>
      <c r="W42" s="501" t="str">
        <f>IF(+$E42&gt;0,(SUM(+$E42*10^(+'Reg L model'!G34+'Reg L model'!H34*LOG10(+$E42*1000)+(+'Reg L model'!I34*(LOG10(+$E42*1000)^2)+'Reg L model'!J34*(LOG10(+$E42*1000)-'Reg L model'!L34)*(MAX((LOG10(+$E42*1000)-'Reg L model'!L34),0))+'Reg L model'!K34*(LOG10(+$E42*1000)-'Reg L model'!M34)*MAX((LOG10($E42*1000)-'Reg L model'!M34),0)))/100)),"")</f>
        <v/>
      </c>
      <c r="X42" s="501"/>
      <c r="Y42" s="501" t="str">
        <f>IF(+$C42&gt;0,(SUM(+$C42*10^(+'Reg L model'!P34+'Reg L model'!Q34*LOG10(+$C42*1000)+(+'Reg L model'!R34*(LOG10(+$C42*1000)^2)+'Reg L model'!S34*(LOG10(+$C42*1000)-'Reg L model'!U34)*(MAX((LOG10(+$C42*1000)-'Reg L model'!U34),0))+'Reg L model'!T34*(LOG10(+$C42*1000)-'Reg L model'!V34)*MAX((LOG10($C42*1000)-'Reg L model'!V34),0)))/100)),"")</f>
        <v/>
      </c>
      <c r="Z42" s="501"/>
      <c r="AA42" s="501" t="str">
        <f>IF(+$E42&gt;0,(SUM(+$E42*10^(+'Reg L model'!P34+'Reg L model'!Q34*LOG10(+$E42*1000)+(+'Reg L model'!R34*(LOG10(+$E42*1000)^2)+'Reg L model'!S34*(LOG10(+$E42*1000)-'Reg L model'!U34)*(MAX((LOG10(+$E42*1000)-'Reg L model'!U34),0))+'Reg L model'!T34*(LOG10(+$E42*1000)-'Reg L model'!V34)*MAX((LOG10($E42*1000)-'Reg L model'!V34),0)))/100)),"")</f>
        <v/>
      </c>
      <c r="AB42" s="501"/>
      <c r="AC42" s="501" t="str">
        <f>IF(+$C42&gt;0,(SUM(+$C42*10^(+'Reg L model'!Y34+'Reg L model'!Z34*LOG10(+$C42*1000)+(+'Reg L model'!AA34*(LOG10(+$C42*1000)^2)+'Reg L model'!AB34*(LOG10(+$C42*1000)-'Reg L model'!AD34)*(MAX((LOG10(+$C42*1000)-'Reg L model'!AD34),0))+'Reg L model'!AC34*(LOG10(+$C42*1000)-'Reg L model'!AE34)*MAX((LOG10($C42*1000)-'Reg L model'!AE34),0)))/100)),"")</f>
        <v/>
      </c>
      <c r="AD42" s="501"/>
      <c r="AE42" s="501" t="str">
        <f>IF(+$E42&gt;0,(SUM(+$E42*10^(+'Reg L model'!Y34+'Reg L model'!Z34*LOG10(+$E42*1000)+(+'Reg L model'!AA34*(LOG10(+$E42*1000)^2)+'Reg L model'!AB34*(LOG10(+$E42*1000)-'Reg L model'!AD34)*(MAX((LOG10(+$E42*1000)-'Reg L model'!AD34),0))+'Reg L model'!AC34*(LOG10(+$E42*1000)-'Reg L model'!AE34)*MAX((LOG10($E42*1000)-'Reg L model'!AE34),0)))/100)),"")</f>
        <v/>
      </c>
    </row>
    <row r="43" spans="1:31" s="383" customFormat="1" ht="12.75" customHeight="1" x14ac:dyDescent="0.25">
      <c r="A43" s="519" t="s">
        <v>390</v>
      </c>
      <c r="B43" s="388"/>
      <c r="C43" s="52"/>
      <c r="D43" s="502" t="str">
        <f t="shared" si="0"/>
        <v/>
      </c>
      <c r="E43" s="52"/>
      <c r="F43" s="502" t="str">
        <f t="shared" si="1"/>
        <v/>
      </c>
      <c r="G43" s="501" t="str">
        <f t="shared" si="6"/>
        <v/>
      </c>
      <c r="H43" s="502" t="str">
        <f t="shared" si="2"/>
        <v/>
      </c>
      <c r="I43" s="52"/>
      <c r="J43" s="502" t="str">
        <f t="shared" si="3"/>
        <v/>
      </c>
      <c r="K43" s="504" t="str">
        <f t="shared" ca="1" si="4"/>
        <v/>
      </c>
      <c r="L43" s="505" t="str">
        <f t="shared" si="7"/>
        <v/>
      </c>
      <c r="M43" s="504" t="str">
        <f t="shared" ca="1" si="5"/>
        <v/>
      </c>
      <c r="N43" s="505" t="str">
        <f t="shared" si="8"/>
        <v/>
      </c>
      <c r="O43" s="501" t="str">
        <f t="shared" si="9"/>
        <v/>
      </c>
      <c r="P43" s="505" t="str">
        <f t="shared" si="10"/>
        <v/>
      </c>
      <c r="Q43" s="501" t="str">
        <f t="shared" si="11"/>
        <v/>
      </c>
      <c r="R43" s="506" t="str">
        <f t="shared" si="12"/>
        <v/>
      </c>
      <c r="S43" s="502"/>
      <c r="T43" s="502"/>
      <c r="U43" s="501" t="str">
        <f>IF(+$C43&gt;0,(SUM(+$C43*10^(+'Reg L model'!G35+'Reg L model'!H35*LOG10(+$C43*1000)+(+'Reg L model'!I35*(LOG10(+$C43*1000)^2)+'Reg L model'!J35*(LOG10(+$C43*1000)-'Reg L model'!L35)*(MAX((LOG10(+$C43*1000)-'Reg L model'!L35),0))+'Reg L model'!K35*(LOG10(+$C43*1000)-'Reg L model'!M35)*MAX((LOG10($C43*1000)-'Reg L model'!M35),0)))/100)),"")</f>
        <v/>
      </c>
      <c r="V43" s="501"/>
      <c r="W43" s="501" t="str">
        <f>IF(+$E43&gt;0,(SUM(+$E43*10^(+'Reg L model'!G35+'Reg L model'!H35*LOG10(+$E43*1000)+(+'Reg L model'!I35*(LOG10(+$E43*1000)^2)+'Reg L model'!J35*(LOG10(+$E43*1000)-'Reg L model'!L35)*(MAX((LOG10(+$E43*1000)-'Reg L model'!L35),0))+'Reg L model'!K35*(LOG10(+$E43*1000)-'Reg L model'!M35)*MAX((LOG10($E43*1000)-'Reg L model'!M35),0)))/100)),"")</f>
        <v/>
      </c>
      <c r="X43" s="501"/>
      <c r="Y43" s="501" t="str">
        <f>IF(+$C43&gt;0,(SUM(+$C43*10^(+'Reg L model'!P35+'Reg L model'!Q35*LOG10(+$C43*1000)+(+'Reg L model'!R35*(LOG10(+$C43*1000)^2)+'Reg L model'!S35*(LOG10(+$C43*1000)-'Reg L model'!U35)*(MAX((LOG10(+$C43*1000)-'Reg L model'!U35),0))+'Reg L model'!T35*(LOG10(+$C43*1000)-'Reg L model'!V35)*MAX((LOG10($C43*1000)-'Reg L model'!V35),0)))/100)),"")</f>
        <v/>
      </c>
      <c r="Z43" s="501"/>
      <c r="AA43" s="501" t="str">
        <f>IF(+$E43&gt;0,(SUM(+$E43*10^(+'Reg L model'!P35+'Reg L model'!Q35*LOG10(+$E43*1000)+(+'Reg L model'!R35*(LOG10(+$E43*1000)^2)+'Reg L model'!S35*(LOG10(+$E43*1000)-'Reg L model'!U35)*(MAX((LOG10(+$E43*1000)-'Reg L model'!U35),0))+'Reg L model'!T35*(LOG10(+$E43*1000)-'Reg L model'!V35)*MAX((LOG10($E43*1000)-'Reg L model'!V35),0)))/100)),"")</f>
        <v/>
      </c>
      <c r="AB43" s="501"/>
      <c r="AC43" s="501" t="str">
        <f>IF(+$C43&gt;0,(SUM(+$C43*10^(+'Reg L model'!Y35+'Reg L model'!Z35*LOG10(+$C43*1000)+(+'Reg L model'!AA35*(LOG10(+$C43*1000)^2)+'Reg L model'!AB35*(LOG10(+$C43*1000)-'Reg L model'!AD35)*(MAX((LOG10(+$C43*1000)-'Reg L model'!AD35),0))+'Reg L model'!AC35*(LOG10(+$C43*1000)-'Reg L model'!AE35)*MAX((LOG10($C43*1000)-'Reg L model'!AE35),0)))/100)),"")</f>
        <v/>
      </c>
      <c r="AD43" s="501"/>
      <c r="AE43" s="501" t="str">
        <f>IF(+$E43&gt;0,(SUM(+$E43*10^(+'Reg L model'!Y35+'Reg L model'!Z35*LOG10(+$E43*1000)+(+'Reg L model'!AA35*(LOG10(+$E43*1000)^2)+'Reg L model'!AB35*(LOG10(+$E43*1000)-'Reg L model'!AD35)*(MAX((LOG10(+$E43*1000)-'Reg L model'!AD35),0))+'Reg L model'!AC35*(LOG10(+$E43*1000)-'Reg L model'!AE35)*MAX((LOG10($E43*1000)-'Reg L model'!AE35),0)))/100)),"")</f>
        <v/>
      </c>
    </row>
    <row r="44" spans="1:31" s="383" customFormat="1" ht="12.75" customHeight="1" x14ac:dyDescent="0.25">
      <c r="A44" s="519" t="s">
        <v>391</v>
      </c>
      <c r="B44" s="388"/>
      <c r="C44" s="52"/>
      <c r="D44" s="502" t="str">
        <f t="shared" si="0"/>
        <v/>
      </c>
      <c r="E44" s="52"/>
      <c r="F44" s="502" t="str">
        <f t="shared" si="1"/>
        <v/>
      </c>
      <c r="G44" s="501" t="str">
        <f t="shared" si="6"/>
        <v/>
      </c>
      <c r="H44" s="502" t="str">
        <f t="shared" si="2"/>
        <v/>
      </c>
      <c r="I44" s="52"/>
      <c r="J44" s="502" t="str">
        <f t="shared" si="3"/>
        <v/>
      </c>
      <c r="K44" s="504" t="str">
        <f t="shared" ca="1" si="4"/>
        <v/>
      </c>
      <c r="L44" s="505" t="str">
        <f t="shared" si="7"/>
        <v/>
      </c>
      <c r="M44" s="504" t="str">
        <f t="shared" ca="1" si="5"/>
        <v/>
      </c>
      <c r="N44" s="505" t="str">
        <f t="shared" si="8"/>
        <v/>
      </c>
      <c r="O44" s="501" t="str">
        <f t="shared" si="9"/>
        <v/>
      </c>
      <c r="P44" s="505" t="str">
        <f t="shared" si="10"/>
        <v/>
      </c>
      <c r="Q44" s="501" t="str">
        <f t="shared" si="11"/>
        <v/>
      </c>
      <c r="R44" s="506" t="str">
        <f t="shared" si="12"/>
        <v/>
      </c>
      <c r="S44" s="502"/>
      <c r="T44" s="502"/>
      <c r="U44" s="501" t="str">
        <f>IF(+$C44&gt;0,(SUM(+$C44*10^(+'Reg L model'!G36+'Reg L model'!H36*LOG10(+$C44*1000)+(+'Reg L model'!I36*(LOG10(+$C44*1000)^2)+'Reg L model'!J36*(LOG10(+$C44*1000)-'Reg L model'!L36)*(MAX((LOG10(+$C44*1000)-'Reg L model'!L36),0))+'Reg L model'!K36*(LOG10(+$C44*1000)-'Reg L model'!M36)*MAX((LOG10($C44*1000)-'Reg L model'!M36),0)))/100)),"")</f>
        <v/>
      </c>
      <c r="V44" s="501"/>
      <c r="W44" s="501" t="str">
        <f>IF(+$E44&gt;0,(SUM(+$E44*10^(+'Reg L model'!G36+'Reg L model'!H36*LOG10(+$E44*1000)+(+'Reg L model'!I36*(LOG10(+$E44*1000)^2)+'Reg L model'!J36*(LOG10(+$E44*1000)-'Reg L model'!L36)*(MAX((LOG10(+$E44*1000)-'Reg L model'!L36),0))+'Reg L model'!K36*(LOG10(+$E44*1000)-'Reg L model'!M36)*MAX((LOG10($E44*1000)-'Reg L model'!M36),0)))/100)),"")</f>
        <v/>
      </c>
      <c r="X44" s="501"/>
      <c r="Y44" s="501" t="str">
        <f>IF(+$C44&gt;0,(SUM(+$C44*10^(+'Reg L model'!P36+'Reg L model'!Q36*LOG10(+$C44*1000)+(+'Reg L model'!R36*(LOG10(+$C44*1000)^2)+'Reg L model'!S36*(LOG10(+$C44*1000)-'Reg L model'!U36)*(MAX((LOG10(+$C44*1000)-'Reg L model'!U36),0))+'Reg L model'!T36*(LOG10(+$C44*1000)-'Reg L model'!V36)*MAX((LOG10($C44*1000)-'Reg L model'!V36),0)))/100)),"")</f>
        <v/>
      </c>
      <c r="Z44" s="501"/>
      <c r="AA44" s="501" t="str">
        <f>IF(+$E44&gt;0,(SUM(+$E44*10^(+'Reg L model'!P36+'Reg L model'!Q36*LOG10(+$E44*1000)+(+'Reg L model'!R36*(LOG10(+$E44*1000)^2)+'Reg L model'!S36*(LOG10(+$E44*1000)-'Reg L model'!U36)*(MAX((LOG10(+$E44*1000)-'Reg L model'!U36),0))+'Reg L model'!T36*(LOG10(+$E44*1000)-'Reg L model'!V36)*MAX((LOG10($E44*1000)-'Reg L model'!V36),0)))/100)),"")</f>
        <v/>
      </c>
      <c r="AB44" s="501"/>
      <c r="AC44" s="501" t="str">
        <f>IF(+$C44&gt;0,(SUM(+$C44*10^(+'Reg L model'!Y36+'Reg L model'!Z36*LOG10(+$C44*1000)+(+'Reg L model'!AA36*(LOG10(+$C44*1000)^2)+'Reg L model'!AB36*(LOG10(+$C44*1000)-'Reg L model'!AD36)*(MAX((LOG10(+$C44*1000)-'Reg L model'!AD36),0))+'Reg L model'!AC36*(LOG10(+$C44*1000)-'Reg L model'!AE36)*MAX((LOG10($C44*1000)-'Reg L model'!AE36),0)))/100)),"")</f>
        <v/>
      </c>
      <c r="AD44" s="501"/>
      <c r="AE44" s="501" t="str">
        <f>IF(+$E44&gt;0,(SUM(+$E44*10^(+'Reg L model'!Y36+'Reg L model'!Z36*LOG10(+$E44*1000)+(+'Reg L model'!AA36*(LOG10(+$E44*1000)^2)+'Reg L model'!AB36*(LOG10(+$E44*1000)-'Reg L model'!AD36)*(MAX((LOG10(+$E44*1000)-'Reg L model'!AD36),0))+'Reg L model'!AC36*(LOG10(+$E44*1000)-'Reg L model'!AE36)*MAX((LOG10($E44*1000)-'Reg L model'!AE36),0)))/100)),"")</f>
        <v/>
      </c>
    </row>
    <row r="45" spans="1:31" s="383" customFormat="1" ht="12.75" customHeight="1" thickBot="1" x14ac:dyDescent="0.3">
      <c r="A45" s="519" t="s">
        <v>392</v>
      </c>
      <c r="B45" s="387"/>
      <c r="C45" s="53"/>
      <c r="D45" s="502" t="str">
        <f t="shared" si="0"/>
        <v/>
      </c>
      <c r="E45" s="53"/>
      <c r="F45" s="502" t="str">
        <f t="shared" si="1"/>
        <v/>
      </c>
      <c r="G45" s="501" t="str">
        <f t="shared" si="6"/>
        <v/>
      </c>
      <c r="H45" s="502" t="str">
        <f t="shared" si="2"/>
        <v/>
      </c>
      <c r="I45" s="53"/>
      <c r="J45" s="502" t="str">
        <f t="shared" si="3"/>
        <v/>
      </c>
      <c r="K45" s="504" t="str">
        <f t="shared" ca="1" si="4"/>
        <v/>
      </c>
      <c r="L45" s="505" t="str">
        <f t="shared" si="7"/>
        <v/>
      </c>
      <c r="M45" s="504" t="str">
        <f t="shared" ca="1" si="5"/>
        <v/>
      </c>
      <c r="N45" s="505" t="str">
        <f t="shared" si="8"/>
        <v/>
      </c>
      <c r="O45" s="501" t="str">
        <f t="shared" si="9"/>
        <v/>
      </c>
      <c r="P45" s="505" t="str">
        <f t="shared" si="10"/>
        <v/>
      </c>
      <c r="Q45" s="501" t="str">
        <f t="shared" si="11"/>
        <v/>
      </c>
      <c r="R45" s="506" t="str">
        <f t="shared" si="12"/>
        <v/>
      </c>
      <c r="S45" s="502"/>
      <c r="T45" s="502"/>
      <c r="U45" s="501" t="str">
        <f>IF(+$C45&gt;0,(SUM(+$C45*10^(+'Reg L model'!G37+'Reg L model'!H37*LOG10(+$C45*1000)+(+'Reg L model'!I37*(LOG10(+$C45*1000)^2)+'Reg L model'!J37*(LOG10(+$C45*1000)-'Reg L model'!L37)*(MAX((LOG10(+$C45*1000)-'Reg L model'!L37),0))+'Reg L model'!K37*(LOG10(+$C45*1000)-'Reg L model'!M37)*MAX((LOG10($C45*1000)-'Reg L model'!M37),0)))/100)),"")</f>
        <v/>
      </c>
      <c r="V45" s="501"/>
      <c r="W45" s="501" t="str">
        <f>IF(+$E45&gt;0,(SUM(+$E45*10^(+'Reg L model'!G37+'Reg L model'!H37*LOG10(+$E45*1000)+(+'Reg L model'!I37*(LOG10(+$E45*1000)^2)+'Reg L model'!J37*(LOG10(+$E45*1000)-'Reg L model'!L37)*(MAX((LOG10(+$E45*1000)-'Reg L model'!L37),0))+'Reg L model'!K37*(LOG10(+$E45*1000)-'Reg L model'!M37)*MAX((LOG10($E45*1000)-'Reg L model'!M37),0)))/100)),"")</f>
        <v/>
      </c>
      <c r="X45" s="501"/>
      <c r="Y45" s="501" t="str">
        <f>IF(+$C45&gt;0,(SUM(+$C45*10^(+'Reg L model'!P37+'Reg L model'!Q37*LOG10(+$C45*1000)+(+'Reg L model'!R37*(LOG10(+$C45*1000)^2)+'Reg L model'!S37*(LOG10(+$C45*1000)-'Reg L model'!U37)*(MAX((LOG10(+$C45*1000)-'Reg L model'!U37),0))+'Reg L model'!T37*(LOG10(+$C45*1000)-'Reg L model'!V37)*MAX((LOG10($C45*1000)-'Reg L model'!V37),0)))/100)),"")</f>
        <v/>
      </c>
      <c r="Z45" s="501"/>
      <c r="AA45" s="501" t="str">
        <f>IF(+$E45&gt;0,(SUM(+$E45*10^(+'Reg L model'!P37+'Reg L model'!Q37*LOG10(+$E45*1000)+(+'Reg L model'!R37*(LOG10(+$E45*1000)^2)+'Reg L model'!S37*(LOG10(+$E45*1000)-'Reg L model'!U37)*(MAX((LOG10(+$E45*1000)-'Reg L model'!U37),0))+'Reg L model'!T37*(LOG10(+$E45*1000)-'Reg L model'!V37)*MAX((LOG10($E45*1000)-'Reg L model'!V37),0)))/100)),"")</f>
        <v/>
      </c>
      <c r="AB45" s="501"/>
      <c r="AC45" s="501" t="str">
        <f>IF(+$C45&gt;0,(SUM(+$C45*10^(+'Reg L model'!Y37+'Reg L model'!Z37*LOG10(+$C45*1000)+(+'Reg L model'!AA37*(LOG10(+$C45*1000)^2)+'Reg L model'!AB37*(LOG10(+$C45*1000)-'Reg L model'!AD37)*(MAX((LOG10(+$C45*1000)-'Reg L model'!AD37),0))+'Reg L model'!AC37*(LOG10(+$C45*1000)-'Reg L model'!AE37)*MAX((LOG10($C45*1000)-'Reg L model'!AE37),0)))/100)),"")</f>
        <v/>
      </c>
      <c r="AD45" s="501"/>
      <c r="AE45" s="501" t="str">
        <f>IF(+$E45&gt;0,(SUM(+$E45*10^(+'Reg L model'!Y37+'Reg L model'!Z37*LOG10(+$E45*1000)+(+'Reg L model'!AA37*(LOG10(+$E45*1000)^2)+'Reg L model'!AB37*(LOG10(+$E45*1000)-'Reg L model'!AD37)*(MAX((LOG10(+$E45*1000)-'Reg L model'!AD37),0))+'Reg L model'!AC37*(LOG10(+$E45*1000)-'Reg L model'!AE37)*MAX((LOG10($E45*1000)-'Reg L model'!AE37),0)))/100)),"")</f>
        <v/>
      </c>
    </row>
    <row r="46" spans="1:31" s="383" customFormat="1" ht="17.25" thickTop="1" thickBot="1" x14ac:dyDescent="0.3">
      <c r="A46" s="495" t="s">
        <v>393</v>
      </c>
      <c r="C46" s="501"/>
      <c r="D46" s="502"/>
      <c r="E46" s="501"/>
      <c r="F46" s="502"/>
      <c r="G46" s="501"/>
      <c r="H46" s="503"/>
      <c r="I46" s="501"/>
      <c r="J46" s="503"/>
      <c r="K46" s="504"/>
      <c r="L46" s="505"/>
      <c r="M46" s="504"/>
      <c r="N46" s="505"/>
      <c r="O46" s="501"/>
      <c r="P46" s="505"/>
      <c r="Q46" s="501"/>
      <c r="R46" s="506"/>
      <c r="S46" s="502"/>
      <c r="T46" s="502"/>
      <c r="U46" s="501"/>
      <c r="V46" s="501"/>
      <c r="W46" s="501"/>
      <c r="X46" s="501"/>
      <c r="Y46" s="501"/>
      <c r="Z46" s="501"/>
      <c r="AA46" s="501"/>
      <c r="AB46" s="501"/>
      <c r="AC46" s="501"/>
      <c r="AD46" s="501"/>
      <c r="AE46" s="501"/>
    </row>
    <row r="47" spans="1:31" s="383" customFormat="1" ht="12.75" customHeight="1" thickTop="1" x14ac:dyDescent="0.25">
      <c r="A47" s="519" t="s">
        <v>394</v>
      </c>
      <c r="B47" s="384"/>
      <c r="C47" s="51"/>
      <c r="D47" s="502" t="str">
        <f t="shared" ref="D47:D65" si="13">IF($C47&gt;0,IF(SUM($K47/+$C47)&gt;0.25,"*",""),"")</f>
        <v/>
      </c>
      <c r="E47" s="51"/>
      <c r="F47" s="502" t="str">
        <f t="shared" ref="F47:F65" si="14">IF($E47&gt;0,IF(SUM($M47/+$E47)&gt;0.25,"*",""),"")</f>
        <v/>
      </c>
      <c r="G47" s="501" t="str">
        <f t="shared" si="6"/>
        <v/>
      </c>
      <c r="H47" s="502" t="str">
        <f t="shared" ref="H47:H65" si="15">IF(SUM($G47)&gt;0,IF(SUM($O47)/SUM($G47)&gt;0.25,"*",""),"")</f>
        <v/>
      </c>
      <c r="I47" s="51"/>
      <c r="J47" s="502" t="str">
        <f t="shared" ref="J47:J65" si="16">IF($I47&gt;0,IF(SUM($Q47/+$I47)&gt;0.25,"*",""),"")</f>
        <v/>
      </c>
      <c r="K47" s="504" t="str">
        <f t="shared" ref="K47:K65" ca="1" si="17">IF(AND(OR(C$13="Employed",C$13="Labour force",C$13="Civilian population",C$13="Unemployed",C$13="Not in the labour force"),$C$10&gt;0,C47&gt;0),OFFSET(U47,0,IF(OR(C$13="Employed",C$13="Labour force",C$13="Civilian population"),0,IF(C$13="Unemployed",4,IF(C$13="Not in the labour force",8,0)))),"")</f>
        <v/>
      </c>
      <c r="L47" s="505" t="str">
        <f t="shared" si="7"/>
        <v/>
      </c>
      <c r="M47" s="504" t="str">
        <f t="shared" ref="M47:M65" ca="1" si="18">IF(AND(OR(E$13="Employed",E$13="Labour force",E$13="Civilian population",E$13="Unemployed",E$13="Not in the labour force"),$C$10&gt;0,E47&gt;0),OFFSET(W47,0,IF(OR(E$13="Employed",E$13="Labour force",E$13="Civilian population"),0,IF(E$13="Unemployed",4,IF(E$13="Not in the labour force",8,0)))),"")</f>
        <v/>
      </c>
      <c r="N47" s="505" t="str">
        <f t="shared" si="8"/>
        <v/>
      </c>
      <c r="O47" s="501" t="str">
        <f t="shared" si="9"/>
        <v/>
      </c>
      <c r="P47" s="505" t="str">
        <f t="shared" si="10"/>
        <v/>
      </c>
      <c r="Q47" s="501" t="str">
        <f t="shared" si="11"/>
        <v/>
      </c>
      <c r="R47" s="506" t="str">
        <f t="shared" si="12"/>
        <v/>
      </c>
      <c r="S47" s="502"/>
      <c r="T47" s="502"/>
      <c r="U47" s="501" t="str">
        <f>IF(+$C47&gt;0,(SUM(+$C47*10^(+'Reg L model'!G39+'Reg L model'!H39*LOG10(+$C47*1000)+(+'Reg L model'!I39*(LOG10(+$C47*1000)^2)+'Reg L model'!J39*(LOG10(+$C47*1000)-'Reg L model'!L39)*(MAX((LOG10(+$C47*1000)-'Reg L model'!L39),0))+'Reg L model'!K39*(LOG10(+$C47*1000)-'Reg L model'!M39)*MAX((LOG10($C47*1000)-'Reg L model'!M39),0)))/100)),"")</f>
        <v/>
      </c>
      <c r="V47" s="501"/>
      <c r="W47" s="501" t="str">
        <f>IF(+$E47&gt;0,(SUM(+$E47*10^(+'Reg L model'!G39+'Reg L model'!H39*LOG10(+$E47*1000)+(+'Reg L model'!I39*(LOG10(+$E47*1000)^2)+'Reg L model'!J39*(LOG10(+$E47*1000)-'Reg L model'!L39)*(MAX((LOG10(+$E47*1000)-'Reg L model'!L39),0))+'Reg L model'!K39*(LOG10(+$E47*1000)-'Reg L model'!M39)*MAX((LOG10($E47*1000)-'Reg L model'!M39),0)))/100)),"")</f>
        <v/>
      </c>
      <c r="X47" s="501"/>
      <c r="Y47" s="501" t="str">
        <f>IF(+$C47&gt;0,(SUM(+$C47*10^(+'Reg L model'!P39+'Reg L model'!Q39*LOG10(+$C47*1000)+(+'Reg L model'!R39*(LOG10(+$C47*1000)^2)+'Reg L model'!S39*(LOG10(+$C47*1000)-'Reg L model'!U39)*(MAX((LOG10(+$C47*1000)-'Reg L model'!U39),0))+'Reg L model'!T39*(LOG10(+$C47*1000)-'Reg L model'!V39)*MAX((LOG10($C47*1000)-'Reg L model'!V39),0)))/100)),"")</f>
        <v/>
      </c>
      <c r="Z47" s="501"/>
      <c r="AA47" s="501" t="str">
        <f>IF(+$E47&gt;0,(SUM(+$E47*10^(+'Reg L model'!P39+'Reg L model'!Q39*LOG10(+$E47*1000)+(+'Reg L model'!R39*(LOG10(+$E47*1000)^2)+'Reg L model'!S39*(LOG10(+$E47*1000)-'Reg L model'!U39)*(MAX((LOG10(+$E47*1000)-'Reg L model'!U39),0))+'Reg L model'!T39*(LOG10(+$E47*1000)-'Reg L model'!V39)*MAX((LOG10($E47*1000)-'Reg L model'!V39),0)))/100)),"")</f>
        <v/>
      </c>
      <c r="AB47" s="501"/>
      <c r="AC47" s="501" t="str">
        <f>IF(+$C47&gt;0,(SUM(+$C47*10^(+'Reg L model'!Y39+'Reg L model'!Z39*LOG10(+$C47*1000)+(+'Reg L model'!AA39*(LOG10(+$C47*1000)^2)+'Reg L model'!AB39*(LOG10(+$C47*1000)-'Reg L model'!AD39)*(MAX((LOG10(+$C47*1000)-'Reg L model'!AD39),0))+'Reg L model'!AC39*(LOG10(+$C47*1000)-'Reg L model'!AE39)*MAX((LOG10($C47*1000)-'Reg L model'!AE39),0)))/100)),"")</f>
        <v/>
      </c>
      <c r="AD47" s="501"/>
      <c r="AE47" s="501" t="str">
        <f>IF(+$E47&gt;0,(SUM(+$E47*10^(+'Reg L model'!Y39+'Reg L model'!Z39*LOG10(+$E47*1000)+(+'Reg L model'!AA39*(LOG10(+$E47*1000)^2)+'Reg L model'!AB39*(LOG10(+$E47*1000)-'Reg L model'!AD39)*(MAX((LOG10(+$E47*1000)-'Reg L model'!AD39),0))+'Reg L model'!AC39*(LOG10(+$E47*1000)-'Reg L model'!AE39)*MAX((LOG10($E47*1000)-'Reg L model'!AE39),0)))/100)),"")</f>
        <v/>
      </c>
    </row>
    <row r="48" spans="1:31" s="383" customFormat="1" ht="12.75" customHeight="1" x14ac:dyDescent="0.25">
      <c r="A48" s="519" t="s">
        <v>395</v>
      </c>
      <c r="B48" s="384"/>
      <c r="C48" s="52"/>
      <c r="D48" s="502" t="str">
        <f t="shared" si="13"/>
        <v/>
      </c>
      <c r="E48" s="52"/>
      <c r="F48" s="502" t="str">
        <f t="shared" si="14"/>
        <v/>
      </c>
      <c r="G48" s="501" t="str">
        <f t="shared" si="6"/>
        <v/>
      </c>
      <c r="H48" s="502" t="str">
        <f t="shared" si="15"/>
        <v/>
      </c>
      <c r="I48" s="52"/>
      <c r="J48" s="502" t="str">
        <f t="shared" si="16"/>
        <v/>
      </c>
      <c r="K48" s="504" t="str">
        <f t="shared" ca="1" si="17"/>
        <v/>
      </c>
      <c r="L48" s="505" t="str">
        <f t="shared" si="7"/>
        <v/>
      </c>
      <c r="M48" s="504" t="str">
        <f t="shared" ca="1" si="18"/>
        <v/>
      </c>
      <c r="N48" s="505" t="str">
        <f t="shared" si="8"/>
        <v/>
      </c>
      <c r="O48" s="501" t="str">
        <f t="shared" si="9"/>
        <v/>
      </c>
      <c r="P48" s="505" t="str">
        <f t="shared" si="10"/>
        <v/>
      </c>
      <c r="Q48" s="501" t="str">
        <f t="shared" si="11"/>
        <v/>
      </c>
      <c r="R48" s="506" t="str">
        <f t="shared" si="12"/>
        <v/>
      </c>
      <c r="S48" s="502"/>
      <c r="T48" s="502"/>
      <c r="U48" s="501" t="str">
        <f>IF(+$C48&gt;0,(SUM(+$C48*10^(+'Reg L model'!G40+'Reg L model'!H40*LOG10(+$C48*1000)+(+'Reg L model'!I40*(LOG10(+$C48*1000)^2)+'Reg L model'!J40*(LOG10(+$C48*1000)-'Reg L model'!L40)*(MAX((LOG10(+$C48*1000)-'Reg L model'!L40),0))+'Reg L model'!K40*(LOG10(+$C48*1000)-'Reg L model'!M40)*MAX((LOG10($C48*1000)-'Reg L model'!M40),0)))/100)),"")</f>
        <v/>
      </c>
      <c r="V48" s="501"/>
      <c r="W48" s="501" t="str">
        <f>IF(+$E48&gt;0,(SUM(+$E48*10^(+'Reg L model'!G40+'Reg L model'!H40*LOG10(+$E48*1000)+(+'Reg L model'!I40*(LOG10(+$E48*1000)^2)+'Reg L model'!J40*(LOG10(+$E48*1000)-'Reg L model'!L40)*(MAX((LOG10(+$E48*1000)-'Reg L model'!L40),0))+'Reg L model'!K40*(LOG10(+$E48*1000)-'Reg L model'!M40)*MAX((LOG10($E48*1000)-'Reg L model'!M40),0)))/100)),"")</f>
        <v/>
      </c>
      <c r="X48" s="501"/>
      <c r="Y48" s="501" t="str">
        <f>IF(+$C48&gt;0,(SUM(+$C48*10^(+'Reg L model'!P40+'Reg L model'!Q40*LOG10(+$C48*1000)+(+'Reg L model'!R40*(LOG10(+$C48*1000)^2)+'Reg L model'!S40*(LOG10(+$C48*1000)-'Reg L model'!U40)*(MAX((LOG10(+$C48*1000)-'Reg L model'!U40),0))+'Reg L model'!T40*(LOG10(+$C48*1000)-'Reg L model'!V40)*MAX((LOG10($C48*1000)-'Reg L model'!V40),0)))/100)),"")</f>
        <v/>
      </c>
      <c r="Z48" s="501"/>
      <c r="AA48" s="501" t="str">
        <f>IF(+$E48&gt;0,(SUM(+$E48*10^(+'Reg L model'!P40+'Reg L model'!Q40*LOG10(+$E48*1000)+(+'Reg L model'!R40*(LOG10(+$E48*1000)^2)+'Reg L model'!S40*(LOG10(+$E48*1000)-'Reg L model'!U40)*(MAX((LOG10(+$E48*1000)-'Reg L model'!U40),0))+'Reg L model'!T40*(LOG10(+$E48*1000)-'Reg L model'!V40)*MAX((LOG10($E48*1000)-'Reg L model'!V40),0)))/100)),"")</f>
        <v/>
      </c>
      <c r="AB48" s="501"/>
      <c r="AC48" s="501" t="str">
        <f>IF(+$C48&gt;0,(SUM(+$C48*10^(+'Reg L model'!Y40+'Reg L model'!Z40*LOG10(+$C48*1000)+(+'Reg L model'!AA40*(LOG10(+$C48*1000)^2)+'Reg L model'!AB40*(LOG10(+$C48*1000)-'Reg L model'!AD40)*(MAX((LOG10(+$C48*1000)-'Reg L model'!AD40),0))+'Reg L model'!AC40*(LOG10(+$C48*1000)-'Reg L model'!AE40)*MAX((LOG10($C48*1000)-'Reg L model'!AE40),0)))/100)),"")</f>
        <v/>
      </c>
      <c r="AD48" s="501"/>
      <c r="AE48" s="501" t="str">
        <f>IF(+$E48&gt;0,(SUM(+$E48*10^(+'Reg L model'!Y40+'Reg L model'!Z40*LOG10(+$E48*1000)+(+'Reg L model'!AA40*(LOG10(+$E48*1000)^2)+'Reg L model'!AB40*(LOG10(+$E48*1000)-'Reg L model'!AD40)*(MAX((LOG10(+$E48*1000)-'Reg L model'!AD40),0))+'Reg L model'!AC40*(LOG10(+$E48*1000)-'Reg L model'!AE40)*MAX((LOG10($E48*1000)-'Reg L model'!AE40),0)))/100)),"")</f>
        <v/>
      </c>
    </row>
    <row r="49" spans="1:31" s="383" customFormat="1" ht="12.75" customHeight="1" x14ac:dyDescent="0.25">
      <c r="A49" s="519" t="s">
        <v>396</v>
      </c>
      <c r="B49" s="384"/>
      <c r="C49" s="52"/>
      <c r="D49" s="502" t="str">
        <f t="shared" si="13"/>
        <v/>
      </c>
      <c r="E49" s="52"/>
      <c r="F49" s="502" t="str">
        <f t="shared" si="14"/>
        <v/>
      </c>
      <c r="G49" s="501" t="str">
        <f t="shared" si="6"/>
        <v/>
      </c>
      <c r="H49" s="502" t="str">
        <f t="shared" si="15"/>
        <v/>
      </c>
      <c r="I49" s="52"/>
      <c r="J49" s="502" t="str">
        <f t="shared" si="16"/>
        <v/>
      </c>
      <c r="K49" s="504" t="str">
        <f t="shared" ca="1" si="17"/>
        <v/>
      </c>
      <c r="L49" s="505" t="str">
        <f t="shared" si="7"/>
        <v/>
      </c>
      <c r="M49" s="504" t="str">
        <f t="shared" ca="1" si="18"/>
        <v/>
      </c>
      <c r="N49" s="505" t="str">
        <f t="shared" si="8"/>
        <v/>
      </c>
      <c r="O49" s="501" t="str">
        <f t="shared" si="9"/>
        <v/>
      </c>
      <c r="P49" s="505" t="str">
        <f t="shared" si="10"/>
        <v/>
      </c>
      <c r="Q49" s="501" t="str">
        <f t="shared" si="11"/>
        <v/>
      </c>
      <c r="R49" s="506" t="str">
        <f t="shared" si="12"/>
        <v/>
      </c>
      <c r="S49" s="502"/>
      <c r="T49" s="502"/>
      <c r="U49" s="501" t="str">
        <f>IF(+$C49&gt;0,(SUM(+$C49*10^(+'Reg L model'!G41+'Reg L model'!H41*LOG10(+$C49*1000)+(+'Reg L model'!I41*(LOG10(+$C49*1000)^2)+'Reg L model'!J41*(LOG10(+$C49*1000)-'Reg L model'!L41)*(MAX((LOG10(+$C49*1000)-'Reg L model'!L41),0))+'Reg L model'!K41*(LOG10(+$C49*1000)-'Reg L model'!M41)*MAX((LOG10($C49*1000)-'Reg L model'!M41),0)))/100)),"")</f>
        <v/>
      </c>
      <c r="V49" s="501"/>
      <c r="W49" s="501" t="str">
        <f>IF(+$E49&gt;0,(SUM(+$E49*10^(+'Reg L model'!G41+'Reg L model'!H41*LOG10(+$E49*1000)+(+'Reg L model'!I41*(LOG10(+$E49*1000)^2)+'Reg L model'!J41*(LOG10(+$E49*1000)-'Reg L model'!L41)*(MAX((LOG10(+$E49*1000)-'Reg L model'!L41),0))+'Reg L model'!K41*(LOG10(+$E49*1000)-'Reg L model'!M41)*MAX((LOG10($E49*1000)-'Reg L model'!M41),0)))/100)),"")</f>
        <v/>
      </c>
      <c r="X49" s="501"/>
      <c r="Y49" s="501" t="str">
        <f>IF(+$C49&gt;0,(SUM(+$C49*10^(+'Reg L model'!P41+'Reg L model'!Q41*LOG10(+$C49*1000)+(+'Reg L model'!R41*(LOG10(+$C49*1000)^2)+'Reg L model'!S41*(LOG10(+$C49*1000)-'Reg L model'!U41)*(MAX((LOG10(+$C49*1000)-'Reg L model'!U41),0))+'Reg L model'!T41*(LOG10(+$C49*1000)-'Reg L model'!V41)*MAX((LOG10($C49*1000)-'Reg L model'!V41),0)))/100)),"")</f>
        <v/>
      </c>
      <c r="Z49" s="501"/>
      <c r="AA49" s="501" t="str">
        <f>IF(+$E49&gt;0,(SUM(+$E49*10^(+'Reg L model'!P41+'Reg L model'!Q41*LOG10(+$E49*1000)+(+'Reg L model'!R41*(LOG10(+$E49*1000)^2)+'Reg L model'!S41*(LOG10(+$E49*1000)-'Reg L model'!U41)*(MAX((LOG10(+$E49*1000)-'Reg L model'!U41),0))+'Reg L model'!T41*(LOG10(+$E49*1000)-'Reg L model'!V41)*MAX((LOG10($E49*1000)-'Reg L model'!V41),0)))/100)),"")</f>
        <v/>
      </c>
      <c r="AB49" s="501"/>
      <c r="AC49" s="501" t="str">
        <f>IF(+$C49&gt;0,(SUM(+$C49*10^(+'Reg L model'!Y41+'Reg L model'!Z41*LOG10(+$C49*1000)+(+'Reg L model'!AA41*(LOG10(+$C49*1000)^2)+'Reg L model'!AB41*(LOG10(+$C49*1000)-'Reg L model'!AD41)*(MAX((LOG10(+$C49*1000)-'Reg L model'!AD41),0))+'Reg L model'!AC41*(LOG10(+$C49*1000)-'Reg L model'!AE41)*MAX((LOG10($C49*1000)-'Reg L model'!AE41),0)))/100)),"")</f>
        <v/>
      </c>
      <c r="AD49" s="501"/>
      <c r="AE49" s="501" t="str">
        <f>IF(+$E49&gt;0,(SUM(+$E49*10^(+'Reg L model'!Y41+'Reg L model'!Z41*LOG10(+$E49*1000)+(+'Reg L model'!AA41*(LOG10(+$E49*1000)^2)+'Reg L model'!AB41*(LOG10(+$E49*1000)-'Reg L model'!AD41)*(MAX((LOG10(+$E49*1000)-'Reg L model'!AD41),0))+'Reg L model'!AC41*(LOG10(+$E49*1000)-'Reg L model'!AE41)*MAX((LOG10($E49*1000)-'Reg L model'!AE41),0)))/100)),"")</f>
        <v/>
      </c>
    </row>
    <row r="50" spans="1:31" s="383" customFormat="1" ht="12.75" customHeight="1" x14ac:dyDescent="0.25">
      <c r="A50" s="519" t="s">
        <v>397</v>
      </c>
      <c r="B50" s="384"/>
      <c r="C50" s="52"/>
      <c r="D50" s="502" t="str">
        <f t="shared" si="13"/>
        <v/>
      </c>
      <c r="E50" s="52"/>
      <c r="F50" s="502" t="str">
        <f t="shared" si="14"/>
        <v/>
      </c>
      <c r="G50" s="501" t="str">
        <f t="shared" si="6"/>
        <v/>
      </c>
      <c r="H50" s="502" t="str">
        <f t="shared" si="15"/>
        <v/>
      </c>
      <c r="I50" s="52"/>
      <c r="J50" s="502" t="str">
        <f t="shared" si="16"/>
        <v/>
      </c>
      <c r="K50" s="504" t="str">
        <f t="shared" ca="1" si="17"/>
        <v/>
      </c>
      <c r="L50" s="505" t="str">
        <f t="shared" si="7"/>
        <v/>
      </c>
      <c r="M50" s="504" t="str">
        <f t="shared" ca="1" si="18"/>
        <v/>
      </c>
      <c r="N50" s="505" t="str">
        <f t="shared" si="8"/>
        <v/>
      </c>
      <c r="O50" s="501" t="str">
        <f t="shared" si="9"/>
        <v/>
      </c>
      <c r="P50" s="505" t="str">
        <f t="shared" si="10"/>
        <v/>
      </c>
      <c r="Q50" s="501" t="str">
        <f t="shared" si="11"/>
        <v/>
      </c>
      <c r="R50" s="506" t="str">
        <f t="shared" si="12"/>
        <v/>
      </c>
      <c r="S50" s="502"/>
      <c r="T50" s="502"/>
      <c r="U50" s="501" t="str">
        <f>IF(+$C50&gt;0,(SUM(+$C50*10^(+'Reg L model'!G42+'Reg L model'!H42*LOG10(+$C50*1000)+(+'Reg L model'!I42*(LOG10(+$C50*1000)^2)+'Reg L model'!J42*(LOG10(+$C50*1000)-'Reg L model'!L42)*(MAX((LOG10(+$C50*1000)-'Reg L model'!L42),0))+'Reg L model'!K42*(LOG10(+$C50*1000)-'Reg L model'!M42)*MAX((LOG10($C50*1000)-'Reg L model'!M42),0)))/100)),"")</f>
        <v/>
      </c>
      <c r="V50" s="501"/>
      <c r="W50" s="501" t="str">
        <f>IF(+$E50&gt;0,(SUM(+$E50*10^(+'Reg L model'!G42+'Reg L model'!H42*LOG10(+$E50*1000)+(+'Reg L model'!I42*(LOG10(+$E50*1000)^2)+'Reg L model'!J42*(LOG10(+$E50*1000)-'Reg L model'!L42)*(MAX((LOG10(+$E50*1000)-'Reg L model'!L42),0))+'Reg L model'!K42*(LOG10(+$E50*1000)-'Reg L model'!M42)*MAX((LOG10($E50*1000)-'Reg L model'!M42),0)))/100)),"")</f>
        <v/>
      </c>
      <c r="X50" s="501"/>
      <c r="Y50" s="501" t="str">
        <f>IF(+$C50&gt;0,(SUM(+$C50*10^(+'Reg L model'!P42+'Reg L model'!Q42*LOG10(+$C50*1000)+(+'Reg L model'!R42*(LOG10(+$C50*1000)^2)+'Reg L model'!S42*(LOG10(+$C50*1000)-'Reg L model'!U42)*(MAX((LOG10(+$C50*1000)-'Reg L model'!U42),0))+'Reg L model'!T42*(LOG10(+$C50*1000)-'Reg L model'!V42)*MAX((LOG10($C50*1000)-'Reg L model'!V42),0)))/100)),"")</f>
        <v/>
      </c>
      <c r="Z50" s="501"/>
      <c r="AA50" s="501" t="str">
        <f>IF(+$E50&gt;0,(SUM(+$E50*10^(+'Reg L model'!P42+'Reg L model'!Q42*LOG10(+$E50*1000)+(+'Reg L model'!R42*(LOG10(+$E50*1000)^2)+'Reg L model'!S42*(LOG10(+$E50*1000)-'Reg L model'!U42)*(MAX((LOG10(+$E50*1000)-'Reg L model'!U42),0))+'Reg L model'!T42*(LOG10(+$E50*1000)-'Reg L model'!V42)*MAX((LOG10($E50*1000)-'Reg L model'!V42),0)))/100)),"")</f>
        <v/>
      </c>
      <c r="AB50" s="501"/>
      <c r="AC50" s="501" t="str">
        <f>IF(+$C50&gt;0,(SUM(+$C50*10^(+'Reg L model'!Y42+'Reg L model'!Z42*LOG10(+$C50*1000)+(+'Reg L model'!AA42*(LOG10(+$C50*1000)^2)+'Reg L model'!AB42*(LOG10(+$C50*1000)-'Reg L model'!AD42)*(MAX((LOG10(+$C50*1000)-'Reg L model'!AD42),0))+'Reg L model'!AC42*(LOG10(+$C50*1000)-'Reg L model'!AE42)*MAX((LOG10($C50*1000)-'Reg L model'!AE42),0)))/100)),"")</f>
        <v/>
      </c>
      <c r="AD50" s="501"/>
      <c r="AE50" s="501" t="str">
        <f>IF(+$E50&gt;0,(SUM(+$E50*10^(+'Reg L model'!Y42+'Reg L model'!Z42*LOG10(+$E50*1000)+(+'Reg L model'!AA42*(LOG10(+$E50*1000)^2)+'Reg L model'!AB42*(LOG10(+$E50*1000)-'Reg L model'!AD42)*(MAX((LOG10(+$E50*1000)-'Reg L model'!AD42),0))+'Reg L model'!AC42*(LOG10(+$E50*1000)-'Reg L model'!AE42)*MAX((LOG10($E50*1000)-'Reg L model'!AE42),0)))/100)),"")</f>
        <v/>
      </c>
    </row>
    <row r="51" spans="1:31" s="383" customFormat="1" ht="12.75" customHeight="1" x14ac:dyDescent="0.25">
      <c r="A51" s="519" t="s">
        <v>398</v>
      </c>
      <c r="B51" s="384"/>
      <c r="C51" s="52"/>
      <c r="D51" s="502" t="str">
        <f t="shared" si="13"/>
        <v/>
      </c>
      <c r="E51" s="52"/>
      <c r="F51" s="502" t="str">
        <f t="shared" si="14"/>
        <v/>
      </c>
      <c r="G51" s="501" t="str">
        <f t="shared" si="6"/>
        <v/>
      </c>
      <c r="H51" s="502" t="str">
        <f t="shared" si="15"/>
        <v/>
      </c>
      <c r="I51" s="52"/>
      <c r="J51" s="502" t="str">
        <f t="shared" si="16"/>
        <v/>
      </c>
      <c r="K51" s="504" t="str">
        <f t="shared" ca="1" si="17"/>
        <v/>
      </c>
      <c r="L51" s="505" t="str">
        <f t="shared" si="7"/>
        <v/>
      </c>
      <c r="M51" s="504" t="str">
        <f t="shared" ca="1" si="18"/>
        <v/>
      </c>
      <c r="N51" s="505" t="str">
        <f t="shared" si="8"/>
        <v/>
      </c>
      <c r="O51" s="501" t="str">
        <f t="shared" si="9"/>
        <v/>
      </c>
      <c r="P51" s="505" t="str">
        <f t="shared" si="10"/>
        <v/>
      </c>
      <c r="Q51" s="501" t="str">
        <f t="shared" si="11"/>
        <v/>
      </c>
      <c r="R51" s="506" t="str">
        <f t="shared" si="12"/>
        <v/>
      </c>
      <c r="S51" s="502"/>
      <c r="T51" s="502"/>
      <c r="U51" s="501" t="str">
        <f>IF(+$C51&gt;0,(SUM(+$C51*10^(+'Reg L model'!G43+'Reg L model'!H43*LOG10(+$C51*1000)+(+'Reg L model'!I43*(LOG10(+$C51*1000)^2)+'Reg L model'!J43*(LOG10(+$C51*1000)-'Reg L model'!L43)*(MAX((LOG10(+$C51*1000)-'Reg L model'!L43),0))+'Reg L model'!K43*(LOG10(+$C51*1000)-'Reg L model'!M43)*MAX((LOG10($C51*1000)-'Reg L model'!M43),0)))/100)),"")</f>
        <v/>
      </c>
      <c r="V51" s="501"/>
      <c r="W51" s="501" t="str">
        <f>IF(+$E51&gt;0,(SUM(+$E51*10^(+'Reg L model'!G43+'Reg L model'!H43*LOG10(+$E51*1000)+(+'Reg L model'!I43*(LOG10(+$E51*1000)^2)+'Reg L model'!J43*(LOG10(+$E51*1000)-'Reg L model'!L43)*(MAX((LOG10(+$E51*1000)-'Reg L model'!L43),0))+'Reg L model'!K43*(LOG10(+$E51*1000)-'Reg L model'!M43)*MAX((LOG10($E51*1000)-'Reg L model'!M43),0)))/100)),"")</f>
        <v/>
      </c>
      <c r="X51" s="501"/>
      <c r="Y51" s="501" t="str">
        <f>IF(+$C51&gt;0,(SUM(+$C51*10^(+'Reg L model'!P43+'Reg L model'!Q43*LOG10(+$C51*1000)+(+'Reg L model'!R43*(LOG10(+$C51*1000)^2)+'Reg L model'!S43*(LOG10(+$C51*1000)-'Reg L model'!U43)*(MAX((LOG10(+$C51*1000)-'Reg L model'!U43),0))+'Reg L model'!T43*(LOG10(+$C51*1000)-'Reg L model'!V43)*MAX((LOG10($C51*1000)-'Reg L model'!V43),0)))/100)),"")</f>
        <v/>
      </c>
      <c r="Z51" s="501"/>
      <c r="AA51" s="501" t="str">
        <f>IF(+$E51&gt;0,(SUM(+$E51*10^(+'Reg L model'!P43+'Reg L model'!Q43*LOG10(+$E51*1000)+(+'Reg L model'!R43*(LOG10(+$E51*1000)^2)+'Reg L model'!S43*(LOG10(+$E51*1000)-'Reg L model'!U43)*(MAX((LOG10(+$E51*1000)-'Reg L model'!U43),0))+'Reg L model'!T43*(LOG10(+$E51*1000)-'Reg L model'!V43)*MAX((LOG10($E51*1000)-'Reg L model'!V43),0)))/100)),"")</f>
        <v/>
      </c>
      <c r="AB51" s="501"/>
      <c r="AC51" s="501" t="str">
        <f>IF(+$C51&gt;0,(SUM(+$C51*10^(+'Reg L model'!Y43+'Reg L model'!Z43*LOG10(+$C51*1000)+(+'Reg L model'!AA43*(LOG10(+$C51*1000)^2)+'Reg L model'!AB43*(LOG10(+$C51*1000)-'Reg L model'!AD43)*(MAX((LOG10(+$C51*1000)-'Reg L model'!AD43),0))+'Reg L model'!AC43*(LOG10(+$C51*1000)-'Reg L model'!AE43)*MAX((LOG10($C51*1000)-'Reg L model'!AE43),0)))/100)),"")</f>
        <v/>
      </c>
      <c r="AD51" s="501"/>
      <c r="AE51" s="501" t="str">
        <f>IF(+$E51&gt;0,(SUM(+$E51*10^(+'Reg L model'!Y43+'Reg L model'!Z43*LOG10(+$E51*1000)+(+'Reg L model'!AA43*(LOG10(+$E51*1000)^2)+'Reg L model'!AB43*(LOG10(+$E51*1000)-'Reg L model'!AD43)*(MAX((LOG10(+$E51*1000)-'Reg L model'!AD43),0))+'Reg L model'!AC43*(LOG10(+$E51*1000)-'Reg L model'!AE43)*MAX((LOG10($E51*1000)-'Reg L model'!AE43),0)))/100)),"")</f>
        <v/>
      </c>
    </row>
    <row r="52" spans="1:31" s="383" customFormat="1" ht="12.75" customHeight="1" x14ac:dyDescent="0.25">
      <c r="A52" s="519" t="s">
        <v>399</v>
      </c>
      <c r="B52" s="384"/>
      <c r="C52" s="52"/>
      <c r="D52" s="502" t="str">
        <f t="shared" si="13"/>
        <v/>
      </c>
      <c r="E52" s="52"/>
      <c r="F52" s="502" t="str">
        <f t="shared" si="14"/>
        <v/>
      </c>
      <c r="G52" s="501" t="str">
        <f t="shared" si="6"/>
        <v/>
      </c>
      <c r="H52" s="502" t="str">
        <f t="shared" si="15"/>
        <v/>
      </c>
      <c r="I52" s="52"/>
      <c r="J52" s="502" t="str">
        <f t="shared" si="16"/>
        <v/>
      </c>
      <c r="K52" s="504" t="str">
        <f t="shared" ca="1" si="17"/>
        <v/>
      </c>
      <c r="L52" s="505" t="str">
        <f t="shared" si="7"/>
        <v/>
      </c>
      <c r="M52" s="504" t="str">
        <f t="shared" ca="1" si="18"/>
        <v/>
      </c>
      <c r="N52" s="505" t="str">
        <f t="shared" si="8"/>
        <v/>
      </c>
      <c r="O52" s="501" t="str">
        <f t="shared" si="9"/>
        <v/>
      </c>
      <c r="P52" s="505" t="str">
        <f t="shared" si="10"/>
        <v/>
      </c>
      <c r="Q52" s="501" t="str">
        <f t="shared" si="11"/>
        <v/>
      </c>
      <c r="R52" s="506" t="str">
        <f t="shared" si="12"/>
        <v/>
      </c>
      <c r="S52" s="502"/>
      <c r="T52" s="502"/>
      <c r="U52" s="501" t="str">
        <f>IF(+$C52&gt;0,(SUM(+$C52*10^(+'Reg L model'!G44+'Reg L model'!H44*LOG10(+$C52*1000)+(+'Reg L model'!I44*(LOG10(+$C52*1000)^2)+'Reg L model'!J44*(LOG10(+$C52*1000)-'Reg L model'!L44)*(MAX((LOG10(+$C52*1000)-'Reg L model'!L44),0))+'Reg L model'!K44*(LOG10(+$C52*1000)-'Reg L model'!M44)*MAX((LOG10($C52*1000)-'Reg L model'!M44),0)))/100)),"")</f>
        <v/>
      </c>
      <c r="V52" s="501"/>
      <c r="W52" s="501" t="str">
        <f>IF(+$E52&gt;0,(SUM(+$E52*10^(+'Reg L model'!G44+'Reg L model'!H44*LOG10(+$E52*1000)+(+'Reg L model'!I44*(LOG10(+$E52*1000)^2)+'Reg L model'!J44*(LOG10(+$E52*1000)-'Reg L model'!L44)*(MAX((LOG10(+$E52*1000)-'Reg L model'!L44),0))+'Reg L model'!K44*(LOG10(+$E52*1000)-'Reg L model'!M44)*MAX((LOG10($E52*1000)-'Reg L model'!M44),0)))/100)),"")</f>
        <v/>
      </c>
      <c r="X52" s="501"/>
      <c r="Y52" s="501" t="str">
        <f>IF(+$C52&gt;0,(SUM(+$C52*10^(+'Reg L model'!P44+'Reg L model'!Q44*LOG10(+$C52*1000)+(+'Reg L model'!R44*(LOG10(+$C52*1000)^2)+'Reg L model'!S44*(LOG10(+$C52*1000)-'Reg L model'!U44)*(MAX((LOG10(+$C52*1000)-'Reg L model'!U44),0))+'Reg L model'!T44*(LOG10(+$C52*1000)-'Reg L model'!V44)*MAX((LOG10($C52*1000)-'Reg L model'!V44),0)))/100)),"")</f>
        <v/>
      </c>
      <c r="Z52" s="501"/>
      <c r="AA52" s="501" t="str">
        <f>IF(+$E52&gt;0,(SUM(+$E52*10^(+'Reg L model'!P44+'Reg L model'!Q44*LOG10(+$E52*1000)+(+'Reg L model'!R44*(LOG10(+$E52*1000)^2)+'Reg L model'!S44*(LOG10(+$E52*1000)-'Reg L model'!U44)*(MAX((LOG10(+$E52*1000)-'Reg L model'!U44),0))+'Reg L model'!T44*(LOG10(+$E52*1000)-'Reg L model'!V44)*MAX((LOG10($E52*1000)-'Reg L model'!V44),0)))/100)),"")</f>
        <v/>
      </c>
      <c r="AB52" s="501"/>
      <c r="AC52" s="501" t="str">
        <f>IF(+$C52&gt;0,(SUM(+$C52*10^(+'Reg L model'!Y44+'Reg L model'!Z44*LOG10(+$C52*1000)+(+'Reg L model'!AA44*(LOG10(+$C52*1000)^2)+'Reg L model'!AB44*(LOG10(+$C52*1000)-'Reg L model'!AD44)*(MAX((LOG10(+$C52*1000)-'Reg L model'!AD44),0))+'Reg L model'!AC44*(LOG10(+$C52*1000)-'Reg L model'!AE44)*MAX((LOG10($C52*1000)-'Reg L model'!AE44),0)))/100)),"")</f>
        <v/>
      </c>
      <c r="AD52" s="501"/>
      <c r="AE52" s="501" t="str">
        <f>IF(+$E52&gt;0,(SUM(+$E52*10^(+'Reg L model'!Y44+'Reg L model'!Z44*LOG10(+$E52*1000)+(+'Reg L model'!AA44*(LOG10(+$E52*1000)^2)+'Reg L model'!AB44*(LOG10(+$E52*1000)-'Reg L model'!AD44)*(MAX((LOG10(+$E52*1000)-'Reg L model'!AD44),0))+'Reg L model'!AC44*(LOG10(+$E52*1000)-'Reg L model'!AE44)*MAX((LOG10($E52*1000)-'Reg L model'!AE44),0)))/100)),"")</f>
        <v/>
      </c>
    </row>
    <row r="53" spans="1:31" s="383" customFormat="1" ht="12.75" customHeight="1" x14ac:dyDescent="0.25">
      <c r="A53" s="519" t="s">
        <v>400</v>
      </c>
      <c r="B53" s="384"/>
      <c r="C53" s="52"/>
      <c r="D53" s="502" t="str">
        <f t="shared" si="13"/>
        <v/>
      </c>
      <c r="E53" s="52"/>
      <c r="F53" s="502" t="str">
        <f t="shared" si="14"/>
        <v/>
      </c>
      <c r="G53" s="501" t="str">
        <f t="shared" si="6"/>
        <v/>
      </c>
      <c r="H53" s="502" t="str">
        <f t="shared" si="15"/>
        <v/>
      </c>
      <c r="I53" s="52"/>
      <c r="J53" s="502" t="str">
        <f t="shared" si="16"/>
        <v/>
      </c>
      <c r="K53" s="504" t="str">
        <f t="shared" ca="1" si="17"/>
        <v/>
      </c>
      <c r="L53" s="505" t="str">
        <f t="shared" si="7"/>
        <v/>
      </c>
      <c r="M53" s="504" t="str">
        <f t="shared" ca="1" si="18"/>
        <v/>
      </c>
      <c r="N53" s="505" t="str">
        <f t="shared" si="8"/>
        <v/>
      </c>
      <c r="O53" s="501" t="str">
        <f t="shared" si="9"/>
        <v/>
      </c>
      <c r="P53" s="505" t="str">
        <f t="shared" si="10"/>
        <v/>
      </c>
      <c r="Q53" s="501" t="str">
        <f t="shared" si="11"/>
        <v/>
      </c>
      <c r="R53" s="506" t="str">
        <f t="shared" si="12"/>
        <v/>
      </c>
      <c r="S53" s="502"/>
      <c r="T53" s="502"/>
      <c r="U53" s="501" t="str">
        <f>IF(+$C53&gt;0,(SUM(+$C53*10^(+'Reg L model'!G45+'Reg L model'!H45*LOG10(+$C53*1000)+(+'Reg L model'!I45*(LOG10(+$C53*1000)^2)+'Reg L model'!J45*(LOG10(+$C53*1000)-'Reg L model'!L45)*(MAX((LOG10(+$C53*1000)-'Reg L model'!L45),0))+'Reg L model'!K45*(LOG10(+$C53*1000)-'Reg L model'!M45)*MAX((LOG10($C53*1000)-'Reg L model'!M45),0)))/100)),"")</f>
        <v/>
      </c>
      <c r="V53" s="501"/>
      <c r="W53" s="501" t="str">
        <f>IF(+$E53&gt;0,(SUM(+$E53*10^(+'Reg L model'!G45+'Reg L model'!H45*LOG10(+$E53*1000)+(+'Reg L model'!I45*(LOG10(+$E53*1000)^2)+'Reg L model'!J45*(LOG10(+$E53*1000)-'Reg L model'!L45)*(MAX((LOG10(+$E53*1000)-'Reg L model'!L45),0))+'Reg L model'!K45*(LOG10(+$E53*1000)-'Reg L model'!M45)*MAX((LOG10($E53*1000)-'Reg L model'!M45),0)))/100)),"")</f>
        <v/>
      </c>
      <c r="X53" s="501"/>
      <c r="Y53" s="501" t="str">
        <f>IF(+$C53&gt;0,(SUM(+$C53*10^(+'Reg L model'!P45+'Reg L model'!Q45*LOG10(+$C53*1000)+(+'Reg L model'!R45*(LOG10(+$C53*1000)^2)+'Reg L model'!S45*(LOG10(+$C53*1000)-'Reg L model'!U45)*(MAX((LOG10(+$C53*1000)-'Reg L model'!U45),0))+'Reg L model'!T45*(LOG10(+$C53*1000)-'Reg L model'!V45)*MAX((LOG10($C53*1000)-'Reg L model'!V45),0)))/100)),"")</f>
        <v/>
      </c>
      <c r="Z53" s="501"/>
      <c r="AA53" s="501" t="str">
        <f>IF(+$E53&gt;0,(SUM(+$E53*10^(+'Reg L model'!P45+'Reg L model'!Q45*LOG10(+$E53*1000)+(+'Reg L model'!R45*(LOG10(+$E53*1000)^2)+'Reg L model'!S45*(LOG10(+$E53*1000)-'Reg L model'!U45)*(MAX((LOG10(+$E53*1000)-'Reg L model'!U45),0))+'Reg L model'!T45*(LOG10(+$E53*1000)-'Reg L model'!V45)*MAX((LOG10($E53*1000)-'Reg L model'!V45),0)))/100)),"")</f>
        <v/>
      </c>
      <c r="AB53" s="501"/>
      <c r="AC53" s="501" t="str">
        <f>IF(+$C53&gt;0,(SUM(+$C53*10^(+'Reg L model'!Y45+'Reg L model'!Z45*LOG10(+$C53*1000)+(+'Reg L model'!AA45*(LOG10(+$C53*1000)^2)+'Reg L model'!AB45*(LOG10(+$C53*1000)-'Reg L model'!AD45)*(MAX((LOG10(+$C53*1000)-'Reg L model'!AD45),0))+'Reg L model'!AC45*(LOG10(+$C53*1000)-'Reg L model'!AE45)*MAX((LOG10($C53*1000)-'Reg L model'!AE45),0)))/100)),"")</f>
        <v/>
      </c>
      <c r="AD53" s="501"/>
      <c r="AE53" s="501" t="str">
        <f>IF(+$E53&gt;0,(SUM(+$E53*10^(+'Reg L model'!Y45+'Reg L model'!Z45*LOG10(+$E53*1000)+(+'Reg L model'!AA45*(LOG10(+$E53*1000)^2)+'Reg L model'!AB45*(LOG10(+$E53*1000)-'Reg L model'!AD45)*(MAX((LOG10(+$E53*1000)-'Reg L model'!AD45),0))+'Reg L model'!AC45*(LOG10(+$E53*1000)-'Reg L model'!AE45)*MAX((LOG10($E53*1000)-'Reg L model'!AE45),0)))/100)),"")</f>
        <v/>
      </c>
    </row>
    <row r="54" spans="1:31" s="383" customFormat="1" ht="12.75" customHeight="1" x14ac:dyDescent="0.25">
      <c r="A54" s="519" t="s">
        <v>401</v>
      </c>
      <c r="B54" s="384"/>
      <c r="C54" s="52"/>
      <c r="D54" s="502" t="str">
        <f t="shared" si="13"/>
        <v/>
      </c>
      <c r="E54" s="52"/>
      <c r="F54" s="502" t="str">
        <f t="shared" si="14"/>
        <v/>
      </c>
      <c r="G54" s="501" t="str">
        <f t="shared" si="6"/>
        <v/>
      </c>
      <c r="H54" s="502" t="str">
        <f t="shared" si="15"/>
        <v/>
      </c>
      <c r="I54" s="52"/>
      <c r="J54" s="502" t="str">
        <f t="shared" si="16"/>
        <v/>
      </c>
      <c r="K54" s="504" t="str">
        <f t="shared" ca="1" si="17"/>
        <v/>
      </c>
      <c r="L54" s="505" t="str">
        <f t="shared" si="7"/>
        <v/>
      </c>
      <c r="M54" s="504" t="str">
        <f t="shared" ca="1" si="18"/>
        <v/>
      </c>
      <c r="N54" s="505" t="str">
        <f t="shared" si="8"/>
        <v/>
      </c>
      <c r="O54" s="501" t="str">
        <f t="shared" si="9"/>
        <v/>
      </c>
      <c r="P54" s="505" t="str">
        <f t="shared" si="10"/>
        <v/>
      </c>
      <c r="Q54" s="501" t="str">
        <f t="shared" si="11"/>
        <v/>
      </c>
      <c r="R54" s="506" t="str">
        <f t="shared" si="12"/>
        <v/>
      </c>
      <c r="S54" s="502"/>
      <c r="T54" s="502"/>
      <c r="U54" s="501" t="str">
        <f>IF(+$C54&gt;0,(SUM(+$C54*10^(+'Reg L model'!G46+'Reg L model'!H46*LOG10(+$C54*1000)+(+'Reg L model'!I46*(LOG10(+$C54*1000)^2)+'Reg L model'!J46*(LOG10(+$C54*1000)-'Reg L model'!L46)*(MAX((LOG10(+$C54*1000)-'Reg L model'!L46),0))+'Reg L model'!K46*(LOG10(+$C54*1000)-'Reg L model'!M46)*MAX((LOG10($C54*1000)-'Reg L model'!M46),0)))/100)),"")</f>
        <v/>
      </c>
      <c r="V54" s="501"/>
      <c r="W54" s="501" t="str">
        <f>IF(+$E54&gt;0,(SUM(+$E54*10^(+'Reg L model'!G46+'Reg L model'!H46*LOG10(+$E54*1000)+(+'Reg L model'!I46*(LOG10(+$E54*1000)^2)+'Reg L model'!J46*(LOG10(+$E54*1000)-'Reg L model'!L46)*(MAX((LOG10(+$E54*1000)-'Reg L model'!L46),0))+'Reg L model'!K46*(LOG10(+$E54*1000)-'Reg L model'!M46)*MAX((LOG10($E54*1000)-'Reg L model'!M46),0)))/100)),"")</f>
        <v/>
      </c>
      <c r="X54" s="501"/>
      <c r="Y54" s="501" t="str">
        <f>IF(+$C54&gt;0,(SUM(+$C54*10^(+'Reg L model'!P46+'Reg L model'!Q46*LOG10(+$C54*1000)+(+'Reg L model'!R46*(LOG10(+$C54*1000)^2)+'Reg L model'!S46*(LOG10(+$C54*1000)-'Reg L model'!U46)*(MAX((LOG10(+$C54*1000)-'Reg L model'!U46),0))+'Reg L model'!T46*(LOG10(+$C54*1000)-'Reg L model'!V46)*MAX((LOG10($C54*1000)-'Reg L model'!V46),0)))/100)),"")</f>
        <v/>
      </c>
      <c r="Z54" s="501"/>
      <c r="AA54" s="501" t="str">
        <f>IF(+$E54&gt;0,(SUM(+$E54*10^(+'Reg L model'!P46+'Reg L model'!Q46*LOG10(+$E54*1000)+(+'Reg L model'!R46*(LOG10(+$E54*1000)^2)+'Reg L model'!S46*(LOG10(+$E54*1000)-'Reg L model'!U46)*(MAX((LOG10(+$E54*1000)-'Reg L model'!U46),0))+'Reg L model'!T46*(LOG10(+$E54*1000)-'Reg L model'!V46)*MAX((LOG10($E54*1000)-'Reg L model'!V46),0)))/100)),"")</f>
        <v/>
      </c>
      <c r="AB54" s="501"/>
      <c r="AC54" s="501" t="str">
        <f>IF(+$C54&gt;0,(SUM(+$C54*10^(+'Reg L model'!Y46+'Reg L model'!Z46*LOG10(+$C54*1000)+(+'Reg L model'!AA46*(LOG10(+$C54*1000)^2)+'Reg L model'!AB46*(LOG10(+$C54*1000)-'Reg L model'!AD46)*(MAX((LOG10(+$C54*1000)-'Reg L model'!AD46),0))+'Reg L model'!AC46*(LOG10(+$C54*1000)-'Reg L model'!AE46)*MAX((LOG10($C54*1000)-'Reg L model'!AE46),0)))/100)),"")</f>
        <v/>
      </c>
      <c r="AD54" s="501"/>
      <c r="AE54" s="501" t="str">
        <f>IF(+$E54&gt;0,(SUM(+$E54*10^(+'Reg L model'!Y46+'Reg L model'!Z46*LOG10(+$E54*1000)+(+'Reg L model'!AA46*(LOG10(+$E54*1000)^2)+'Reg L model'!AB46*(LOG10(+$E54*1000)-'Reg L model'!AD46)*(MAX((LOG10(+$E54*1000)-'Reg L model'!AD46),0))+'Reg L model'!AC46*(LOG10(+$E54*1000)-'Reg L model'!AE46)*MAX((LOG10($E54*1000)-'Reg L model'!AE46),0)))/100)),"")</f>
        <v/>
      </c>
    </row>
    <row r="55" spans="1:31" s="383" customFormat="1" ht="12.75" customHeight="1" x14ac:dyDescent="0.25">
      <c r="A55" s="519" t="s">
        <v>402</v>
      </c>
      <c r="B55" s="384"/>
      <c r="C55" s="52"/>
      <c r="D55" s="502" t="str">
        <f t="shared" si="13"/>
        <v/>
      </c>
      <c r="E55" s="52"/>
      <c r="F55" s="502" t="str">
        <f t="shared" si="14"/>
        <v/>
      </c>
      <c r="G55" s="501" t="str">
        <f t="shared" si="6"/>
        <v/>
      </c>
      <c r="H55" s="502" t="str">
        <f t="shared" si="15"/>
        <v/>
      </c>
      <c r="I55" s="52"/>
      <c r="J55" s="502" t="str">
        <f t="shared" si="16"/>
        <v/>
      </c>
      <c r="K55" s="504" t="str">
        <f t="shared" ca="1" si="17"/>
        <v/>
      </c>
      <c r="L55" s="505" t="str">
        <f t="shared" si="7"/>
        <v/>
      </c>
      <c r="M55" s="504" t="str">
        <f t="shared" ca="1" si="18"/>
        <v/>
      </c>
      <c r="N55" s="505" t="str">
        <f t="shared" si="8"/>
        <v/>
      </c>
      <c r="O55" s="501" t="str">
        <f t="shared" si="9"/>
        <v/>
      </c>
      <c r="P55" s="505" t="str">
        <f t="shared" si="10"/>
        <v/>
      </c>
      <c r="Q55" s="501" t="str">
        <f t="shared" si="11"/>
        <v/>
      </c>
      <c r="R55" s="506" t="str">
        <f t="shared" si="12"/>
        <v/>
      </c>
      <c r="S55" s="502"/>
      <c r="T55" s="502"/>
      <c r="U55" s="501" t="str">
        <f>IF(+$C55&gt;0,(SUM(+$C55*10^(+'Reg L model'!G47+'Reg L model'!H47*LOG10(+$C55*1000)+(+'Reg L model'!I47*(LOG10(+$C55*1000)^2)+'Reg L model'!J47*(LOG10(+$C55*1000)-'Reg L model'!L47)*(MAX((LOG10(+$C55*1000)-'Reg L model'!L47),0))+'Reg L model'!K47*(LOG10(+$C55*1000)-'Reg L model'!M47)*MAX((LOG10($C55*1000)-'Reg L model'!M47),0)))/100)),"")</f>
        <v/>
      </c>
      <c r="V55" s="501"/>
      <c r="W55" s="501" t="str">
        <f>IF(+$E55&gt;0,(SUM(+$E55*10^(+'Reg L model'!G47+'Reg L model'!H47*LOG10(+$E55*1000)+(+'Reg L model'!I47*(LOG10(+$E55*1000)^2)+'Reg L model'!J47*(LOG10(+$E55*1000)-'Reg L model'!L47)*(MAX((LOG10(+$E55*1000)-'Reg L model'!L47),0))+'Reg L model'!K47*(LOG10(+$E55*1000)-'Reg L model'!M47)*MAX((LOG10($E55*1000)-'Reg L model'!M47),0)))/100)),"")</f>
        <v/>
      </c>
      <c r="X55" s="501"/>
      <c r="Y55" s="501" t="str">
        <f>IF(+$C55&gt;0,(SUM(+$C55*10^(+'Reg L model'!P47+'Reg L model'!Q47*LOG10(+$C55*1000)+(+'Reg L model'!R47*(LOG10(+$C55*1000)^2)+'Reg L model'!S47*(LOG10(+$C55*1000)-'Reg L model'!U47)*(MAX((LOG10(+$C55*1000)-'Reg L model'!U47),0))+'Reg L model'!T47*(LOG10(+$C55*1000)-'Reg L model'!V47)*MAX((LOG10($C55*1000)-'Reg L model'!V47),0)))/100)),"")</f>
        <v/>
      </c>
      <c r="Z55" s="501"/>
      <c r="AA55" s="501" t="str">
        <f>IF(+$E55&gt;0,(SUM(+$E55*10^(+'Reg L model'!P47+'Reg L model'!Q47*LOG10(+$E55*1000)+(+'Reg L model'!R47*(LOG10(+$E55*1000)^2)+'Reg L model'!S47*(LOG10(+$E55*1000)-'Reg L model'!U47)*(MAX((LOG10(+$E55*1000)-'Reg L model'!U47),0))+'Reg L model'!T47*(LOG10(+$E55*1000)-'Reg L model'!V47)*MAX((LOG10($E55*1000)-'Reg L model'!V47),0)))/100)),"")</f>
        <v/>
      </c>
      <c r="AB55" s="501"/>
      <c r="AC55" s="501" t="str">
        <f>IF(+$C55&gt;0,(SUM(+$C55*10^(+'Reg L model'!Y47+'Reg L model'!Z47*LOG10(+$C55*1000)+(+'Reg L model'!AA47*(LOG10(+$C55*1000)^2)+'Reg L model'!AB47*(LOG10(+$C55*1000)-'Reg L model'!AD47)*(MAX((LOG10(+$C55*1000)-'Reg L model'!AD47),0))+'Reg L model'!AC47*(LOG10(+$C55*1000)-'Reg L model'!AE47)*MAX((LOG10($C55*1000)-'Reg L model'!AE47),0)))/100)),"")</f>
        <v/>
      </c>
      <c r="AD55" s="501"/>
      <c r="AE55" s="501" t="str">
        <f>IF(+$E55&gt;0,(SUM(+$E55*10^(+'Reg L model'!Y47+'Reg L model'!Z47*LOG10(+$E55*1000)+(+'Reg L model'!AA47*(LOG10(+$E55*1000)^2)+'Reg L model'!AB47*(LOG10(+$E55*1000)-'Reg L model'!AD47)*(MAX((LOG10(+$E55*1000)-'Reg L model'!AD47),0))+'Reg L model'!AC47*(LOG10(+$E55*1000)-'Reg L model'!AE47)*MAX((LOG10($E55*1000)-'Reg L model'!AE47),0)))/100)),"")</f>
        <v/>
      </c>
    </row>
    <row r="56" spans="1:31" s="383" customFormat="1" ht="12.75" customHeight="1" x14ac:dyDescent="0.25">
      <c r="A56" s="519" t="s">
        <v>403</v>
      </c>
      <c r="B56" s="384"/>
      <c r="C56" s="52"/>
      <c r="D56" s="502" t="str">
        <f t="shared" si="13"/>
        <v/>
      </c>
      <c r="E56" s="52"/>
      <c r="F56" s="502" t="str">
        <f t="shared" si="14"/>
        <v/>
      </c>
      <c r="G56" s="501" t="str">
        <f t="shared" si="6"/>
        <v/>
      </c>
      <c r="H56" s="502" t="str">
        <f t="shared" si="15"/>
        <v/>
      </c>
      <c r="I56" s="52"/>
      <c r="J56" s="502" t="str">
        <f t="shared" si="16"/>
        <v/>
      </c>
      <c r="K56" s="504" t="str">
        <f t="shared" ca="1" si="17"/>
        <v/>
      </c>
      <c r="L56" s="505" t="str">
        <f t="shared" si="7"/>
        <v/>
      </c>
      <c r="M56" s="504" t="str">
        <f t="shared" ca="1" si="18"/>
        <v/>
      </c>
      <c r="N56" s="505" t="str">
        <f t="shared" si="8"/>
        <v/>
      </c>
      <c r="O56" s="501" t="str">
        <f t="shared" si="9"/>
        <v/>
      </c>
      <c r="P56" s="505" t="str">
        <f t="shared" si="10"/>
        <v/>
      </c>
      <c r="Q56" s="501" t="str">
        <f t="shared" si="11"/>
        <v/>
      </c>
      <c r="R56" s="506" t="str">
        <f t="shared" si="12"/>
        <v/>
      </c>
      <c r="S56" s="502"/>
      <c r="T56" s="502"/>
      <c r="U56" s="501" t="str">
        <f>IF(+$C56&gt;0,(SUM(+$C56*10^(+'Reg L model'!G48+'Reg L model'!H48*LOG10(+$C56*1000)+(+'Reg L model'!I48*(LOG10(+$C56*1000)^2)+'Reg L model'!J48*(LOG10(+$C56*1000)-'Reg L model'!L48)*(MAX((LOG10(+$C56*1000)-'Reg L model'!L48),0))+'Reg L model'!K48*(LOG10(+$C56*1000)-'Reg L model'!M48)*MAX((LOG10($C56*1000)-'Reg L model'!M48),0)))/100)),"")</f>
        <v/>
      </c>
      <c r="V56" s="501"/>
      <c r="W56" s="501" t="str">
        <f>IF(+$E56&gt;0,(SUM(+$E56*10^(+'Reg L model'!G48+'Reg L model'!H48*LOG10(+$E56*1000)+(+'Reg L model'!I48*(LOG10(+$E56*1000)^2)+'Reg L model'!J48*(LOG10(+$E56*1000)-'Reg L model'!L48)*(MAX((LOG10(+$E56*1000)-'Reg L model'!L48),0))+'Reg L model'!K48*(LOG10(+$E56*1000)-'Reg L model'!M48)*MAX((LOG10($E56*1000)-'Reg L model'!M48),0)))/100)),"")</f>
        <v/>
      </c>
      <c r="X56" s="501"/>
      <c r="Y56" s="501" t="str">
        <f>IF(+$C56&gt;0,(SUM(+$C56*10^(+'Reg L model'!P48+'Reg L model'!Q48*LOG10(+$C56*1000)+(+'Reg L model'!R48*(LOG10(+$C56*1000)^2)+'Reg L model'!S48*(LOG10(+$C56*1000)-'Reg L model'!U48)*(MAX((LOG10(+$C56*1000)-'Reg L model'!U48),0))+'Reg L model'!T48*(LOG10(+$C56*1000)-'Reg L model'!V48)*MAX((LOG10($C56*1000)-'Reg L model'!V48),0)))/100)),"")</f>
        <v/>
      </c>
      <c r="Z56" s="501"/>
      <c r="AA56" s="501" t="str">
        <f>IF(+$E56&gt;0,(SUM(+$E56*10^(+'Reg L model'!P48+'Reg L model'!Q48*LOG10(+$E56*1000)+(+'Reg L model'!R48*(LOG10(+$E56*1000)^2)+'Reg L model'!S48*(LOG10(+$E56*1000)-'Reg L model'!U48)*(MAX((LOG10(+$E56*1000)-'Reg L model'!U48),0))+'Reg L model'!T48*(LOG10(+$E56*1000)-'Reg L model'!V48)*MAX((LOG10($E56*1000)-'Reg L model'!V48),0)))/100)),"")</f>
        <v/>
      </c>
      <c r="AB56" s="501"/>
      <c r="AC56" s="501" t="str">
        <f>IF(+$C56&gt;0,(SUM(+$C56*10^(+'Reg L model'!Y48+'Reg L model'!Z48*LOG10(+$C56*1000)+(+'Reg L model'!AA48*(LOG10(+$C56*1000)^2)+'Reg L model'!AB48*(LOG10(+$C56*1000)-'Reg L model'!AD48)*(MAX((LOG10(+$C56*1000)-'Reg L model'!AD48),0))+'Reg L model'!AC48*(LOG10(+$C56*1000)-'Reg L model'!AE48)*MAX((LOG10($C56*1000)-'Reg L model'!AE48),0)))/100)),"")</f>
        <v/>
      </c>
      <c r="AD56" s="501"/>
      <c r="AE56" s="501" t="str">
        <f>IF(+$E56&gt;0,(SUM(+$E56*10^(+'Reg L model'!Y48+'Reg L model'!Z48*LOG10(+$E56*1000)+(+'Reg L model'!AA48*(LOG10(+$E56*1000)^2)+'Reg L model'!AB48*(LOG10(+$E56*1000)-'Reg L model'!AD48)*(MAX((LOG10(+$E56*1000)-'Reg L model'!AD48),0))+'Reg L model'!AC48*(LOG10(+$E56*1000)-'Reg L model'!AE48)*MAX((LOG10($E56*1000)-'Reg L model'!AE48),0)))/100)),"")</f>
        <v/>
      </c>
    </row>
    <row r="57" spans="1:31" s="383" customFormat="1" ht="12.75" customHeight="1" x14ac:dyDescent="0.25">
      <c r="A57" s="519" t="s">
        <v>404</v>
      </c>
      <c r="B57" s="384"/>
      <c r="C57" s="52"/>
      <c r="D57" s="502" t="str">
        <f t="shared" si="13"/>
        <v/>
      </c>
      <c r="E57" s="52"/>
      <c r="F57" s="502" t="str">
        <f t="shared" si="14"/>
        <v/>
      </c>
      <c r="G57" s="501" t="str">
        <f t="shared" si="6"/>
        <v/>
      </c>
      <c r="H57" s="502" t="str">
        <f t="shared" si="15"/>
        <v/>
      </c>
      <c r="I57" s="52"/>
      <c r="J57" s="502" t="str">
        <f t="shared" si="16"/>
        <v/>
      </c>
      <c r="K57" s="504" t="str">
        <f t="shared" ca="1" si="17"/>
        <v/>
      </c>
      <c r="L57" s="505" t="str">
        <f t="shared" si="7"/>
        <v/>
      </c>
      <c r="M57" s="504" t="str">
        <f t="shared" ca="1" si="18"/>
        <v/>
      </c>
      <c r="N57" s="505" t="str">
        <f t="shared" si="8"/>
        <v/>
      </c>
      <c r="O57" s="501" t="str">
        <f t="shared" si="9"/>
        <v/>
      </c>
      <c r="P57" s="505" t="str">
        <f t="shared" si="10"/>
        <v/>
      </c>
      <c r="Q57" s="501" t="str">
        <f t="shared" si="11"/>
        <v/>
      </c>
      <c r="R57" s="506" t="str">
        <f t="shared" si="12"/>
        <v/>
      </c>
      <c r="S57" s="502"/>
      <c r="T57" s="502"/>
      <c r="U57" s="501" t="str">
        <f>IF(+$C57&gt;0,(SUM(+$C57*10^(+'Reg L model'!G49+'Reg L model'!H49*LOG10(+$C57*1000)+(+'Reg L model'!I49*(LOG10(+$C57*1000)^2)+'Reg L model'!J49*(LOG10(+$C57*1000)-'Reg L model'!L49)*(MAX((LOG10(+$C57*1000)-'Reg L model'!L49),0))+'Reg L model'!K49*(LOG10(+$C57*1000)-'Reg L model'!M49)*MAX((LOG10($C57*1000)-'Reg L model'!M49),0)))/100)),"")</f>
        <v/>
      </c>
      <c r="V57" s="501"/>
      <c r="W57" s="501" t="str">
        <f>IF(+$E57&gt;0,(SUM(+$E57*10^(+'Reg L model'!G49+'Reg L model'!H49*LOG10(+$E57*1000)+(+'Reg L model'!I49*(LOG10(+$E57*1000)^2)+'Reg L model'!J49*(LOG10(+$E57*1000)-'Reg L model'!L49)*(MAX((LOG10(+$E57*1000)-'Reg L model'!L49),0))+'Reg L model'!K49*(LOG10(+$E57*1000)-'Reg L model'!M49)*MAX((LOG10($E57*1000)-'Reg L model'!M49),0)))/100)),"")</f>
        <v/>
      </c>
      <c r="X57" s="501"/>
      <c r="Y57" s="501" t="str">
        <f>IF(+$C57&gt;0,(SUM(+$C57*10^(+'Reg L model'!P49+'Reg L model'!Q49*LOG10(+$C57*1000)+(+'Reg L model'!R49*(LOG10(+$C57*1000)^2)+'Reg L model'!S49*(LOG10(+$C57*1000)-'Reg L model'!U49)*(MAX((LOG10(+$C57*1000)-'Reg L model'!U49),0))+'Reg L model'!T49*(LOG10(+$C57*1000)-'Reg L model'!V49)*MAX((LOG10($C57*1000)-'Reg L model'!V49),0)))/100)),"")</f>
        <v/>
      </c>
      <c r="Z57" s="501"/>
      <c r="AA57" s="501" t="str">
        <f>IF(+$E57&gt;0,(SUM(+$E57*10^(+'Reg L model'!P49+'Reg L model'!Q49*LOG10(+$E57*1000)+(+'Reg L model'!R49*(LOG10(+$E57*1000)^2)+'Reg L model'!S49*(LOG10(+$E57*1000)-'Reg L model'!U49)*(MAX((LOG10(+$E57*1000)-'Reg L model'!U49),0))+'Reg L model'!T49*(LOG10(+$E57*1000)-'Reg L model'!V49)*MAX((LOG10($E57*1000)-'Reg L model'!V49),0)))/100)),"")</f>
        <v/>
      </c>
      <c r="AB57" s="501"/>
      <c r="AC57" s="501" t="str">
        <f>IF(+$C57&gt;0,(SUM(+$C57*10^(+'Reg L model'!Y49+'Reg L model'!Z49*LOG10(+$C57*1000)+(+'Reg L model'!AA49*(LOG10(+$C57*1000)^2)+'Reg L model'!AB49*(LOG10(+$C57*1000)-'Reg L model'!AD49)*(MAX((LOG10(+$C57*1000)-'Reg L model'!AD49),0))+'Reg L model'!AC49*(LOG10(+$C57*1000)-'Reg L model'!AE49)*MAX((LOG10($C57*1000)-'Reg L model'!AE49),0)))/100)),"")</f>
        <v/>
      </c>
      <c r="AD57" s="501"/>
      <c r="AE57" s="501" t="str">
        <f>IF(+$E57&gt;0,(SUM(+$E57*10^(+'Reg L model'!Y49+'Reg L model'!Z49*LOG10(+$E57*1000)+(+'Reg L model'!AA49*(LOG10(+$E57*1000)^2)+'Reg L model'!AB49*(LOG10(+$E57*1000)-'Reg L model'!AD49)*(MAX((LOG10(+$E57*1000)-'Reg L model'!AD49),0))+'Reg L model'!AC49*(LOG10(+$E57*1000)-'Reg L model'!AE49)*MAX((LOG10($E57*1000)-'Reg L model'!AE49),0)))/100)),"")</f>
        <v/>
      </c>
    </row>
    <row r="58" spans="1:31" s="383" customFormat="1" ht="12.75" customHeight="1" x14ac:dyDescent="0.25">
      <c r="A58" s="519" t="s">
        <v>405</v>
      </c>
      <c r="B58" s="384"/>
      <c r="C58" s="52"/>
      <c r="D58" s="502" t="str">
        <f t="shared" si="13"/>
        <v/>
      </c>
      <c r="E58" s="52"/>
      <c r="F58" s="502" t="str">
        <f t="shared" si="14"/>
        <v/>
      </c>
      <c r="G58" s="501" t="str">
        <f t="shared" si="6"/>
        <v/>
      </c>
      <c r="H58" s="502" t="str">
        <f t="shared" si="15"/>
        <v/>
      </c>
      <c r="I58" s="52"/>
      <c r="J58" s="502" t="str">
        <f t="shared" si="16"/>
        <v/>
      </c>
      <c r="K58" s="504" t="str">
        <f t="shared" ca="1" si="17"/>
        <v/>
      </c>
      <c r="L58" s="505" t="str">
        <f t="shared" si="7"/>
        <v/>
      </c>
      <c r="M58" s="504" t="str">
        <f t="shared" ca="1" si="18"/>
        <v/>
      </c>
      <c r="N58" s="505" t="str">
        <f t="shared" si="8"/>
        <v/>
      </c>
      <c r="O58" s="501" t="str">
        <f t="shared" si="9"/>
        <v/>
      </c>
      <c r="P58" s="505" t="str">
        <f t="shared" si="10"/>
        <v/>
      </c>
      <c r="Q58" s="501" t="str">
        <f t="shared" si="11"/>
        <v/>
      </c>
      <c r="R58" s="506" t="str">
        <f t="shared" si="12"/>
        <v/>
      </c>
      <c r="S58" s="502"/>
      <c r="T58" s="502"/>
      <c r="U58" s="501" t="str">
        <f>IF(+$C58&gt;0,(SUM(+$C58*10^(+'Reg L model'!G50+'Reg L model'!H50*LOG10(+$C58*1000)+(+'Reg L model'!I50*(LOG10(+$C58*1000)^2)+'Reg L model'!J50*(LOG10(+$C58*1000)-'Reg L model'!L50)*(MAX((LOG10(+$C58*1000)-'Reg L model'!L50),0))+'Reg L model'!K50*(LOG10(+$C58*1000)-'Reg L model'!M50)*MAX((LOG10($C58*1000)-'Reg L model'!M50),0)))/100)),"")</f>
        <v/>
      </c>
      <c r="V58" s="501"/>
      <c r="W58" s="501" t="str">
        <f>IF(+$E58&gt;0,(SUM(+$E58*10^(+'Reg L model'!G50+'Reg L model'!H50*LOG10(+$E58*1000)+(+'Reg L model'!I50*(LOG10(+$E58*1000)^2)+'Reg L model'!J50*(LOG10(+$E58*1000)-'Reg L model'!L50)*(MAX((LOG10(+$E58*1000)-'Reg L model'!L50),0))+'Reg L model'!K50*(LOG10(+$E58*1000)-'Reg L model'!M50)*MAX((LOG10($E58*1000)-'Reg L model'!M50),0)))/100)),"")</f>
        <v/>
      </c>
      <c r="X58" s="501"/>
      <c r="Y58" s="501" t="str">
        <f>IF(+$C58&gt;0,(SUM(+$C58*10^(+'Reg L model'!P50+'Reg L model'!Q50*LOG10(+$C58*1000)+(+'Reg L model'!R50*(LOG10(+$C58*1000)^2)+'Reg L model'!S50*(LOG10(+$C58*1000)-'Reg L model'!U50)*(MAX((LOG10(+$C58*1000)-'Reg L model'!U50),0))+'Reg L model'!T50*(LOG10(+$C58*1000)-'Reg L model'!V50)*MAX((LOG10($C58*1000)-'Reg L model'!V50),0)))/100)),"")</f>
        <v/>
      </c>
      <c r="Z58" s="501"/>
      <c r="AA58" s="501" t="str">
        <f>IF(+$E58&gt;0,(SUM(+$E58*10^(+'Reg L model'!P50+'Reg L model'!Q50*LOG10(+$E58*1000)+(+'Reg L model'!R50*(LOG10(+$E58*1000)^2)+'Reg L model'!S50*(LOG10(+$E58*1000)-'Reg L model'!U50)*(MAX((LOG10(+$E58*1000)-'Reg L model'!U50),0))+'Reg L model'!T50*(LOG10(+$E58*1000)-'Reg L model'!V50)*MAX((LOG10($E58*1000)-'Reg L model'!V50),0)))/100)),"")</f>
        <v/>
      </c>
      <c r="AB58" s="501"/>
      <c r="AC58" s="501" t="str">
        <f>IF(+$C58&gt;0,(SUM(+$C58*10^(+'Reg L model'!Y50+'Reg L model'!Z50*LOG10(+$C58*1000)+(+'Reg L model'!AA50*(LOG10(+$C58*1000)^2)+'Reg L model'!AB50*(LOG10(+$C58*1000)-'Reg L model'!AD50)*(MAX((LOG10(+$C58*1000)-'Reg L model'!AD50),0))+'Reg L model'!AC50*(LOG10(+$C58*1000)-'Reg L model'!AE50)*MAX((LOG10($C58*1000)-'Reg L model'!AE50),0)))/100)),"")</f>
        <v/>
      </c>
      <c r="AD58" s="501"/>
      <c r="AE58" s="501" t="str">
        <f>IF(+$E58&gt;0,(SUM(+$E58*10^(+'Reg L model'!Y50+'Reg L model'!Z50*LOG10(+$E58*1000)+(+'Reg L model'!AA50*(LOG10(+$E58*1000)^2)+'Reg L model'!AB50*(LOG10(+$E58*1000)-'Reg L model'!AD50)*(MAX((LOG10(+$E58*1000)-'Reg L model'!AD50),0))+'Reg L model'!AC50*(LOG10(+$E58*1000)-'Reg L model'!AE50)*MAX((LOG10($E58*1000)-'Reg L model'!AE50),0)))/100)),"")</f>
        <v/>
      </c>
    </row>
    <row r="59" spans="1:31" s="383" customFormat="1" ht="12.75" customHeight="1" x14ac:dyDescent="0.25">
      <c r="A59" s="519" t="s">
        <v>406</v>
      </c>
      <c r="B59" s="384"/>
      <c r="C59" s="52"/>
      <c r="D59" s="502"/>
      <c r="E59" s="52"/>
      <c r="F59" s="502"/>
      <c r="G59" s="501" t="str">
        <f t="shared" si="6"/>
        <v/>
      </c>
      <c r="H59" s="502"/>
      <c r="I59" s="52"/>
      <c r="J59" s="502"/>
      <c r="K59" s="504" t="str">
        <f t="shared" ca="1" si="17"/>
        <v/>
      </c>
      <c r="L59" s="505" t="str">
        <f t="shared" si="7"/>
        <v/>
      </c>
      <c r="M59" s="504" t="str">
        <f t="shared" ca="1" si="18"/>
        <v/>
      </c>
      <c r="N59" s="505" t="str">
        <f t="shared" si="8"/>
        <v/>
      </c>
      <c r="O59" s="501" t="str">
        <f t="shared" si="9"/>
        <v/>
      </c>
      <c r="P59" s="505" t="str">
        <f t="shared" si="10"/>
        <v/>
      </c>
      <c r="Q59" s="501" t="str">
        <f t="shared" si="11"/>
        <v/>
      </c>
      <c r="R59" s="506" t="str">
        <f t="shared" si="12"/>
        <v/>
      </c>
      <c r="S59" s="502"/>
      <c r="T59" s="502"/>
      <c r="U59" s="501" t="str">
        <f>IF(+$C59&gt;0,(SUM(+$C59*10^(+'Reg L model'!G51+'Reg L model'!H51*LOG10(+$C59*1000)+(+'Reg L model'!I51*(LOG10(+$C59*1000)^2)+'Reg L model'!J51*(LOG10(+$C59*1000)-'Reg L model'!L51)*(MAX((LOG10(+$C59*1000)-'Reg L model'!L51),0))+'Reg L model'!K51*(LOG10(+$C59*1000)-'Reg L model'!M51)*MAX((LOG10($C59*1000)-'Reg L model'!M51),0)))/100)),"")</f>
        <v/>
      </c>
      <c r="V59" s="501"/>
      <c r="W59" s="501" t="str">
        <f>IF(+$E59&gt;0,(SUM(+$E59*10^(+'Reg L model'!G51+'Reg L model'!H51*LOG10(+$E59*1000)+(+'Reg L model'!I51*(LOG10(+$E59*1000)^2)+'Reg L model'!J51*(LOG10(+$E59*1000)-'Reg L model'!L51)*(MAX((LOG10(+$E59*1000)-'Reg L model'!L51),0))+'Reg L model'!K51*(LOG10(+$E59*1000)-'Reg L model'!M51)*MAX((LOG10($E59*1000)-'Reg L model'!M51),0)))/100)),"")</f>
        <v/>
      </c>
      <c r="X59" s="501"/>
      <c r="Y59" s="501" t="str">
        <f>IF(+$C59&gt;0,(SUM(+$C59*10^(+'Reg L model'!P51+'Reg L model'!Q51*LOG10(+$C59*1000)+(+'Reg L model'!R51*(LOG10(+$C59*1000)^2)+'Reg L model'!S51*(LOG10(+$C59*1000)-'Reg L model'!U51)*(MAX((LOG10(+$C59*1000)-'Reg L model'!U51),0))+'Reg L model'!T51*(LOG10(+$C59*1000)-'Reg L model'!V51)*MAX((LOG10($C59*1000)-'Reg L model'!V51),0)))/100)),"")</f>
        <v/>
      </c>
      <c r="Z59" s="501"/>
      <c r="AA59" s="501" t="str">
        <f>IF(+$E59&gt;0,(SUM(+$E59*10^(+'Reg L model'!P51+'Reg L model'!Q51*LOG10(+$E59*1000)+(+'Reg L model'!R51*(LOG10(+$E59*1000)^2)+'Reg L model'!S51*(LOG10(+$E59*1000)-'Reg L model'!U51)*(MAX((LOG10(+$E59*1000)-'Reg L model'!U51),0))+'Reg L model'!T51*(LOG10(+$E59*1000)-'Reg L model'!V51)*MAX((LOG10($E59*1000)-'Reg L model'!V51),0)))/100)),"")</f>
        <v/>
      </c>
      <c r="AB59" s="501"/>
      <c r="AC59" s="501" t="str">
        <f>IF(+$C59&gt;0,(SUM(+$C59*10^(+'Reg L model'!Y51+'Reg L model'!Z51*LOG10(+$C59*1000)+(+'Reg L model'!AA51*(LOG10(+$C59*1000)^2)+'Reg L model'!AB51*(LOG10(+$C59*1000)-'Reg L model'!AD51)*(MAX((LOG10(+$C59*1000)-'Reg L model'!AD51),0))+'Reg L model'!AC51*(LOG10(+$C59*1000)-'Reg L model'!AE51)*MAX((LOG10($C59*1000)-'Reg L model'!AE51),0)))/100)),"")</f>
        <v/>
      </c>
      <c r="AD59" s="501"/>
      <c r="AE59" s="501" t="str">
        <f>IF(+$E59&gt;0,(SUM(+$E59*10^(+'Reg L model'!Y51+'Reg L model'!Z51*LOG10(+$E59*1000)+(+'Reg L model'!AA51*(LOG10(+$E59*1000)^2)+'Reg L model'!AB51*(LOG10(+$E59*1000)-'Reg L model'!AD51)*(MAX((LOG10(+$E59*1000)-'Reg L model'!AD51),0))+'Reg L model'!AC51*(LOG10(+$E59*1000)-'Reg L model'!AE51)*MAX((LOG10($E59*1000)-'Reg L model'!AE51),0)))/100)),"")</f>
        <v/>
      </c>
    </row>
    <row r="60" spans="1:31" s="383" customFormat="1" ht="12.75" customHeight="1" x14ac:dyDescent="0.25">
      <c r="A60" s="519" t="s">
        <v>407</v>
      </c>
      <c r="B60" s="384"/>
      <c r="C60" s="52"/>
      <c r="D60" s="502"/>
      <c r="E60" s="52"/>
      <c r="F60" s="502"/>
      <c r="G60" s="501" t="str">
        <f t="shared" si="6"/>
        <v/>
      </c>
      <c r="H60" s="502"/>
      <c r="I60" s="52"/>
      <c r="J60" s="502"/>
      <c r="K60" s="504" t="str">
        <f t="shared" ca="1" si="17"/>
        <v/>
      </c>
      <c r="L60" s="505" t="str">
        <f t="shared" si="7"/>
        <v/>
      </c>
      <c r="M60" s="504" t="str">
        <f t="shared" ca="1" si="18"/>
        <v/>
      </c>
      <c r="N60" s="505" t="str">
        <f t="shared" si="8"/>
        <v/>
      </c>
      <c r="O60" s="501" t="str">
        <f t="shared" si="9"/>
        <v/>
      </c>
      <c r="P60" s="505" t="str">
        <f t="shared" si="10"/>
        <v/>
      </c>
      <c r="Q60" s="501" t="str">
        <f t="shared" si="11"/>
        <v/>
      </c>
      <c r="R60" s="506" t="str">
        <f t="shared" si="12"/>
        <v/>
      </c>
      <c r="S60" s="502"/>
      <c r="T60" s="502"/>
      <c r="U60" s="501" t="str">
        <f>IF(+$C60&gt;0,(SUM(+$C60*10^(+'Reg L model'!G52+'Reg L model'!H52*LOG10(+$C60*1000)+(+'Reg L model'!I52*(LOG10(+$C60*1000)^2)+'Reg L model'!J52*(LOG10(+$C60*1000)-'Reg L model'!L52)*(MAX((LOG10(+$C60*1000)-'Reg L model'!L52),0))+'Reg L model'!K52*(LOG10(+$C60*1000)-'Reg L model'!M52)*MAX((LOG10($C60*1000)-'Reg L model'!M52),0)))/100)),"")</f>
        <v/>
      </c>
      <c r="V60" s="501"/>
      <c r="W60" s="501" t="str">
        <f>IF(+$E60&gt;0,(SUM(+$E60*10^(+'Reg L model'!G52+'Reg L model'!H52*LOG10(+$E60*1000)+(+'Reg L model'!I52*(LOG10(+$E60*1000)^2)+'Reg L model'!J52*(LOG10(+$E60*1000)-'Reg L model'!L52)*(MAX((LOG10(+$E60*1000)-'Reg L model'!L52),0))+'Reg L model'!K52*(LOG10(+$E60*1000)-'Reg L model'!M52)*MAX((LOG10($E60*1000)-'Reg L model'!M52),0)))/100)),"")</f>
        <v/>
      </c>
      <c r="X60" s="501"/>
      <c r="Y60" s="501" t="str">
        <f>IF(+$C60&gt;0,(SUM(+$C60*10^(+'Reg L model'!P52+'Reg L model'!Q52*LOG10(+$C60*1000)+(+'Reg L model'!R52*(LOG10(+$C60*1000)^2)+'Reg L model'!S52*(LOG10(+$C60*1000)-'Reg L model'!U52)*(MAX((LOG10(+$C60*1000)-'Reg L model'!U52),0))+'Reg L model'!T52*(LOG10(+$C60*1000)-'Reg L model'!V52)*MAX((LOG10($C60*1000)-'Reg L model'!V52),0)))/100)),"")</f>
        <v/>
      </c>
      <c r="Z60" s="501"/>
      <c r="AA60" s="501" t="str">
        <f>IF(+$E60&gt;0,(SUM(+$E60*10^(+'Reg L model'!P52+'Reg L model'!Q52*LOG10(+$E60*1000)+(+'Reg L model'!R52*(LOG10(+$E60*1000)^2)+'Reg L model'!S52*(LOG10(+$E60*1000)-'Reg L model'!U52)*(MAX((LOG10(+$E60*1000)-'Reg L model'!U52),0))+'Reg L model'!T52*(LOG10(+$E60*1000)-'Reg L model'!V52)*MAX((LOG10($E60*1000)-'Reg L model'!V52),0)))/100)),"")</f>
        <v/>
      </c>
      <c r="AB60" s="501"/>
      <c r="AC60" s="501" t="str">
        <f>IF(+$C60&gt;0,(SUM(+$C60*10^(+'Reg L model'!Y52+'Reg L model'!Z52*LOG10(+$C60*1000)+(+'Reg L model'!AA52*(LOG10(+$C60*1000)^2)+'Reg L model'!AB52*(LOG10(+$C60*1000)-'Reg L model'!AD52)*(MAX((LOG10(+$C60*1000)-'Reg L model'!AD52),0))+'Reg L model'!AC52*(LOG10(+$C60*1000)-'Reg L model'!AE52)*MAX((LOG10($C60*1000)-'Reg L model'!AE52),0)))/100)),"")</f>
        <v/>
      </c>
      <c r="AD60" s="501"/>
      <c r="AE60" s="501" t="str">
        <f>IF(+$E60&gt;0,(SUM(+$E60*10^(+'Reg L model'!Y52+'Reg L model'!Z52*LOG10(+$E60*1000)+(+'Reg L model'!AA52*(LOG10(+$E60*1000)^2)+'Reg L model'!AB52*(LOG10(+$E60*1000)-'Reg L model'!AD52)*(MAX((LOG10(+$E60*1000)-'Reg L model'!AD52),0))+'Reg L model'!AC52*(LOG10(+$E60*1000)-'Reg L model'!AE52)*MAX((LOG10($E60*1000)-'Reg L model'!AE52),0)))/100)),"")</f>
        <v/>
      </c>
    </row>
    <row r="61" spans="1:31" s="383" customFormat="1" ht="12.75" customHeight="1" x14ac:dyDescent="0.25">
      <c r="A61" s="519" t="s">
        <v>408</v>
      </c>
      <c r="B61" s="384"/>
      <c r="C61" s="52"/>
      <c r="D61" s="502"/>
      <c r="E61" s="52"/>
      <c r="F61" s="502"/>
      <c r="G61" s="501" t="str">
        <f t="shared" si="6"/>
        <v/>
      </c>
      <c r="H61" s="502"/>
      <c r="I61" s="52"/>
      <c r="J61" s="502"/>
      <c r="K61" s="504" t="str">
        <f t="shared" ca="1" si="17"/>
        <v/>
      </c>
      <c r="L61" s="505" t="str">
        <f t="shared" si="7"/>
        <v/>
      </c>
      <c r="M61" s="504" t="str">
        <f t="shared" ca="1" si="18"/>
        <v/>
      </c>
      <c r="N61" s="505" t="str">
        <f t="shared" si="8"/>
        <v/>
      </c>
      <c r="O61" s="501" t="str">
        <f t="shared" si="9"/>
        <v/>
      </c>
      <c r="P61" s="505" t="str">
        <f t="shared" si="10"/>
        <v/>
      </c>
      <c r="Q61" s="501" t="str">
        <f t="shared" si="11"/>
        <v/>
      </c>
      <c r="R61" s="506" t="str">
        <f t="shared" si="12"/>
        <v/>
      </c>
      <c r="S61" s="502"/>
      <c r="T61" s="502"/>
      <c r="U61" s="501" t="str">
        <f>IF(+$C61&gt;0,(SUM(+$C61*10^(+'Reg L model'!G53+'Reg L model'!H53*LOG10(+$C61*1000)+(+'Reg L model'!I53*(LOG10(+$C61*1000)^2)+'Reg L model'!J53*(LOG10(+$C61*1000)-'Reg L model'!L53)*(MAX((LOG10(+$C61*1000)-'Reg L model'!L53),0))+'Reg L model'!K53*(LOG10(+$C61*1000)-'Reg L model'!M53)*MAX((LOG10($C61*1000)-'Reg L model'!M53),0)))/100)),"")</f>
        <v/>
      </c>
      <c r="V61" s="501"/>
      <c r="W61" s="501" t="str">
        <f>IF(+$E61&gt;0,(SUM(+$E61*10^(+'Reg L model'!G53+'Reg L model'!H53*LOG10(+$E61*1000)+(+'Reg L model'!I53*(LOG10(+$E61*1000)^2)+'Reg L model'!J53*(LOG10(+$E61*1000)-'Reg L model'!L53)*(MAX((LOG10(+$E61*1000)-'Reg L model'!L53),0))+'Reg L model'!K53*(LOG10(+$E61*1000)-'Reg L model'!M53)*MAX((LOG10($E61*1000)-'Reg L model'!M53),0)))/100)),"")</f>
        <v/>
      </c>
      <c r="X61" s="501"/>
      <c r="Y61" s="501" t="str">
        <f>IF(+$C61&gt;0,(SUM(+$C61*10^(+'Reg L model'!P53+'Reg L model'!Q53*LOG10(+$C61*1000)+(+'Reg L model'!R53*(LOG10(+$C61*1000)^2)+'Reg L model'!S53*(LOG10(+$C61*1000)-'Reg L model'!U53)*(MAX((LOG10(+$C61*1000)-'Reg L model'!U53),0))+'Reg L model'!T53*(LOG10(+$C61*1000)-'Reg L model'!V53)*MAX((LOG10($C61*1000)-'Reg L model'!V53),0)))/100)),"")</f>
        <v/>
      </c>
      <c r="Z61" s="501"/>
      <c r="AA61" s="501" t="str">
        <f>IF(+$E61&gt;0,(SUM(+$E61*10^(+'Reg L model'!P53+'Reg L model'!Q53*LOG10(+$E61*1000)+(+'Reg L model'!R53*(LOG10(+$E61*1000)^2)+'Reg L model'!S53*(LOG10(+$E61*1000)-'Reg L model'!U53)*(MAX((LOG10(+$E61*1000)-'Reg L model'!U53),0))+'Reg L model'!T53*(LOG10(+$E61*1000)-'Reg L model'!V53)*MAX((LOG10($E61*1000)-'Reg L model'!V53),0)))/100)),"")</f>
        <v/>
      </c>
      <c r="AB61" s="501"/>
      <c r="AC61" s="501" t="str">
        <f>IF(+$C61&gt;0,(SUM(+$C61*10^(+'Reg L model'!Y53+'Reg L model'!Z53*LOG10(+$C61*1000)+(+'Reg L model'!AA53*(LOG10(+$C61*1000)^2)+'Reg L model'!AB53*(LOG10(+$C61*1000)-'Reg L model'!AD53)*(MAX((LOG10(+$C61*1000)-'Reg L model'!AD53),0))+'Reg L model'!AC53*(LOG10(+$C61*1000)-'Reg L model'!AE53)*MAX((LOG10($C61*1000)-'Reg L model'!AE53),0)))/100)),"")</f>
        <v/>
      </c>
      <c r="AD61" s="501"/>
      <c r="AE61" s="501" t="str">
        <f>IF(+$E61&gt;0,(SUM(+$E61*10^(+'Reg L model'!Y53+'Reg L model'!Z53*LOG10(+$E61*1000)+(+'Reg L model'!AA53*(LOG10(+$E61*1000)^2)+'Reg L model'!AB53*(LOG10(+$E61*1000)-'Reg L model'!AD53)*(MAX((LOG10(+$E61*1000)-'Reg L model'!AD53),0))+'Reg L model'!AC53*(LOG10(+$E61*1000)-'Reg L model'!AE53)*MAX((LOG10($E61*1000)-'Reg L model'!AE53),0)))/100)),"")</f>
        <v/>
      </c>
    </row>
    <row r="62" spans="1:31" s="383" customFormat="1" ht="12.75" customHeight="1" x14ac:dyDescent="0.25">
      <c r="A62" s="519" t="s">
        <v>409</v>
      </c>
      <c r="B62" s="384"/>
      <c r="C62" s="52"/>
      <c r="D62" s="502"/>
      <c r="E62" s="52"/>
      <c r="F62" s="502"/>
      <c r="G62" s="501" t="str">
        <f t="shared" si="6"/>
        <v/>
      </c>
      <c r="H62" s="502"/>
      <c r="I62" s="52"/>
      <c r="J62" s="502"/>
      <c r="K62" s="504" t="str">
        <f t="shared" ca="1" si="17"/>
        <v/>
      </c>
      <c r="L62" s="505" t="str">
        <f t="shared" si="7"/>
        <v/>
      </c>
      <c r="M62" s="504" t="str">
        <f t="shared" ca="1" si="18"/>
        <v/>
      </c>
      <c r="N62" s="505" t="str">
        <f t="shared" si="8"/>
        <v/>
      </c>
      <c r="O62" s="501" t="str">
        <f t="shared" si="9"/>
        <v/>
      </c>
      <c r="P62" s="505" t="str">
        <f t="shared" si="10"/>
        <v/>
      </c>
      <c r="Q62" s="501" t="str">
        <f t="shared" si="11"/>
        <v/>
      </c>
      <c r="R62" s="506" t="str">
        <f t="shared" si="12"/>
        <v/>
      </c>
      <c r="S62" s="502"/>
      <c r="T62" s="502"/>
      <c r="U62" s="501" t="str">
        <f>IF(+$C62&gt;0,(SUM(+$C62*10^(+'Reg L model'!G54+'Reg L model'!H54*LOG10(+$C62*1000)+(+'Reg L model'!I54*(LOG10(+$C62*1000)^2)+'Reg L model'!J54*(LOG10(+$C62*1000)-'Reg L model'!L54)*(MAX((LOG10(+$C62*1000)-'Reg L model'!L54),0))+'Reg L model'!K54*(LOG10(+$C62*1000)-'Reg L model'!M54)*MAX((LOG10($C62*1000)-'Reg L model'!M54),0)))/100)),"")</f>
        <v/>
      </c>
      <c r="V62" s="501"/>
      <c r="W62" s="501" t="str">
        <f>IF(+$E62&gt;0,(SUM(+$E62*10^(+'Reg L model'!G54+'Reg L model'!H54*LOG10(+$E62*1000)+(+'Reg L model'!I54*(LOG10(+$E62*1000)^2)+'Reg L model'!J54*(LOG10(+$E62*1000)-'Reg L model'!L54)*(MAX((LOG10(+$E62*1000)-'Reg L model'!L54),0))+'Reg L model'!K54*(LOG10(+$E62*1000)-'Reg L model'!M54)*MAX((LOG10($E62*1000)-'Reg L model'!M54),0)))/100)),"")</f>
        <v/>
      </c>
      <c r="X62" s="501"/>
      <c r="Y62" s="501" t="str">
        <f>IF(+$C62&gt;0,(SUM(+$C62*10^(+'Reg L model'!P54+'Reg L model'!Q54*LOG10(+$C62*1000)+(+'Reg L model'!R54*(LOG10(+$C62*1000)^2)+'Reg L model'!S54*(LOG10(+$C62*1000)-'Reg L model'!U54)*(MAX((LOG10(+$C62*1000)-'Reg L model'!U54),0))+'Reg L model'!T54*(LOG10(+$C62*1000)-'Reg L model'!V54)*MAX((LOG10($C62*1000)-'Reg L model'!V54),0)))/100)),"")</f>
        <v/>
      </c>
      <c r="Z62" s="501"/>
      <c r="AA62" s="501" t="str">
        <f>IF(+$E62&gt;0,(SUM(+$E62*10^(+'Reg L model'!P54+'Reg L model'!Q54*LOG10(+$E62*1000)+(+'Reg L model'!R54*(LOG10(+$E62*1000)^2)+'Reg L model'!S54*(LOG10(+$E62*1000)-'Reg L model'!U54)*(MAX((LOG10(+$E62*1000)-'Reg L model'!U54),0))+'Reg L model'!T54*(LOG10(+$E62*1000)-'Reg L model'!V54)*MAX((LOG10($E62*1000)-'Reg L model'!V54),0)))/100)),"")</f>
        <v/>
      </c>
      <c r="AB62" s="501"/>
      <c r="AC62" s="501" t="str">
        <f>IF(+$C62&gt;0,(SUM(+$C62*10^(+'Reg L model'!Y54+'Reg L model'!Z54*LOG10(+$C62*1000)+(+'Reg L model'!AA54*(LOG10(+$C62*1000)^2)+'Reg L model'!AB54*(LOG10(+$C62*1000)-'Reg L model'!AD54)*(MAX((LOG10(+$C62*1000)-'Reg L model'!AD54),0))+'Reg L model'!AC54*(LOG10(+$C62*1000)-'Reg L model'!AE54)*MAX((LOG10($C62*1000)-'Reg L model'!AE54),0)))/100)),"")</f>
        <v/>
      </c>
      <c r="AD62" s="501"/>
      <c r="AE62" s="501" t="str">
        <f>IF(+$E62&gt;0,(SUM(+$E62*10^(+'Reg L model'!Y54+'Reg L model'!Z54*LOG10(+$E62*1000)+(+'Reg L model'!AA54*(LOG10(+$E62*1000)^2)+'Reg L model'!AB54*(LOG10(+$E62*1000)-'Reg L model'!AD54)*(MAX((LOG10(+$E62*1000)-'Reg L model'!AD54),0))+'Reg L model'!AC54*(LOG10(+$E62*1000)-'Reg L model'!AE54)*MAX((LOG10($E62*1000)-'Reg L model'!AE54),0)))/100)),"")</f>
        <v/>
      </c>
    </row>
    <row r="63" spans="1:31" s="383" customFormat="1" ht="12.75" customHeight="1" x14ac:dyDescent="0.25">
      <c r="A63" s="519" t="s">
        <v>410</v>
      </c>
      <c r="B63" s="391"/>
      <c r="C63" s="52"/>
      <c r="D63" s="502" t="str">
        <f t="shared" si="13"/>
        <v/>
      </c>
      <c r="E63" s="52"/>
      <c r="F63" s="502" t="str">
        <f t="shared" si="14"/>
        <v/>
      </c>
      <c r="G63" s="501" t="str">
        <f t="shared" si="6"/>
        <v/>
      </c>
      <c r="H63" s="502" t="str">
        <f t="shared" si="15"/>
        <v/>
      </c>
      <c r="I63" s="52"/>
      <c r="J63" s="502" t="str">
        <f t="shared" si="16"/>
        <v/>
      </c>
      <c r="K63" s="504" t="str">
        <f t="shared" ca="1" si="17"/>
        <v/>
      </c>
      <c r="L63" s="505" t="str">
        <f t="shared" si="7"/>
        <v/>
      </c>
      <c r="M63" s="504" t="str">
        <f t="shared" ca="1" si="18"/>
        <v/>
      </c>
      <c r="N63" s="505" t="str">
        <f t="shared" si="8"/>
        <v/>
      </c>
      <c r="O63" s="501" t="str">
        <f t="shared" si="9"/>
        <v/>
      </c>
      <c r="P63" s="505" t="str">
        <f t="shared" si="10"/>
        <v/>
      </c>
      <c r="Q63" s="501" t="str">
        <f t="shared" si="11"/>
        <v/>
      </c>
      <c r="R63" s="506" t="str">
        <f t="shared" si="12"/>
        <v/>
      </c>
      <c r="S63" s="502"/>
      <c r="T63" s="502"/>
      <c r="U63" s="501" t="str">
        <f>IF(+$C63&gt;0,(SUM(+$C63*10^(+'Reg L model'!G55+'Reg L model'!H55*LOG10(+$C63*1000)+(+'Reg L model'!I55*(LOG10(+$C63*1000)^2)+'Reg L model'!J55*(LOG10(+$C63*1000)-'Reg L model'!L55)*(MAX((LOG10(+$C63*1000)-'Reg L model'!L55),0))+'Reg L model'!K55*(LOG10(+$C63*1000)-'Reg L model'!M55)*MAX((LOG10($C63*1000)-'Reg L model'!M55),0)))/100)),"")</f>
        <v/>
      </c>
      <c r="V63" s="501"/>
      <c r="W63" s="501" t="str">
        <f>IF(+$E63&gt;0,(SUM(+$E63*10^(+'Reg L model'!G55+'Reg L model'!H55*LOG10(+$E63*1000)+(+'Reg L model'!I55*(LOG10(+$E63*1000)^2)+'Reg L model'!J55*(LOG10(+$E63*1000)-'Reg L model'!L55)*(MAX((LOG10(+$E63*1000)-'Reg L model'!L55),0))+'Reg L model'!K55*(LOG10(+$E63*1000)-'Reg L model'!M55)*MAX((LOG10($E63*1000)-'Reg L model'!M55),0)))/100)),"")</f>
        <v/>
      </c>
      <c r="X63" s="501"/>
      <c r="Y63" s="501" t="str">
        <f>IF(+$C63&gt;0,(SUM(+$C63*10^(+'Reg L model'!P55+'Reg L model'!Q55*LOG10(+$C63*1000)+(+'Reg L model'!R55*(LOG10(+$C63*1000)^2)+'Reg L model'!S55*(LOG10(+$C63*1000)-'Reg L model'!U55)*(MAX((LOG10(+$C63*1000)-'Reg L model'!U55),0))+'Reg L model'!T55*(LOG10(+$C63*1000)-'Reg L model'!V55)*MAX((LOG10($C63*1000)-'Reg L model'!V55),0)))/100)),"")</f>
        <v/>
      </c>
      <c r="Z63" s="501"/>
      <c r="AA63" s="501" t="str">
        <f>IF(+$E63&gt;0,(SUM(+$E63*10^(+'Reg L model'!P55+'Reg L model'!Q55*LOG10(+$E63*1000)+(+'Reg L model'!R55*(LOG10(+$E63*1000)^2)+'Reg L model'!S55*(LOG10(+$E63*1000)-'Reg L model'!U55)*(MAX((LOG10(+$E63*1000)-'Reg L model'!U55),0))+'Reg L model'!T55*(LOG10(+$E63*1000)-'Reg L model'!V55)*MAX((LOG10($E63*1000)-'Reg L model'!V55),0)))/100)),"")</f>
        <v/>
      </c>
      <c r="AB63" s="501"/>
      <c r="AC63" s="501" t="str">
        <f>IF(+$C63&gt;0,(SUM(+$C63*10^(+'Reg L model'!Y55+'Reg L model'!Z55*LOG10(+$C63*1000)+(+'Reg L model'!AA55*(LOG10(+$C63*1000)^2)+'Reg L model'!AB55*(LOG10(+$C63*1000)-'Reg L model'!AD55)*(MAX((LOG10(+$C63*1000)-'Reg L model'!AD55),0))+'Reg L model'!AC55*(LOG10(+$C63*1000)-'Reg L model'!AE55)*MAX((LOG10($C63*1000)-'Reg L model'!AE55),0)))/100)),"")</f>
        <v/>
      </c>
      <c r="AD63" s="501"/>
      <c r="AE63" s="501" t="str">
        <f>IF(+$E63&gt;0,(SUM(+$E63*10^(+'Reg L model'!Y55+'Reg L model'!Z55*LOG10(+$E63*1000)+(+'Reg L model'!AA55*(LOG10(+$E63*1000)^2)+'Reg L model'!AB55*(LOG10(+$E63*1000)-'Reg L model'!AD55)*(MAX((LOG10(+$E63*1000)-'Reg L model'!AD55),0))+'Reg L model'!AC55*(LOG10(+$E63*1000)-'Reg L model'!AE55)*MAX((LOG10($E63*1000)-'Reg L model'!AE55),0)))/100)),"")</f>
        <v/>
      </c>
    </row>
    <row r="64" spans="1:31" s="383" customFormat="1" ht="12.75" customHeight="1" x14ac:dyDescent="0.25">
      <c r="A64" s="519" t="s">
        <v>411</v>
      </c>
      <c r="B64" s="386"/>
      <c r="C64" s="52"/>
      <c r="D64" s="502" t="str">
        <f t="shared" si="13"/>
        <v/>
      </c>
      <c r="E64" s="52"/>
      <c r="F64" s="502" t="str">
        <f t="shared" si="14"/>
        <v/>
      </c>
      <c r="G64" s="501" t="str">
        <f t="shared" si="6"/>
        <v/>
      </c>
      <c r="H64" s="502" t="str">
        <f t="shared" si="15"/>
        <v/>
      </c>
      <c r="I64" s="52"/>
      <c r="J64" s="502" t="str">
        <f t="shared" si="16"/>
        <v/>
      </c>
      <c r="K64" s="504" t="str">
        <f t="shared" ca="1" si="17"/>
        <v/>
      </c>
      <c r="L64" s="505" t="str">
        <f t="shared" si="7"/>
        <v/>
      </c>
      <c r="M64" s="504" t="str">
        <f t="shared" ca="1" si="18"/>
        <v/>
      </c>
      <c r="N64" s="505" t="str">
        <f t="shared" si="8"/>
        <v/>
      </c>
      <c r="O64" s="501" t="str">
        <f t="shared" si="9"/>
        <v/>
      </c>
      <c r="P64" s="505" t="str">
        <f t="shared" si="10"/>
        <v/>
      </c>
      <c r="Q64" s="501" t="str">
        <f t="shared" si="11"/>
        <v/>
      </c>
      <c r="R64" s="506" t="str">
        <f t="shared" si="12"/>
        <v/>
      </c>
      <c r="S64" s="502"/>
      <c r="T64" s="502"/>
      <c r="U64" s="501" t="str">
        <f>IF(+$C64&gt;0,(SUM(+$C64*10^(+'Reg L model'!G56+'Reg L model'!H56*LOG10(+$C64*1000)+(+'Reg L model'!I56*(LOG10(+$C64*1000)^2)+'Reg L model'!J56*(LOG10(+$C64*1000)-'Reg L model'!L56)*(MAX((LOG10(+$C64*1000)-'Reg L model'!L56),0))+'Reg L model'!K56*(LOG10(+$C64*1000)-'Reg L model'!M56)*MAX((LOG10($C64*1000)-'Reg L model'!M56),0)))/100)),"")</f>
        <v/>
      </c>
      <c r="V64" s="501"/>
      <c r="W64" s="501" t="str">
        <f>IF(+$E64&gt;0,(SUM(+$E64*10^(+'Reg L model'!G56+'Reg L model'!H56*LOG10(+$E64*1000)+(+'Reg L model'!I56*(LOG10(+$E64*1000)^2)+'Reg L model'!J56*(LOG10(+$E64*1000)-'Reg L model'!L56)*(MAX((LOG10(+$E64*1000)-'Reg L model'!L56),0))+'Reg L model'!K56*(LOG10(+$E64*1000)-'Reg L model'!M56)*MAX((LOG10($E64*1000)-'Reg L model'!M56),0)))/100)),"")</f>
        <v/>
      </c>
      <c r="X64" s="501"/>
      <c r="Y64" s="501" t="str">
        <f>IF(+$C64&gt;0,(SUM(+$C64*10^(+'Reg L model'!P56+'Reg L model'!Q56*LOG10(+$C64*1000)+(+'Reg L model'!R56*(LOG10(+$C64*1000)^2)+'Reg L model'!S56*(LOG10(+$C64*1000)-'Reg L model'!U56)*(MAX((LOG10(+$C64*1000)-'Reg L model'!U56),0))+'Reg L model'!T56*(LOG10(+$C64*1000)-'Reg L model'!V56)*MAX((LOG10($C64*1000)-'Reg L model'!V56),0)))/100)),"")</f>
        <v/>
      </c>
      <c r="Z64" s="501"/>
      <c r="AA64" s="501" t="str">
        <f>IF(+$E64&gt;0,(SUM(+$E64*10^(+'Reg L model'!P56+'Reg L model'!Q56*LOG10(+$E64*1000)+(+'Reg L model'!R56*(LOG10(+$E64*1000)^2)+'Reg L model'!S56*(LOG10(+$E64*1000)-'Reg L model'!U56)*(MAX((LOG10(+$E64*1000)-'Reg L model'!U56),0))+'Reg L model'!T56*(LOG10(+$E64*1000)-'Reg L model'!V56)*MAX((LOG10($E64*1000)-'Reg L model'!V56),0)))/100)),"")</f>
        <v/>
      </c>
      <c r="AB64" s="501"/>
      <c r="AC64" s="501" t="str">
        <f>IF(+$C64&gt;0,(SUM(+$C64*10^(+'Reg L model'!Y56+'Reg L model'!Z56*LOG10(+$C64*1000)+(+'Reg L model'!AA56*(LOG10(+$C64*1000)^2)+'Reg L model'!AB56*(LOG10(+$C64*1000)-'Reg L model'!AD56)*(MAX((LOG10(+$C64*1000)-'Reg L model'!AD56),0))+'Reg L model'!AC56*(LOG10(+$C64*1000)-'Reg L model'!AE56)*MAX((LOG10($C64*1000)-'Reg L model'!AE56),0)))/100)),"")</f>
        <v/>
      </c>
      <c r="AD64" s="501"/>
      <c r="AE64" s="501" t="str">
        <f>IF(+$E64&gt;0,(SUM(+$E64*10^(+'Reg L model'!Y56+'Reg L model'!Z56*LOG10(+$E64*1000)+(+'Reg L model'!AA56*(LOG10(+$E64*1000)^2)+'Reg L model'!AB56*(LOG10(+$E64*1000)-'Reg L model'!AD56)*(MAX((LOG10(+$E64*1000)-'Reg L model'!AD56),0))+'Reg L model'!AC56*(LOG10(+$E64*1000)-'Reg L model'!AE56)*MAX((LOG10($E64*1000)-'Reg L model'!AE56),0)))/100)),"")</f>
        <v/>
      </c>
    </row>
    <row r="65" spans="1:31" s="383" customFormat="1" ht="12.75" customHeight="1" thickBot="1" x14ac:dyDescent="0.3">
      <c r="A65" s="519" t="s">
        <v>412</v>
      </c>
      <c r="B65" s="387"/>
      <c r="C65" s="53"/>
      <c r="D65" s="502" t="str">
        <f t="shared" si="13"/>
        <v/>
      </c>
      <c r="E65" s="53"/>
      <c r="F65" s="502" t="str">
        <f t="shared" si="14"/>
        <v/>
      </c>
      <c r="G65" s="501" t="str">
        <f t="shared" si="6"/>
        <v/>
      </c>
      <c r="H65" s="502" t="str">
        <f t="shared" si="15"/>
        <v/>
      </c>
      <c r="I65" s="53"/>
      <c r="J65" s="502" t="str">
        <f t="shared" si="16"/>
        <v/>
      </c>
      <c r="K65" s="504" t="str">
        <f t="shared" ca="1" si="17"/>
        <v/>
      </c>
      <c r="L65" s="505" t="str">
        <f t="shared" si="7"/>
        <v/>
      </c>
      <c r="M65" s="504" t="str">
        <f t="shared" ca="1" si="18"/>
        <v/>
      </c>
      <c r="N65" s="505" t="str">
        <f t="shared" si="8"/>
        <v/>
      </c>
      <c r="O65" s="501" t="str">
        <f t="shared" si="9"/>
        <v/>
      </c>
      <c r="P65" s="505" t="str">
        <f t="shared" si="10"/>
        <v/>
      </c>
      <c r="Q65" s="501" t="str">
        <f t="shared" si="11"/>
        <v/>
      </c>
      <c r="R65" s="506" t="str">
        <f t="shared" si="12"/>
        <v/>
      </c>
      <c r="S65" s="502"/>
      <c r="T65" s="502"/>
      <c r="U65" s="501" t="str">
        <f>IF(+$C65&gt;0,(SUM(+$C65*10^(+'Reg L model'!G57+'Reg L model'!H57*LOG10(+$C65*1000)+(+'Reg L model'!I57*(LOG10(+$C65*1000)^2)+'Reg L model'!J57*(LOG10(+$C65*1000)-'Reg L model'!L57)*(MAX((LOG10(+$C65*1000)-'Reg L model'!L57),0))+'Reg L model'!K57*(LOG10(+$C65*1000)-'Reg L model'!M57)*MAX((LOG10($C65*1000)-'Reg L model'!M57),0)))/100)),"")</f>
        <v/>
      </c>
      <c r="V65" s="501"/>
      <c r="W65" s="501" t="str">
        <f>IF(+$E65&gt;0,(SUM(+$E65*10^(+'Reg L model'!G57+'Reg L model'!H57*LOG10(+$E65*1000)+(+'Reg L model'!I57*(LOG10(+$E65*1000)^2)+'Reg L model'!J57*(LOG10(+$E65*1000)-'Reg L model'!L57)*(MAX((LOG10(+$E65*1000)-'Reg L model'!L57),0))+'Reg L model'!K57*(LOG10(+$E65*1000)-'Reg L model'!M57)*MAX((LOG10($E65*1000)-'Reg L model'!M57),0)))/100)),"")</f>
        <v/>
      </c>
      <c r="X65" s="501"/>
      <c r="Y65" s="501" t="str">
        <f>IF(+$C65&gt;0,(SUM(+$C65*10^(+'Reg L model'!P57+'Reg L model'!Q57*LOG10(+$C65*1000)+(+'Reg L model'!R57*(LOG10(+$C65*1000)^2)+'Reg L model'!S57*(LOG10(+$C65*1000)-'Reg L model'!U57)*(MAX((LOG10(+$C65*1000)-'Reg L model'!U57),0))+'Reg L model'!T57*(LOG10(+$C65*1000)-'Reg L model'!V57)*MAX((LOG10($C65*1000)-'Reg L model'!V57),0)))/100)),"")</f>
        <v/>
      </c>
      <c r="Z65" s="501"/>
      <c r="AA65" s="501" t="str">
        <f>IF(+$E65&gt;0,(SUM(+$E65*10^(+'Reg L model'!P57+'Reg L model'!Q57*LOG10(+$E65*1000)+(+'Reg L model'!R57*(LOG10(+$E65*1000)^2)+'Reg L model'!S57*(LOG10(+$E65*1000)-'Reg L model'!U57)*(MAX((LOG10(+$E65*1000)-'Reg L model'!U57),0))+'Reg L model'!T57*(LOG10(+$E65*1000)-'Reg L model'!V57)*MAX((LOG10($E65*1000)-'Reg L model'!V57),0)))/100)),"")</f>
        <v/>
      </c>
      <c r="AB65" s="501"/>
      <c r="AC65" s="501" t="str">
        <f>IF(+$C65&gt;0,(SUM(+$C65*10^(+'Reg L model'!Y57+'Reg L model'!Z57*LOG10(+$C65*1000)+(+'Reg L model'!AA57*(LOG10(+$C65*1000)^2)+'Reg L model'!AB57*(LOG10(+$C65*1000)-'Reg L model'!AD57)*(MAX((LOG10(+$C65*1000)-'Reg L model'!AD57),0))+'Reg L model'!AC57*(LOG10(+$C65*1000)-'Reg L model'!AE57)*MAX((LOG10($C65*1000)-'Reg L model'!AE57),0)))/100)),"")</f>
        <v/>
      </c>
      <c r="AD65" s="501"/>
      <c r="AE65" s="501" t="str">
        <f>IF(+$E65&gt;0,(SUM(+$E65*10^(+'Reg L model'!Y57+'Reg L model'!Z57*LOG10(+$E65*1000)+(+'Reg L model'!AA57*(LOG10(+$E65*1000)^2)+'Reg L model'!AB57*(LOG10(+$E65*1000)-'Reg L model'!AD57)*(MAX((LOG10(+$E65*1000)-'Reg L model'!AD57),0))+'Reg L model'!AC57*(LOG10(+$E65*1000)-'Reg L model'!AE57)*MAX((LOG10($E65*1000)-'Reg L model'!AE57),0)))/100)),"")</f>
        <v/>
      </c>
    </row>
    <row r="66" spans="1:31" s="383" customFormat="1" ht="17.25" thickTop="1" thickBot="1" x14ac:dyDescent="0.3">
      <c r="A66" s="495" t="s">
        <v>413</v>
      </c>
      <c r="B66" s="387"/>
      <c r="C66" s="501"/>
      <c r="D66" s="502"/>
      <c r="E66" s="501"/>
      <c r="F66" s="502"/>
      <c r="G66" s="501"/>
      <c r="H66" s="503"/>
      <c r="I66" s="501"/>
      <c r="J66" s="503"/>
      <c r="K66" s="504"/>
      <c r="L66" s="505"/>
      <c r="M66" s="504"/>
      <c r="N66" s="505"/>
      <c r="O66" s="501"/>
      <c r="P66" s="505"/>
      <c r="Q66" s="501"/>
      <c r="R66" s="506"/>
      <c r="S66" s="502"/>
      <c r="T66" s="502"/>
      <c r="U66" s="501"/>
      <c r="V66" s="501"/>
      <c r="W66" s="501"/>
      <c r="X66" s="501"/>
      <c r="Y66" s="501"/>
      <c r="Z66" s="501"/>
      <c r="AA66" s="501"/>
      <c r="AB66" s="501"/>
      <c r="AC66" s="501"/>
      <c r="AD66" s="501"/>
      <c r="AE66" s="501"/>
    </row>
    <row r="67" spans="1:31" s="383" customFormat="1" ht="12.75" customHeight="1" thickTop="1" x14ac:dyDescent="0.25">
      <c r="A67" s="519" t="s">
        <v>414</v>
      </c>
      <c r="B67" s="387"/>
      <c r="C67" s="51"/>
      <c r="D67" s="502" t="str">
        <f t="shared" ref="D67:D87" si="19">IF($C67&gt;0,IF(SUM($K67/+$C67)&gt;0.25,"*",""),"")</f>
        <v/>
      </c>
      <c r="E67" s="51"/>
      <c r="F67" s="502" t="str">
        <f t="shared" ref="F67:F87" si="20">IF($E67&gt;0,IF(SUM($M67/+$E67)&gt;0.25,"*",""),"")</f>
        <v/>
      </c>
      <c r="G67" s="501" t="str">
        <f t="shared" si="6"/>
        <v/>
      </c>
      <c r="H67" s="502" t="str">
        <f t="shared" ref="H67:H87" si="21">IF(SUM($G67)&gt;0,IF(SUM($O67)/SUM($G67)&gt;0.25,"*",""),"")</f>
        <v/>
      </c>
      <c r="I67" s="51"/>
      <c r="J67" s="502" t="str">
        <f t="shared" ref="J67:J87" si="22">IF($I67&gt;0,IF(SUM($Q67/+$I67)&gt;0.25,"*",""),"")</f>
        <v/>
      </c>
      <c r="K67" s="504" t="str">
        <f t="shared" ref="K67:K87" ca="1" si="23">IF(AND(OR(C$13="Employed",C$13="Labour force",C$13="Civilian population",C$13="Unemployed",C$13="Not in the labour force"),$C$10&gt;0,C67&gt;0),OFFSET(U67,0,IF(OR(C$13="Employed",C$13="Labour force",C$13="Civilian population"),0,IF(C$13="Unemployed",4,IF(C$13="Not in the labour force",8,0)))),"")</f>
        <v/>
      </c>
      <c r="L67" s="505" t="str">
        <f t="shared" si="7"/>
        <v/>
      </c>
      <c r="M67" s="504" t="str">
        <f t="shared" ref="M67:M87" ca="1" si="24">IF(AND(OR(E$13="Employed",E$13="Labour force",E$13="Civilian population",E$13="Unemployed",E$13="Not in the labour force"),$C$10&gt;0,E67&gt;0),OFFSET(W67,0,IF(OR(E$13="Employed",E$13="Labour force",E$13="Civilian population"),0,IF(E$13="Unemployed",4,IF(E$13="Not in the labour force",8,0)))),"")</f>
        <v/>
      </c>
      <c r="N67" s="505" t="str">
        <f t="shared" si="8"/>
        <v/>
      </c>
      <c r="O67" s="501" t="str">
        <f t="shared" si="9"/>
        <v/>
      </c>
      <c r="P67" s="505" t="str">
        <f t="shared" si="10"/>
        <v/>
      </c>
      <c r="Q67" s="501" t="str">
        <f t="shared" si="11"/>
        <v/>
      </c>
      <c r="R67" s="506" t="str">
        <f t="shared" si="12"/>
        <v/>
      </c>
      <c r="S67" s="502"/>
      <c r="T67" s="502"/>
      <c r="U67" s="501" t="str">
        <f>IF(+$C67&gt;0,(SUM(+$C67*10^(+'Reg L model'!G59+'Reg L model'!H59*LOG10(+$C67*1000)+(+'Reg L model'!I59*(LOG10(+$C67*1000)^2)+'Reg L model'!J59*(LOG10(+$C67*1000)-'Reg L model'!L59)*(MAX((LOG10(+$C67*1000)-'Reg L model'!L59),0))+'Reg L model'!K59*(LOG10(+$C67*1000)-'Reg L model'!M59)*MAX((LOG10($C67*1000)-'Reg L model'!M59),0)))/100)),"")</f>
        <v/>
      </c>
      <c r="V67" s="501"/>
      <c r="W67" s="501" t="str">
        <f>IF(+$E67&gt;0,(SUM(+$E67*10^(+'Reg L model'!G59+'Reg L model'!H59*LOG10(+$E67*1000)+(+'Reg L model'!I59*(LOG10(+$E67*1000)^2)+'Reg L model'!J59*(LOG10(+$E67*1000)-'Reg L model'!L59)*(MAX((LOG10(+$E67*1000)-'Reg L model'!L59),0))+'Reg L model'!K59*(LOG10(+$E67*1000)-'Reg L model'!M59)*MAX((LOG10($E67*1000)-'Reg L model'!M59),0)))/100)),"")</f>
        <v/>
      </c>
      <c r="X67" s="501"/>
      <c r="Y67" s="501" t="str">
        <f>IF(+$C67&gt;0,(SUM(+$C67*10^(+'Reg L model'!P59+'Reg L model'!Q59*LOG10(+$C67*1000)+(+'Reg L model'!R59*(LOG10(+$C67*1000)^2)+'Reg L model'!S59*(LOG10(+$C67*1000)-'Reg L model'!U59)*(MAX((LOG10(+$C67*1000)-'Reg L model'!U59),0))+'Reg L model'!T59*(LOG10(+$C67*1000)-'Reg L model'!V59)*MAX((LOG10($C67*1000)-'Reg L model'!V59),0)))/100)),"")</f>
        <v/>
      </c>
      <c r="Z67" s="501"/>
      <c r="AA67" s="501" t="str">
        <f>IF(+$E67&gt;0,(SUM(+$E67*10^(+'Reg L model'!P59+'Reg L model'!Q59*LOG10(+$E67*1000)+(+'Reg L model'!R59*(LOG10(+$E67*1000)^2)+'Reg L model'!S59*(LOG10(+$E67*1000)-'Reg L model'!U59)*(MAX((LOG10(+$E67*1000)-'Reg L model'!U59),0))+'Reg L model'!T59*(LOG10(+$E67*1000)-'Reg L model'!V59)*MAX((LOG10($E67*1000)-'Reg L model'!V59),0)))/100)),"")</f>
        <v/>
      </c>
      <c r="AB67" s="501"/>
      <c r="AC67" s="501" t="str">
        <f>IF(+$C67&gt;0,(SUM(+$C67*10^(+'Reg L model'!Y59+'Reg L model'!Z59*LOG10(+$C67*1000)+(+'Reg L model'!AA59*(LOG10(+$C67*1000)^2)+'Reg L model'!AB59*(LOG10(+$C67*1000)-'Reg L model'!AD59)*(MAX((LOG10(+$C67*1000)-'Reg L model'!AD59),0))+'Reg L model'!AC59*(LOG10(+$C67*1000)-'Reg L model'!AE59)*MAX((LOG10($C67*1000)-'Reg L model'!AE59),0)))/100)),"")</f>
        <v/>
      </c>
      <c r="AD67" s="501"/>
      <c r="AE67" s="501" t="str">
        <f>IF(+$E67&gt;0,(SUM(+$E67*10^(+'Reg L model'!Y59+'Reg L model'!Z59*LOG10(+$E67*1000)+(+'Reg L model'!AA59*(LOG10(+$E67*1000)^2)+'Reg L model'!AB59*(LOG10(+$E67*1000)-'Reg L model'!AD59)*(MAX((LOG10(+$E67*1000)-'Reg L model'!AD59),0))+'Reg L model'!AC59*(LOG10(+$E67*1000)-'Reg L model'!AE59)*MAX((LOG10($E67*1000)-'Reg L model'!AE59),0)))/100)),"")</f>
        <v/>
      </c>
    </row>
    <row r="68" spans="1:31" s="383" customFormat="1" ht="12.75" customHeight="1" x14ac:dyDescent="0.25">
      <c r="A68" s="519" t="s">
        <v>415</v>
      </c>
      <c r="B68" s="388"/>
      <c r="C68" s="52"/>
      <c r="D68" s="502" t="str">
        <f t="shared" si="19"/>
        <v/>
      </c>
      <c r="E68" s="52"/>
      <c r="F68" s="502" t="str">
        <f t="shared" si="20"/>
        <v/>
      </c>
      <c r="G68" s="501" t="str">
        <f t="shared" si="6"/>
        <v/>
      </c>
      <c r="H68" s="502" t="str">
        <f t="shared" si="21"/>
        <v/>
      </c>
      <c r="I68" s="52"/>
      <c r="J68" s="502" t="str">
        <f t="shared" si="22"/>
        <v/>
      </c>
      <c r="K68" s="504" t="str">
        <f t="shared" ca="1" si="23"/>
        <v/>
      </c>
      <c r="L68" s="505" t="str">
        <f t="shared" si="7"/>
        <v/>
      </c>
      <c r="M68" s="504" t="str">
        <f t="shared" ca="1" si="24"/>
        <v/>
      </c>
      <c r="N68" s="505" t="str">
        <f t="shared" si="8"/>
        <v/>
      </c>
      <c r="O68" s="501" t="str">
        <f t="shared" si="9"/>
        <v/>
      </c>
      <c r="P68" s="505" t="str">
        <f t="shared" si="10"/>
        <v/>
      </c>
      <c r="Q68" s="501" t="str">
        <f t="shared" si="11"/>
        <v/>
      </c>
      <c r="R68" s="506" t="str">
        <f t="shared" si="12"/>
        <v/>
      </c>
      <c r="S68" s="502"/>
      <c r="T68" s="502"/>
      <c r="U68" s="501" t="str">
        <f>IF(+$C68&gt;0,(SUM(+$C68*10^(+'Reg L model'!G60+'Reg L model'!H60*LOG10(+$C68*1000)+(+'Reg L model'!I60*(LOG10(+$C68*1000)^2)+'Reg L model'!J60*(LOG10(+$C68*1000)-'Reg L model'!L60)*(MAX((LOG10(+$C68*1000)-'Reg L model'!L60),0))+'Reg L model'!K60*(LOG10(+$C68*1000)-'Reg L model'!M60)*MAX((LOG10($C68*1000)-'Reg L model'!M60),0)))/100)),"")</f>
        <v/>
      </c>
      <c r="V68" s="501"/>
      <c r="W68" s="501" t="str">
        <f>IF(+$E68&gt;0,(SUM(+$E68*10^(+'Reg L model'!G60+'Reg L model'!H60*LOG10(+$E68*1000)+(+'Reg L model'!I60*(LOG10(+$E68*1000)^2)+'Reg L model'!J60*(LOG10(+$E68*1000)-'Reg L model'!L60)*(MAX((LOG10(+$E68*1000)-'Reg L model'!L60),0))+'Reg L model'!K60*(LOG10(+$E68*1000)-'Reg L model'!M60)*MAX((LOG10($E68*1000)-'Reg L model'!M60),0)))/100)),"")</f>
        <v/>
      </c>
      <c r="X68" s="501"/>
      <c r="Y68" s="501" t="str">
        <f>IF(+$C68&gt;0,(SUM(+$C68*10^(+'Reg L model'!P60+'Reg L model'!Q60*LOG10(+$C68*1000)+(+'Reg L model'!R60*(LOG10(+$C68*1000)^2)+'Reg L model'!S60*(LOG10(+$C68*1000)-'Reg L model'!U60)*(MAX((LOG10(+$C68*1000)-'Reg L model'!U60),0))+'Reg L model'!T60*(LOG10(+$C68*1000)-'Reg L model'!V60)*MAX((LOG10($C68*1000)-'Reg L model'!V60),0)))/100)),"")</f>
        <v/>
      </c>
      <c r="Z68" s="501"/>
      <c r="AA68" s="501" t="str">
        <f>IF(+$E68&gt;0,(SUM(+$E68*10^(+'Reg L model'!P60+'Reg L model'!Q60*LOG10(+$E68*1000)+(+'Reg L model'!R60*(LOG10(+$E68*1000)^2)+'Reg L model'!S60*(LOG10(+$E68*1000)-'Reg L model'!U60)*(MAX((LOG10(+$E68*1000)-'Reg L model'!U60),0))+'Reg L model'!T60*(LOG10(+$E68*1000)-'Reg L model'!V60)*MAX((LOG10($E68*1000)-'Reg L model'!V60),0)))/100)),"")</f>
        <v/>
      </c>
      <c r="AB68" s="501"/>
      <c r="AC68" s="501" t="str">
        <f>IF(+$C68&gt;0,(SUM(+$C68*10^(+'Reg L model'!Y60+'Reg L model'!Z60*LOG10(+$C68*1000)+(+'Reg L model'!AA60*(LOG10(+$C68*1000)^2)+'Reg L model'!AB60*(LOG10(+$C68*1000)-'Reg L model'!AD60)*(MAX((LOG10(+$C68*1000)-'Reg L model'!AD60),0))+'Reg L model'!AC60*(LOG10(+$C68*1000)-'Reg L model'!AE60)*MAX((LOG10($C68*1000)-'Reg L model'!AE60),0)))/100)),"")</f>
        <v/>
      </c>
      <c r="AD68" s="501"/>
      <c r="AE68" s="501" t="str">
        <f>IF(+$E68&gt;0,(SUM(+$E68*10^(+'Reg L model'!Y60+'Reg L model'!Z60*LOG10(+$E68*1000)+(+'Reg L model'!AA60*(LOG10(+$E68*1000)^2)+'Reg L model'!AB60*(LOG10(+$E68*1000)-'Reg L model'!AD60)*(MAX((LOG10(+$E68*1000)-'Reg L model'!AD60),0))+'Reg L model'!AC60*(LOG10(+$E68*1000)-'Reg L model'!AE60)*MAX((LOG10($E68*1000)-'Reg L model'!AE60),0)))/100)),"")</f>
        <v/>
      </c>
    </row>
    <row r="69" spans="1:31" s="383" customFormat="1" ht="12.75" customHeight="1" x14ac:dyDescent="0.25">
      <c r="A69" s="519" t="s">
        <v>416</v>
      </c>
      <c r="B69" s="388"/>
      <c r="C69" s="52"/>
      <c r="D69" s="502" t="str">
        <f t="shared" si="19"/>
        <v/>
      </c>
      <c r="E69" s="52"/>
      <c r="F69" s="502" t="str">
        <f t="shared" si="20"/>
        <v/>
      </c>
      <c r="G69" s="501" t="str">
        <f t="shared" si="6"/>
        <v/>
      </c>
      <c r="H69" s="502" t="str">
        <f t="shared" si="21"/>
        <v/>
      </c>
      <c r="I69" s="52"/>
      <c r="J69" s="502" t="str">
        <f t="shared" si="22"/>
        <v/>
      </c>
      <c r="K69" s="504" t="str">
        <f t="shared" ca="1" si="23"/>
        <v/>
      </c>
      <c r="L69" s="505" t="str">
        <f t="shared" si="7"/>
        <v/>
      </c>
      <c r="M69" s="504" t="str">
        <f t="shared" ca="1" si="24"/>
        <v/>
      </c>
      <c r="N69" s="505" t="str">
        <f t="shared" si="8"/>
        <v/>
      </c>
      <c r="O69" s="501" t="str">
        <f t="shared" si="9"/>
        <v/>
      </c>
      <c r="P69" s="505" t="str">
        <f t="shared" si="10"/>
        <v/>
      </c>
      <c r="Q69" s="501" t="str">
        <f t="shared" si="11"/>
        <v/>
      </c>
      <c r="R69" s="506" t="str">
        <f t="shared" si="12"/>
        <v/>
      </c>
      <c r="S69" s="502"/>
      <c r="T69" s="502"/>
      <c r="U69" s="501" t="str">
        <f>IF(+$C69&gt;0,(SUM(+$C69*10^(+'Reg L model'!G61+'Reg L model'!H61*LOG10(+$C69*1000)+(+'Reg L model'!I61*(LOG10(+$C69*1000)^2)+'Reg L model'!J61*(LOG10(+$C69*1000)-'Reg L model'!L61)*(MAX((LOG10(+$C69*1000)-'Reg L model'!L61),0))+'Reg L model'!K61*(LOG10(+$C69*1000)-'Reg L model'!M61)*MAX((LOG10($C69*1000)-'Reg L model'!M61),0)))/100)),"")</f>
        <v/>
      </c>
      <c r="V69" s="501"/>
      <c r="W69" s="501" t="str">
        <f>IF(+$E69&gt;0,(SUM(+$E69*10^(+'Reg L model'!G61+'Reg L model'!H61*LOG10(+$E69*1000)+(+'Reg L model'!I61*(LOG10(+$E69*1000)^2)+'Reg L model'!J61*(LOG10(+$E69*1000)-'Reg L model'!L61)*(MAX((LOG10(+$E69*1000)-'Reg L model'!L61),0))+'Reg L model'!K61*(LOG10(+$E69*1000)-'Reg L model'!M61)*MAX((LOG10($E69*1000)-'Reg L model'!M61),0)))/100)),"")</f>
        <v/>
      </c>
      <c r="X69" s="501"/>
      <c r="Y69" s="501" t="str">
        <f>IF(+$C69&gt;0,(SUM(+$C69*10^(+'Reg L model'!P61+'Reg L model'!Q61*LOG10(+$C69*1000)+(+'Reg L model'!R61*(LOG10(+$C69*1000)^2)+'Reg L model'!S61*(LOG10(+$C69*1000)-'Reg L model'!U61)*(MAX((LOG10(+$C69*1000)-'Reg L model'!U61),0))+'Reg L model'!T61*(LOG10(+$C69*1000)-'Reg L model'!V61)*MAX((LOG10($C69*1000)-'Reg L model'!V61),0)))/100)),"")</f>
        <v/>
      </c>
      <c r="Z69" s="501"/>
      <c r="AA69" s="501" t="str">
        <f>IF(+$E69&gt;0,(SUM(+$E69*10^(+'Reg L model'!P61+'Reg L model'!Q61*LOG10(+$E69*1000)+(+'Reg L model'!R61*(LOG10(+$E69*1000)^2)+'Reg L model'!S61*(LOG10(+$E69*1000)-'Reg L model'!U61)*(MAX((LOG10(+$E69*1000)-'Reg L model'!U61),0))+'Reg L model'!T61*(LOG10(+$E69*1000)-'Reg L model'!V61)*MAX((LOG10($E69*1000)-'Reg L model'!V61),0)))/100)),"")</f>
        <v/>
      </c>
      <c r="AB69" s="501"/>
      <c r="AC69" s="501" t="str">
        <f>IF(+$C69&gt;0,(SUM(+$C69*10^(+'Reg L model'!Y61+'Reg L model'!Z61*LOG10(+$C69*1000)+(+'Reg L model'!AA61*(LOG10(+$C69*1000)^2)+'Reg L model'!AB61*(LOG10(+$C69*1000)-'Reg L model'!AD61)*(MAX((LOG10(+$C69*1000)-'Reg L model'!AD61),0))+'Reg L model'!AC61*(LOG10(+$C69*1000)-'Reg L model'!AE61)*MAX((LOG10($C69*1000)-'Reg L model'!AE61),0)))/100)),"")</f>
        <v/>
      </c>
      <c r="AD69" s="501"/>
      <c r="AE69" s="501" t="str">
        <f>IF(+$E69&gt;0,(SUM(+$E69*10^(+'Reg L model'!Y61+'Reg L model'!Z61*LOG10(+$E69*1000)+(+'Reg L model'!AA61*(LOG10(+$E69*1000)^2)+'Reg L model'!AB61*(LOG10(+$E69*1000)-'Reg L model'!AD61)*(MAX((LOG10(+$E69*1000)-'Reg L model'!AD61),0))+'Reg L model'!AC61*(LOG10(+$E69*1000)-'Reg L model'!AE61)*MAX((LOG10($E69*1000)-'Reg L model'!AE61),0)))/100)),"")</f>
        <v/>
      </c>
    </row>
    <row r="70" spans="1:31" s="383" customFormat="1" ht="12.75" customHeight="1" x14ac:dyDescent="0.25">
      <c r="A70" s="519" t="s">
        <v>417</v>
      </c>
      <c r="B70" s="387"/>
      <c r="C70" s="52"/>
      <c r="D70" s="502" t="str">
        <f t="shared" si="19"/>
        <v/>
      </c>
      <c r="E70" s="52"/>
      <c r="F70" s="502" t="str">
        <f t="shared" si="20"/>
        <v/>
      </c>
      <c r="G70" s="501" t="str">
        <f t="shared" si="6"/>
        <v/>
      </c>
      <c r="H70" s="502" t="str">
        <f t="shared" si="21"/>
        <v/>
      </c>
      <c r="I70" s="52"/>
      <c r="J70" s="502" t="str">
        <f t="shared" si="22"/>
        <v/>
      </c>
      <c r="K70" s="504" t="str">
        <f t="shared" ca="1" si="23"/>
        <v/>
      </c>
      <c r="L70" s="505" t="str">
        <f t="shared" si="7"/>
        <v/>
      </c>
      <c r="M70" s="504" t="str">
        <f t="shared" ca="1" si="24"/>
        <v/>
      </c>
      <c r="N70" s="505" t="str">
        <f t="shared" si="8"/>
        <v/>
      </c>
      <c r="O70" s="501" t="str">
        <f t="shared" si="9"/>
        <v/>
      </c>
      <c r="P70" s="505" t="str">
        <f t="shared" si="10"/>
        <v/>
      </c>
      <c r="Q70" s="501" t="str">
        <f t="shared" si="11"/>
        <v/>
      </c>
      <c r="R70" s="506" t="str">
        <f t="shared" si="12"/>
        <v/>
      </c>
      <c r="S70" s="502"/>
      <c r="T70" s="502"/>
      <c r="U70" s="501" t="str">
        <f>IF(+$C70&gt;0,(SUM(+$C70*10^(+'Reg L model'!G62+'Reg L model'!H62*LOG10(+$C70*1000)+(+'Reg L model'!I62*(LOG10(+$C70*1000)^2)+'Reg L model'!J62*(LOG10(+$C70*1000)-'Reg L model'!L62)*(MAX((LOG10(+$C70*1000)-'Reg L model'!L62),0))+'Reg L model'!K62*(LOG10(+$C70*1000)-'Reg L model'!M62)*MAX((LOG10($C70*1000)-'Reg L model'!M62),0)))/100)),"")</f>
        <v/>
      </c>
      <c r="V70" s="501"/>
      <c r="W70" s="501" t="str">
        <f>IF(+$E70&gt;0,(SUM(+$E70*10^(+'Reg L model'!G62+'Reg L model'!H62*LOG10(+$E70*1000)+(+'Reg L model'!I62*(LOG10(+$E70*1000)^2)+'Reg L model'!J62*(LOG10(+$E70*1000)-'Reg L model'!L62)*(MAX((LOG10(+$E70*1000)-'Reg L model'!L62),0))+'Reg L model'!K62*(LOG10(+$E70*1000)-'Reg L model'!M62)*MAX((LOG10($E70*1000)-'Reg L model'!M62),0)))/100)),"")</f>
        <v/>
      </c>
      <c r="X70" s="501"/>
      <c r="Y70" s="501" t="str">
        <f>IF(+$C70&gt;0,(SUM(+$C70*10^(+'Reg L model'!P62+'Reg L model'!Q62*LOG10(+$C70*1000)+(+'Reg L model'!R62*(LOG10(+$C70*1000)^2)+'Reg L model'!S62*(LOG10(+$C70*1000)-'Reg L model'!U62)*(MAX((LOG10(+$C70*1000)-'Reg L model'!U62),0))+'Reg L model'!T62*(LOG10(+$C70*1000)-'Reg L model'!V62)*MAX((LOG10($C70*1000)-'Reg L model'!V62),0)))/100)),"")</f>
        <v/>
      </c>
      <c r="Z70" s="501"/>
      <c r="AA70" s="501" t="str">
        <f>IF(+$E70&gt;0,(SUM(+$E70*10^(+'Reg L model'!P62+'Reg L model'!Q62*LOG10(+$E70*1000)+(+'Reg L model'!R62*(LOG10(+$E70*1000)^2)+'Reg L model'!S62*(LOG10(+$E70*1000)-'Reg L model'!U62)*(MAX((LOG10(+$E70*1000)-'Reg L model'!U62),0))+'Reg L model'!T62*(LOG10(+$E70*1000)-'Reg L model'!V62)*MAX((LOG10($E70*1000)-'Reg L model'!V62),0)))/100)),"")</f>
        <v/>
      </c>
      <c r="AB70" s="501"/>
      <c r="AC70" s="501" t="str">
        <f>IF(+$C70&gt;0,(SUM(+$C70*10^(+'Reg L model'!Y62+'Reg L model'!Z62*LOG10(+$C70*1000)+(+'Reg L model'!AA62*(LOG10(+$C70*1000)^2)+'Reg L model'!AB62*(LOG10(+$C70*1000)-'Reg L model'!AD62)*(MAX((LOG10(+$C70*1000)-'Reg L model'!AD62),0))+'Reg L model'!AC62*(LOG10(+$C70*1000)-'Reg L model'!AE62)*MAX((LOG10($C70*1000)-'Reg L model'!AE62),0)))/100)),"")</f>
        <v/>
      </c>
      <c r="AD70" s="501"/>
      <c r="AE70" s="501" t="str">
        <f>IF(+$E70&gt;0,(SUM(+$E70*10^(+'Reg L model'!Y62+'Reg L model'!Z62*LOG10(+$E70*1000)+(+'Reg L model'!AA62*(LOG10(+$E70*1000)^2)+'Reg L model'!AB62*(LOG10(+$E70*1000)-'Reg L model'!AD62)*(MAX((LOG10(+$E70*1000)-'Reg L model'!AD62),0))+'Reg L model'!AC62*(LOG10(+$E70*1000)-'Reg L model'!AE62)*MAX((LOG10($E70*1000)-'Reg L model'!AE62),0)))/100)),"")</f>
        <v/>
      </c>
    </row>
    <row r="71" spans="1:31" s="383" customFormat="1" ht="12.75" customHeight="1" x14ac:dyDescent="0.25">
      <c r="A71" s="519" t="s">
        <v>418</v>
      </c>
      <c r="B71" s="386"/>
      <c r="C71" s="52"/>
      <c r="D71" s="502" t="str">
        <f t="shared" si="19"/>
        <v/>
      </c>
      <c r="E71" s="52"/>
      <c r="F71" s="502" t="str">
        <f t="shared" si="20"/>
        <v/>
      </c>
      <c r="G71" s="501" t="str">
        <f t="shared" si="6"/>
        <v/>
      </c>
      <c r="H71" s="502" t="str">
        <f t="shared" si="21"/>
        <v/>
      </c>
      <c r="I71" s="52"/>
      <c r="J71" s="502" t="str">
        <f t="shared" si="22"/>
        <v/>
      </c>
      <c r="K71" s="504" t="str">
        <f t="shared" ca="1" si="23"/>
        <v/>
      </c>
      <c r="L71" s="505" t="str">
        <f t="shared" si="7"/>
        <v/>
      </c>
      <c r="M71" s="504" t="str">
        <f t="shared" ca="1" si="24"/>
        <v/>
      </c>
      <c r="N71" s="505" t="str">
        <f t="shared" si="8"/>
        <v/>
      </c>
      <c r="O71" s="501" t="str">
        <f t="shared" si="9"/>
        <v/>
      </c>
      <c r="P71" s="505" t="str">
        <f t="shared" si="10"/>
        <v/>
      </c>
      <c r="Q71" s="501" t="str">
        <f t="shared" si="11"/>
        <v/>
      </c>
      <c r="R71" s="506" t="str">
        <f t="shared" si="12"/>
        <v/>
      </c>
      <c r="S71" s="502"/>
      <c r="T71" s="502"/>
      <c r="U71" s="501" t="str">
        <f>IF(+$C71&gt;0,(SUM(+$C71*10^(+'Reg L model'!G63+'Reg L model'!H63*LOG10(+$C71*1000)+(+'Reg L model'!I63*(LOG10(+$C71*1000)^2)+'Reg L model'!J63*(LOG10(+$C71*1000)-'Reg L model'!L63)*(MAX((LOG10(+$C71*1000)-'Reg L model'!L63),0))+'Reg L model'!K63*(LOG10(+$C71*1000)-'Reg L model'!M63)*MAX((LOG10($C71*1000)-'Reg L model'!M63),0)))/100)),"")</f>
        <v/>
      </c>
      <c r="V71" s="501"/>
      <c r="W71" s="501" t="str">
        <f>IF(+$E71&gt;0,(SUM(+$E71*10^(+'Reg L model'!G63+'Reg L model'!H63*LOG10(+$E71*1000)+(+'Reg L model'!I63*(LOG10(+$E71*1000)^2)+'Reg L model'!J63*(LOG10(+$E71*1000)-'Reg L model'!L63)*(MAX((LOG10(+$E71*1000)-'Reg L model'!L63),0))+'Reg L model'!K63*(LOG10(+$E71*1000)-'Reg L model'!M63)*MAX((LOG10($E71*1000)-'Reg L model'!M63),0)))/100)),"")</f>
        <v/>
      </c>
      <c r="X71" s="501"/>
      <c r="Y71" s="501" t="str">
        <f>IF(+$C71&gt;0,(SUM(+$C71*10^(+'Reg L model'!P63+'Reg L model'!Q63*LOG10(+$C71*1000)+(+'Reg L model'!R63*(LOG10(+$C71*1000)^2)+'Reg L model'!S63*(LOG10(+$C71*1000)-'Reg L model'!U63)*(MAX((LOG10(+$C71*1000)-'Reg L model'!U63),0))+'Reg L model'!T63*(LOG10(+$C71*1000)-'Reg L model'!V63)*MAX((LOG10($C71*1000)-'Reg L model'!V63),0)))/100)),"")</f>
        <v/>
      </c>
      <c r="Z71" s="501"/>
      <c r="AA71" s="501" t="str">
        <f>IF(+$E71&gt;0,(SUM(+$E71*10^(+'Reg L model'!P63+'Reg L model'!Q63*LOG10(+$E71*1000)+(+'Reg L model'!R63*(LOG10(+$E71*1000)^2)+'Reg L model'!S63*(LOG10(+$E71*1000)-'Reg L model'!U63)*(MAX((LOG10(+$E71*1000)-'Reg L model'!U63),0))+'Reg L model'!T63*(LOG10(+$E71*1000)-'Reg L model'!V63)*MAX((LOG10($E71*1000)-'Reg L model'!V63),0)))/100)),"")</f>
        <v/>
      </c>
      <c r="AB71" s="501"/>
      <c r="AC71" s="501" t="str">
        <f>IF(+$C71&gt;0,(SUM(+$C71*10^(+'Reg L model'!Y63+'Reg L model'!Z63*LOG10(+$C71*1000)+(+'Reg L model'!AA63*(LOG10(+$C71*1000)^2)+'Reg L model'!AB63*(LOG10(+$C71*1000)-'Reg L model'!AD63)*(MAX((LOG10(+$C71*1000)-'Reg L model'!AD63),0))+'Reg L model'!AC63*(LOG10(+$C71*1000)-'Reg L model'!AE63)*MAX((LOG10($C71*1000)-'Reg L model'!AE63),0)))/100)),"")</f>
        <v/>
      </c>
      <c r="AD71" s="501"/>
      <c r="AE71" s="501" t="str">
        <f>IF(+$E71&gt;0,(SUM(+$E71*10^(+'Reg L model'!Y63+'Reg L model'!Z63*LOG10(+$E71*1000)+(+'Reg L model'!AA63*(LOG10(+$E71*1000)^2)+'Reg L model'!AB63*(LOG10(+$E71*1000)-'Reg L model'!AD63)*(MAX((LOG10(+$E71*1000)-'Reg L model'!AD63),0))+'Reg L model'!AC63*(LOG10(+$E71*1000)-'Reg L model'!AE63)*MAX((LOG10($E71*1000)-'Reg L model'!AE63),0)))/100)),"")</f>
        <v/>
      </c>
    </row>
    <row r="72" spans="1:31" s="383" customFormat="1" ht="12.75" customHeight="1" x14ac:dyDescent="0.25">
      <c r="A72" s="519" t="s">
        <v>419</v>
      </c>
      <c r="B72" s="387"/>
      <c r="C72" s="52"/>
      <c r="D72" s="502" t="str">
        <f t="shared" si="19"/>
        <v/>
      </c>
      <c r="E72" s="52"/>
      <c r="F72" s="502" t="str">
        <f t="shared" si="20"/>
        <v/>
      </c>
      <c r="G72" s="501" t="str">
        <f t="shared" si="6"/>
        <v/>
      </c>
      <c r="H72" s="502" t="str">
        <f t="shared" si="21"/>
        <v/>
      </c>
      <c r="I72" s="52"/>
      <c r="J72" s="502" t="str">
        <f t="shared" si="22"/>
        <v/>
      </c>
      <c r="K72" s="504" t="str">
        <f t="shared" ca="1" si="23"/>
        <v/>
      </c>
      <c r="L72" s="505" t="str">
        <f t="shared" si="7"/>
        <v/>
      </c>
      <c r="M72" s="504" t="str">
        <f t="shared" ca="1" si="24"/>
        <v/>
      </c>
      <c r="N72" s="505" t="str">
        <f t="shared" si="8"/>
        <v/>
      </c>
      <c r="O72" s="501" t="str">
        <f t="shared" si="9"/>
        <v/>
      </c>
      <c r="P72" s="505" t="str">
        <f t="shared" si="10"/>
        <v/>
      </c>
      <c r="Q72" s="501" t="str">
        <f t="shared" si="11"/>
        <v/>
      </c>
      <c r="R72" s="506" t="str">
        <f t="shared" si="12"/>
        <v/>
      </c>
      <c r="S72" s="502"/>
      <c r="T72" s="502"/>
      <c r="U72" s="501" t="str">
        <f>IF(+$C72&gt;0,(SUM(+$C72*10^(+'Reg L model'!G64+'Reg L model'!H64*LOG10(+$C72*1000)+(+'Reg L model'!I64*(LOG10(+$C72*1000)^2)+'Reg L model'!J64*(LOG10(+$C72*1000)-'Reg L model'!L64)*(MAX((LOG10(+$C72*1000)-'Reg L model'!L64),0))+'Reg L model'!K64*(LOG10(+$C72*1000)-'Reg L model'!M64)*MAX((LOG10($C72*1000)-'Reg L model'!M64),0)))/100)),"")</f>
        <v/>
      </c>
      <c r="V72" s="501"/>
      <c r="W72" s="501" t="str">
        <f>IF(+$E72&gt;0,(SUM(+$E72*10^(+'Reg L model'!G64+'Reg L model'!H64*LOG10(+$E72*1000)+(+'Reg L model'!I64*(LOG10(+$E72*1000)^2)+'Reg L model'!J64*(LOG10(+$E72*1000)-'Reg L model'!L64)*(MAX((LOG10(+$E72*1000)-'Reg L model'!L64),0))+'Reg L model'!K64*(LOG10(+$E72*1000)-'Reg L model'!M64)*MAX((LOG10($E72*1000)-'Reg L model'!M64),0)))/100)),"")</f>
        <v/>
      </c>
      <c r="X72" s="501"/>
      <c r="Y72" s="501" t="str">
        <f>IF(+$C72&gt;0,(SUM(+$C72*10^(+'Reg L model'!P64+'Reg L model'!Q64*LOG10(+$C72*1000)+(+'Reg L model'!R64*(LOG10(+$C72*1000)^2)+'Reg L model'!S64*(LOG10(+$C72*1000)-'Reg L model'!U64)*(MAX((LOG10(+$C72*1000)-'Reg L model'!U64),0))+'Reg L model'!T64*(LOG10(+$C72*1000)-'Reg L model'!V64)*MAX((LOG10($C72*1000)-'Reg L model'!V64),0)))/100)),"")</f>
        <v/>
      </c>
      <c r="Z72" s="501"/>
      <c r="AA72" s="501" t="str">
        <f>IF(+$E72&gt;0,(SUM(+$E72*10^(+'Reg L model'!P64+'Reg L model'!Q64*LOG10(+$E72*1000)+(+'Reg L model'!R64*(LOG10(+$E72*1000)^2)+'Reg L model'!S64*(LOG10(+$E72*1000)-'Reg L model'!U64)*(MAX((LOG10(+$E72*1000)-'Reg L model'!U64),0))+'Reg L model'!T64*(LOG10(+$E72*1000)-'Reg L model'!V64)*MAX((LOG10($E72*1000)-'Reg L model'!V64),0)))/100)),"")</f>
        <v/>
      </c>
      <c r="AB72" s="501"/>
      <c r="AC72" s="501" t="str">
        <f>IF(+$C72&gt;0,(SUM(+$C72*10^(+'Reg L model'!Y64+'Reg L model'!Z64*LOG10(+$C72*1000)+(+'Reg L model'!AA64*(LOG10(+$C72*1000)^2)+'Reg L model'!AB64*(LOG10(+$C72*1000)-'Reg L model'!AD64)*(MAX((LOG10(+$C72*1000)-'Reg L model'!AD64),0))+'Reg L model'!AC64*(LOG10(+$C72*1000)-'Reg L model'!AE64)*MAX((LOG10($C72*1000)-'Reg L model'!AE64),0)))/100)),"")</f>
        <v/>
      </c>
      <c r="AD72" s="501"/>
      <c r="AE72" s="501" t="str">
        <f>IF(+$E72&gt;0,(SUM(+$E72*10^(+'Reg L model'!Y64+'Reg L model'!Z64*LOG10(+$E72*1000)+(+'Reg L model'!AA64*(LOG10(+$E72*1000)^2)+'Reg L model'!AB64*(LOG10(+$E72*1000)-'Reg L model'!AD64)*(MAX((LOG10(+$E72*1000)-'Reg L model'!AD64),0))+'Reg L model'!AC64*(LOG10(+$E72*1000)-'Reg L model'!AE64)*MAX((LOG10($E72*1000)-'Reg L model'!AE64),0)))/100)),"")</f>
        <v/>
      </c>
    </row>
    <row r="73" spans="1:31" s="383" customFormat="1" ht="12.75" customHeight="1" x14ac:dyDescent="0.25">
      <c r="A73" s="519" t="s">
        <v>420</v>
      </c>
      <c r="B73" s="388"/>
      <c r="C73" s="52"/>
      <c r="D73" s="502" t="str">
        <f t="shared" si="19"/>
        <v/>
      </c>
      <c r="E73" s="52"/>
      <c r="F73" s="502" t="str">
        <f t="shared" si="20"/>
        <v/>
      </c>
      <c r="G73" s="501" t="str">
        <f t="shared" si="6"/>
        <v/>
      </c>
      <c r="H73" s="502" t="str">
        <f t="shared" si="21"/>
        <v/>
      </c>
      <c r="I73" s="52"/>
      <c r="J73" s="502" t="str">
        <f t="shared" si="22"/>
        <v/>
      </c>
      <c r="K73" s="504" t="str">
        <f t="shared" ca="1" si="23"/>
        <v/>
      </c>
      <c r="L73" s="505" t="str">
        <f t="shared" si="7"/>
        <v/>
      </c>
      <c r="M73" s="504" t="str">
        <f t="shared" ca="1" si="24"/>
        <v/>
      </c>
      <c r="N73" s="505" t="str">
        <f t="shared" si="8"/>
        <v/>
      </c>
      <c r="O73" s="501" t="str">
        <f t="shared" si="9"/>
        <v/>
      </c>
      <c r="P73" s="505" t="str">
        <f t="shared" si="10"/>
        <v/>
      </c>
      <c r="Q73" s="501" t="str">
        <f t="shared" si="11"/>
        <v/>
      </c>
      <c r="R73" s="506" t="str">
        <f t="shared" si="12"/>
        <v/>
      </c>
      <c r="S73" s="502"/>
      <c r="T73" s="502"/>
      <c r="U73" s="501" t="str">
        <f>IF(+$C73&gt;0,(SUM(+$C73*10^(+'Reg L model'!G65+'Reg L model'!H65*LOG10(+$C73*1000)+(+'Reg L model'!I65*(LOG10(+$C73*1000)^2)+'Reg L model'!J65*(LOG10(+$C73*1000)-'Reg L model'!L65)*(MAX((LOG10(+$C73*1000)-'Reg L model'!L65),0))+'Reg L model'!K65*(LOG10(+$C73*1000)-'Reg L model'!M65)*MAX((LOG10($C73*1000)-'Reg L model'!M65),0)))/100)),"")</f>
        <v/>
      </c>
      <c r="V73" s="501"/>
      <c r="W73" s="501" t="str">
        <f>IF(+$E73&gt;0,(SUM(+$E73*10^(+'Reg L model'!G65+'Reg L model'!H65*LOG10(+$E73*1000)+(+'Reg L model'!I65*(LOG10(+$E73*1000)^2)+'Reg L model'!J65*(LOG10(+$E73*1000)-'Reg L model'!L65)*(MAX((LOG10(+$E73*1000)-'Reg L model'!L65),0))+'Reg L model'!K65*(LOG10(+$E73*1000)-'Reg L model'!M65)*MAX((LOG10($E73*1000)-'Reg L model'!M65),0)))/100)),"")</f>
        <v/>
      </c>
      <c r="X73" s="501"/>
      <c r="Y73" s="501" t="str">
        <f>IF(+$C73&gt;0,(SUM(+$C73*10^(+'Reg L model'!P65+'Reg L model'!Q65*LOG10(+$C73*1000)+(+'Reg L model'!R65*(LOG10(+$C73*1000)^2)+'Reg L model'!S65*(LOG10(+$C73*1000)-'Reg L model'!U65)*(MAX((LOG10(+$C73*1000)-'Reg L model'!U65),0))+'Reg L model'!T65*(LOG10(+$C73*1000)-'Reg L model'!V65)*MAX((LOG10($C73*1000)-'Reg L model'!V65),0)))/100)),"")</f>
        <v/>
      </c>
      <c r="Z73" s="501"/>
      <c r="AA73" s="501" t="str">
        <f>IF(+$E73&gt;0,(SUM(+$E73*10^(+'Reg L model'!P65+'Reg L model'!Q65*LOG10(+$E73*1000)+(+'Reg L model'!R65*(LOG10(+$E73*1000)^2)+'Reg L model'!S65*(LOG10(+$E73*1000)-'Reg L model'!U65)*(MAX((LOG10(+$E73*1000)-'Reg L model'!U65),0))+'Reg L model'!T65*(LOG10(+$E73*1000)-'Reg L model'!V65)*MAX((LOG10($E73*1000)-'Reg L model'!V65),0)))/100)),"")</f>
        <v/>
      </c>
      <c r="AB73" s="501"/>
      <c r="AC73" s="501" t="str">
        <f>IF(+$C73&gt;0,(SUM(+$C73*10^(+'Reg L model'!Y65+'Reg L model'!Z65*LOG10(+$C73*1000)+(+'Reg L model'!AA65*(LOG10(+$C73*1000)^2)+'Reg L model'!AB65*(LOG10(+$C73*1000)-'Reg L model'!AD65)*(MAX((LOG10(+$C73*1000)-'Reg L model'!AD65),0))+'Reg L model'!AC65*(LOG10(+$C73*1000)-'Reg L model'!AE65)*MAX((LOG10($C73*1000)-'Reg L model'!AE65),0)))/100)),"")</f>
        <v/>
      </c>
      <c r="AD73" s="501"/>
      <c r="AE73" s="501" t="str">
        <f>IF(+$E73&gt;0,(SUM(+$E73*10^(+'Reg L model'!Y65+'Reg L model'!Z65*LOG10(+$E73*1000)+(+'Reg L model'!AA65*(LOG10(+$E73*1000)^2)+'Reg L model'!AB65*(LOG10(+$E73*1000)-'Reg L model'!AD65)*(MAX((LOG10(+$E73*1000)-'Reg L model'!AD65),0))+'Reg L model'!AC65*(LOG10(+$E73*1000)-'Reg L model'!AE65)*MAX((LOG10($E73*1000)-'Reg L model'!AE65),0)))/100)),"")</f>
        <v/>
      </c>
    </row>
    <row r="74" spans="1:31" s="383" customFormat="1" ht="12.75" customHeight="1" x14ac:dyDescent="0.25">
      <c r="A74" s="519" t="s">
        <v>421</v>
      </c>
      <c r="B74" s="388"/>
      <c r="C74" s="52"/>
      <c r="D74" s="502" t="str">
        <f t="shared" si="19"/>
        <v/>
      </c>
      <c r="E74" s="52"/>
      <c r="F74" s="502" t="str">
        <f t="shared" si="20"/>
        <v/>
      </c>
      <c r="G74" s="501" t="str">
        <f t="shared" si="6"/>
        <v/>
      </c>
      <c r="H74" s="502" t="str">
        <f t="shared" si="21"/>
        <v/>
      </c>
      <c r="I74" s="52"/>
      <c r="J74" s="502" t="str">
        <f t="shared" si="22"/>
        <v/>
      </c>
      <c r="K74" s="504" t="str">
        <f t="shared" ca="1" si="23"/>
        <v/>
      </c>
      <c r="L74" s="505" t="str">
        <f t="shared" si="7"/>
        <v/>
      </c>
      <c r="M74" s="504" t="str">
        <f t="shared" ca="1" si="24"/>
        <v/>
      </c>
      <c r="N74" s="505" t="str">
        <f t="shared" si="8"/>
        <v/>
      </c>
      <c r="O74" s="501" t="str">
        <f t="shared" si="9"/>
        <v/>
      </c>
      <c r="P74" s="505" t="str">
        <f t="shared" si="10"/>
        <v/>
      </c>
      <c r="Q74" s="501" t="str">
        <f t="shared" si="11"/>
        <v/>
      </c>
      <c r="R74" s="506" t="str">
        <f t="shared" si="12"/>
        <v/>
      </c>
      <c r="S74" s="502"/>
      <c r="T74" s="502"/>
      <c r="U74" s="501" t="str">
        <f>IF(+$C74&gt;0,(SUM(+$C74*10^(+'Reg L model'!G66+'Reg L model'!H66*LOG10(+$C74*1000)+(+'Reg L model'!I66*(LOG10(+$C74*1000)^2)+'Reg L model'!J66*(LOG10(+$C74*1000)-'Reg L model'!L66)*(MAX((LOG10(+$C74*1000)-'Reg L model'!L66),0))+'Reg L model'!K66*(LOG10(+$C74*1000)-'Reg L model'!M66)*MAX((LOG10($C74*1000)-'Reg L model'!M66),0)))/100)),"")</f>
        <v/>
      </c>
      <c r="V74" s="501"/>
      <c r="W74" s="501" t="str">
        <f>IF(+$E74&gt;0,(SUM(+$E74*10^(+'Reg L model'!G66+'Reg L model'!H66*LOG10(+$E74*1000)+(+'Reg L model'!I66*(LOG10(+$E74*1000)^2)+'Reg L model'!J66*(LOG10(+$E74*1000)-'Reg L model'!L66)*(MAX((LOG10(+$E74*1000)-'Reg L model'!L66),0))+'Reg L model'!K66*(LOG10(+$E74*1000)-'Reg L model'!M66)*MAX((LOG10($E74*1000)-'Reg L model'!M66),0)))/100)),"")</f>
        <v/>
      </c>
      <c r="X74" s="501"/>
      <c r="Y74" s="501" t="str">
        <f>IF(+$C74&gt;0,(SUM(+$C74*10^(+'Reg L model'!P66+'Reg L model'!Q66*LOG10(+$C74*1000)+(+'Reg L model'!R66*(LOG10(+$C74*1000)^2)+'Reg L model'!S66*(LOG10(+$C74*1000)-'Reg L model'!U66)*(MAX((LOG10(+$C74*1000)-'Reg L model'!U66),0))+'Reg L model'!T66*(LOG10(+$C74*1000)-'Reg L model'!V66)*MAX((LOG10($C74*1000)-'Reg L model'!V66),0)))/100)),"")</f>
        <v/>
      </c>
      <c r="Z74" s="501"/>
      <c r="AA74" s="501" t="str">
        <f>IF(+$E74&gt;0,(SUM(+$E74*10^(+'Reg L model'!P66+'Reg L model'!Q66*LOG10(+$E74*1000)+(+'Reg L model'!R66*(LOG10(+$E74*1000)^2)+'Reg L model'!S66*(LOG10(+$E74*1000)-'Reg L model'!U66)*(MAX((LOG10(+$E74*1000)-'Reg L model'!U66),0))+'Reg L model'!T66*(LOG10(+$E74*1000)-'Reg L model'!V66)*MAX((LOG10($E74*1000)-'Reg L model'!V66),0)))/100)),"")</f>
        <v/>
      </c>
      <c r="AB74" s="501"/>
      <c r="AC74" s="501" t="str">
        <f>IF(+$C74&gt;0,(SUM(+$C74*10^(+'Reg L model'!Y66+'Reg L model'!Z66*LOG10(+$C74*1000)+(+'Reg L model'!AA66*(LOG10(+$C74*1000)^2)+'Reg L model'!AB66*(LOG10(+$C74*1000)-'Reg L model'!AD66)*(MAX((LOG10(+$C74*1000)-'Reg L model'!AD66),0))+'Reg L model'!AC66*(LOG10(+$C74*1000)-'Reg L model'!AE66)*MAX((LOG10($C74*1000)-'Reg L model'!AE66),0)))/100)),"")</f>
        <v/>
      </c>
      <c r="AD74" s="501"/>
      <c r="AE74" s="501" t="str">
        <f>IF(+$E74&gt;0,(SUM(+$E74*10^(+'Reg L model'!Y66+'Reg L model'!Z66*LOG10(+$E74*1000)+(+'Reg L model'!AA66*(LOG10(+$E74*1000)^2)+'Reg L model'!AB66*(LOG10(+$E74*1000)-'Reg L model'!AD66)*(MAX((LOG10(+$E74*1000)-'Reg L model'!AD66),0))+'Reg L model'!AC66*(LOG10(+$E74*1000)-'Reg L model'!AE66)*MAX((LOG10($E74*1000)-'Reg L model'!AE66),0)))/100)),"")</f>
        <v/>
      </c>
    </row>
    <row r="75" spans="1:31" s="383" customFormat="1" ht="12.75" customHeight="1" x14ac:dyDescent="0.25">
      <c r="A75" s="519" t="s">
        <v>422</v>
      </c>
      <c r="B75" s="387"/>
      <c r="C75" s="52"/>
      <c r="D75" s="502" t="str">
        <f t="shared" si="19"/>
        <v/>
      </c>
      <c r="E75" s="52"/>
      <c r="F75" s="502" t="str">
        <f t="shared" si="20"/>
        <v/>
      </c>
      <c r="G75" s="501" t="str">
        <f t="shared" si="6"/>
        <v/>
      </c>
      <c r="H75" s="502" t="str">
        <f t="shared" si="21"/>
        <v/>
      </c>
      <c r="I75" s="52"/>
      <c r="J75" s="502" t="str">
        <f t="shared" si="22"/>
        <v/>
      </c>
      <c r="K75" s="504" t="str">
        <f t="shared" ca="1" si="23"/>
        <v/>
      </c>
      <c r="L75" s="505" t="str">
        <f t="shared" si="7"/>
        <v/>
      </c>
      <c r="M75" s="504" t="str">
        <f t="shared" ca="1" si="24"/>
        <v/>
      </c>
      <c r="N75" s="505" t="str">
        <f t="shared" si="8"/>
        <v/>
      </c>
      <c r="O75" s="501" t="str">
        <f t="shared" si="9"/>
        <v/>
      </c>
      <c r="P75" s="505" t="str">
        <f t="shared" si="10"/>
        <v/>
      </c>
      <c r="Q75" s="501" t="str">
        <f t="shared" si="11"/>
        <v/>
      </c>
      <c r="R75" s="506" t="str">
        <f t="shared" si="12"/>
        <v/>
      </c>
      <c r="S75" s="502"/>
      <c r="T75" s="502"/>
      <c r="U75" s="501" t="str">
        <f>IF(+$C75&gt;0,(SUM(+$C75*10^(+'Reg L model'!G67+'Reg L model'!H67*LOG10(+$C75*1000)+(+'Reg L model'!I67*(LOG10(+$C75*1000)^2)+'Reg L model'!J67*(LOG10(+$C75*1000)-'Reg L model'!L67)*(MAX((LOG10(+$C75*1000)-'Reg L model'!L67),0))+'Reg L model'!K67*(LOG10(+$C75*1000)-'Reg L model'!M67)*MAX((LOG10($C75*1000)-'Reg L model'!M67),0)))/100)),"")</f>
        <v/>
      </c>
      <c r="V75" s="501"/>
      <c r="W75" s="501" t="str">
        <f>IF(+$E75&gt;0,(SUM(+$E75*10^(+'Reg L model'!G67+'Reg L model'!H67*LOG10(+$E75*1000)+(+'Reg L model'!I67*(LOG10(+$E75*1000)^2)+'Reg L model'!J67*(LOG10(+$E75*1000)-'Reg L model'!L67)*(MAX((LOG10(+$E75*1000)-'Reg L model'!L67),0))+'Reg L model'!K67*(LOG10(+$E75*1000)-'Reg L model'!M67)*MAX((LOG10($E75*1000)-'Reg L model'!M67),0)))/100)),"")</f>
        <v/>
      </c>
      <c r="X75" s="501"/>
      <c r="Y75" s="501" t="str">
        <f>IF(+$C75&gt;0,(SUM(+$C75*10^(+'Reg L model'!P67+'Reg L model'!Q67*LOG10(+$C75*1000)+(+'Reg L model'!R67*(LOG10(+$C75*1000)^2)+'Reg L model'!S67*(LOG10(+$C75*1000)-'Reg L model'!U67)*(MAX((LOG10(+$C75*1000)-'Reg L model'!U67),0))+'Reg L model'!T67*(LOG10(+$C75*1000)-'Reg L model'!V67)*MAX((LOG10($C75*1000)-'Reg L model'!V67),0)))/100)),"")</f>
        <v/>
      </c>
      <c r="Z75" s="501"/>
      <c r="AA75" s="501" t="str">
        <f>IF(+$E75&gt;0,(SUM(+$E75*10^(+'Reg L model'!P67+'Reg L model'!Q67*LOG10(+$E75*1000)+(+'Reg L model'!R67*(LOG10(+$E75*1000)^2)+'Reg L model'!S67*(LOG10(+$E75*1000)-'Reg L model'!U67)*(MAX((LOG10(+$E75*1000)-'Reg L model'!U67),0))+'Reg L model'!T67*(LOG10(+$E75*1000)-'Reg L model'!V67)*MAX((LOG10($E75*1000)-'Reg L model'!V67),0)))/100)),"")</f>
        <v/>
      </c>
      <c r="AB75" s="501"/>
      <c r="AC75" s="501" t="str">
        <f>IF(+$C75&gt;0,(SUM(+$C75*10^(+'Reg L model'!Y67+'Reg L model'!Z67*LOG10(+$C75*1000)+(+'Reg L model'!AA67*(LOG10(+$C75*1000)^2)+'Reg L model'!AB67*(LOG10(+$C75*1000)-'Reg L model'!AD67)*(MAX((LOG10(+$C75*1000)-'Reg L model'!AD67),0))+'Reg L model'!AC67*(LOG10(+$C75*1000)-'Reg L model'!AE67)*MAX((LOG10($C75*1000)-'Reg L model'!AE67),0)))/100)),"")</f>
        <v/>
      </c>
      <c r="AD75" s="501"/>
      <c r="AE75" s="501" t="str">
        <f>IF(+$E75&gt;0,(SUM(+$E75*10^(+'Reg L model'!Y67+'Reg L model'!Z67*LOG10(+$E75*1000)+(+'Reg L model'!AA67*(LOG10(+$E75*1000)^2)+'Reg L model'!AB67*(LOG10(+$E75*1000)-'Reg L model'!AD67)*(MAX((LOG10(+$E75*1000)-'Reg L model'!AD67),0))+'Reg L model'!AC67*(LOG10(+$E75*1000)-'Reg L model'!AE67)*MAX((LOG10($E75*1000)-'Reg L model'!AE67),0)))/100)),"")</f>
        <v/>
      </c>
    </row>
    <row r="76" spans="1:31" s="383" customFormat="1" ht="12.75" customHeight="1" x14ac:dyDescent="0.25">
      <c r="A76" s="519" t="s">
        <v>423</v>
      </c>
      <c r="B76" s="387"/>
      <c r="C76" s="52"/>
      <c r="D76" s="502" t="str">
        <f t="shared" si="19"/>
        <v/>
      </c>
      <c r="E76" s="52"/>
      <c r="F76" s="502" t="str">
        <f t="shared" si="20"/>
        <v/>
      </c>
      <c r="G76" s="501" t="str">
        <f t="shared" si="6"/>
        <v/>
      </c>
      <c r="H76" s="502" t="str">
        <f t="shared" si="21"/>
        <v/>
      </c>
      <c r="I76" s="52"/>
      <c r="J76" s="502" t="str">
        <f t="shared" si="22"/>
        <v/>
      </c>
      <c r="K76" s="504" t="str">
        <f t="shared" ca="1" si="23"/>
        <v/>
      </c>
      <c r="L76" s="505" t="str">
        <f t="shared" si="7"/>
        <v/>
      </c>
      <c r="M76" s="504" t="str">
        <f t="shared" ca="1" si="24"/>
        <v/>
      </c>
      <c r="N76" s="505" t="str">
        <f t="shared" si="8"/>
        <v/>
      </c>
      <c r="O76" s="501" t="str">
        <f t="shared" si="9"/>
        <v/>
      </c>
      <c r="P76" s="505" t="str">
        <f t="shared" si="10"/>
        <v/>
      </c>
      <c r="Q76" s="501" t="str">
        <f t="shared" si="11"/>
        <v/>
      </c>
      <c r="R76" s="506" t="str">
        <f t="shared" si="12"/>
        <v/>
      </c>
      <c r="S76" s="502"/>
      <c r="T76" s="502"/>
      <c r="U76" s="501" t="str">
        <f>IF(+$C76&gt;0,(SUM(+$C76*10^(+'Reg L model'!G68+'Reg L model'!H68*LOG10(+$C76*1000)+(+'Reg L model'!I68*(LOG10(+$C76*1000)^2)+'Reg L model'!J68*(LOG10(+$C76*1000)-'Reg L model'!L68)*(MAX((LOG10(+$C76*1000)-'Reg L model'!L68),0))+'Reg L model'!K68*(LOG10(+$C76*1000)-'Reg L model'!M68)*MAX((LOG10($C76*1000)-'Reg L model'!M68),0)))/100)),"")</f>
        <v/>
      </c>
      <c r="V76" s="501"/>
      <c r="W76" s="501" t="str">
        <f>IF(+$E76&gt;0,(SUM(+$E76*10^(+'Reg L model'!G68+'Reg L model'!H68*LOG10(+$E76*1000)+(+'Reg L model'!I68*(LOG10(+$E76*1000)^2)+'Reg L model'!J68*(LOG10(+$E76*1000)-'Reg L model'!L68)*(MAX((LOG10(+$E76*1000)-'Reg L model'!L68),0))+'Reg L model'!K68*(LOG10(+$E76*1000)-'Reg L model'!M68)*MAX((LOG10($E76*1000)-'Reg L model'!M68),0)))/100)),"")</f>
        <v/>
      </c>
      <c r="X76" s="501"/>
      <c r="Y76" s="501" t="str">
        <f>IF(+$C76&gt;0,(SUM(+$C76*10^(+'Reg L model'!P68+'Reg L model'!Q68*LOG10(+$C76*1000)+(+'Reg L model'!R68*(LOG10(+$C76*1000)^2)+'Reg L model'!S68*(LOG10(+$C76*1000)-'Reg L model'!U68)*(MAX((LOG10(+$C76*1000)-'Reg L model'!U68),0))+'Reg L model'!T68*(LOG10(+$C76*1000)-'Reg L model'!V68)*MAX((LOG10($C76*1000)-'Reg L model'!V68),0)))/100)),"")</f>
        <v/>
      </c>
      <c r="Z76" s="501"/>
      <c r="AA76" s="501" t="str">
        <f>IF(+$E76&gt;0,(SUM(+$E76*10^(+'Reg L model'!P68+'Reg L model'!Q68*LOG10(+$E76*1000)+(+'Reg L model'!R68*(LOG10(+$E76*1000)^2)+'Reg L model'!S68*(LOG10(+$E76*1000)-'Reg L model'!U68)*(MAX((LOG10(+$E76*1000)-'Reg L model'!U68),0))+'Reg L model'!T68*(LOG10(+$E76*1000)-'Reg L model'!V68)*MAX((LOG10($E76*1000)-'Reg L model'!V68),0)))/100)),"")</f>
        <v/>
      </c>
      <c r="AB76" s="501"/>
      <c r="AC76" s="501" t="str">
        <f>IF(+$C76&gt;0,(SUM(+$C76*10^(+'Reg L model'!Y68+'Reg L model'!Z68*LOG10(+$C76*1000)+(+'Reg L model'!AA68*(LOG10(+$C76*1000)^2)+'Reg L model'!AB68*(LOG10(+$C76*1000)-'Reg L model'!AD68)*(MAX((LOG10(+$C76*1000)-'Reg L model'!AD68),0))+'Reg L model'!AC68*(LOG10(+$C76*1000)-'Reg L model'!AE68)*MAX((LOG10($C76*1000)-'Reg L model'!AE68),0)))/100)),"")</f>
        <v/>
      </c>
      <c r="AD76" s="501"/>
      <c r="AE76" s="501" t="str">
        <f>IF(+$E76&gt;0,(SUM(+$E76*10^(+'Reg L model'!Y68+'Reg L model'!Z68*LOG10(+$E76*1000)+(+'Reg L model'!AA68*(LOG10(+$E76*1000)^2)+'Reg L model'!AB68*(LOG10(+$E76*1000)-'Reg L model'!AD68)*(MAX((LOG10(+$E76*1000)-'Reg L model'!AD68),0))+'Reg L model'!AC68*(LOG10(+$E76*1000)-'Reg L model'!AE68)*MAX((LOG10($E76*1000)-'Reg L model'!AE68),0)))/100)),"")</f>
        <v/>
      </c>
    </row>
    <row r="77" spans="1:31" s="383" customFormat="1" ht="12.75" customHeight="1" x14ac:dyDescent="0.25">
      <c r="A77" s="519" t="s">
        <v>424</v>
      </c>
      <c r="B77" s="387"/>
      <c r="C77" s="52"/>
      <c r="D77" s="502" t="str">
        <f t="shared" si="19"/>
        <v/>
      </c>
      <c r="E77" s="52"/>
      <c r="F77" s="502" t="str">
        <f t="shared" si="20"/>
        <v/>
      </c>
      <c r="G77" s="501" t="str">
        <f t="shared" si="6"/>
        <v/>
      </c>
      <c r="H77" s="502" t="str">
        <f t="shared" si="21"/>
        <v/>
      </c>
      <c r="I77" s="52"/>
      <c r="J77" s="502" t="str">
        <f t="shared" si="22"/>
        <v/>
      </c>
      <c r="K77" s="504" t="str">
        <f t="shared" ca="1" si="23"/>
        <v/>
      </c>
      <c r="L77" s="505" t="str">
        <f t="shared" si="7"/>
        <v/>
      </c>
      <c r="M77" s="504" t="str">
        <f t="shared" ca="1" si="24"/>
        <v/>
      </c>
      <c r="N77" s="505" t="str">
        <f t="shared" si="8"/>
        <v/>
      </c>
      <c r="O77" s="501" t="str">
        <f t="shared" si="9"/>
        <v/>
      </c>
      <c r="P77" s="505" t="str">
        <f t="shared" si="10"/>
        <v/>
      </c>
      <c r="Q77" s="501" t="str">
        <f t="shared" si="11"/>
        <v/>
      </c>
      <c r="R77" s="506" t="str">
        <f t="shared" si="12"/>
        <v/>
      </c>
      <c r="S77" s="502"/>
      <c r="T77" s="502"/>
      <c r="U77" s="501" t="str">
        <f>IF(+$C77&gt;0,(SUM(+$C77*10^(+'Reg L model'!G69+'Reg L model'!H69*LOG10(+$C77*1000)+(+'Reg L model'!I69*(LOG10(+$C77*1000)^2)+'Reg L model'!J69*(LOG10(+$C77*1000)-'Reg L model'!L69)*(MAX((LOG10(+$C77*1000)-'Reg L model'!L69),0))+'Reg L model'!K69*(LOG10(+$C77*1000)-'Reg L model'!M69)*MAX((LOG10($C77*1000)-'Reg L model'!M69),0)))/100)),"")</f>
        <v/>
      </c>
      <c r="V77" s="501"/>
      <c r="W77" s="501" t="str">
        <f>IF(+$E77&gt;0,(SUM(+$E77*10^(+'Reg L model'!G69+'Reg L model'!H69*LOG10(+$E77*1000)+(+'Reg L model'!I69*(LOG10(+$E77*1000)^2)+'Reg L model'!J69*(LOG10(+$E77*1000)-'Reg L model'!L69)*(MAX((LOG10(+$E77*1000)-'Reg L model'!L69),0))+'Reg L model'!K69*(LOG10(+$E77*1000)-'Reg L model'!M69)*MAX((LOG10($E77*1000)-'Reg L model'!M69),0)))/100)),"")</f>
        <v/>
      </c>
      <c r="X77" s="501"/>
      <c r="Y77" s="501" t="str">
        <f>IF(+$C77&gt;0,(SUM(+$C77*10^(+'Reg L model'!P69+'Reg L model'!Q69*LOG10(+$C77*1000)+(+'Reg L model'!R69*(LOG10(+$C77*1000)^2)+'Reg L model'!S69*(LOG10(+$C77*1000)-'Reg L model'!U69)*(MAX((LOG10(+$C77*1000)-'Reg L model'!U69),0))+'Reg L model'!T69*(LOG10(+$C77*1000)-'Reg L model'!V69)*MAX((LOG10($C77*1000)-'Reg L model'!V69),0)))/100)),"")</f>
        <v/>
      </c>
      <c r="Z77" s="501"/>
      <c r="AA77" s="501" t="str">
        <f>IF(+$E77&gt;0,(SUM(+$E77*10^(+'Reg L model'!P69+'Reg L model'!Q69*LOG10(+$E77*1000)+(+'Reg L model'!R69*(LOG10(+$E77*1000)^2)+'Reg L model'!S69*(LOG10(+$E77*1000)-'Reg L model'!U69)*(MAX((LOG10(+$E77*1000)-'Reg L model'!U69),0))+'Reg L model'!T69*(LOG10(+$E77*1000)-'Reg L model'!V69)*MAX((LOG10($E77*1000)-'Reg L model'!V69),0)))/100)),"")</f>
        <v/>
      </c>
      <c r="AB77" s="501"/>
      <c r="AC77" s="501" t="str">
        <f>IF(+$C77&gt;0,(SUM(+$C77*10^(+'Reg L model'!Y69+'Reg L model'!Z69*LOG10(+$C77*1000)+(+'Reg L model'!AA69*(LOG10(+$C77*1000)^2)+'Reg L model'!AB69*(LOG10(+$C77*1000)-'Reg L model'!AD69)*(MAX((LOG10(+$C77*1000)-'Reg L model'!AD69),0))+'Reg L model'!AC69*(LOG10(+$C77*1000)-'Reg L model'!AE69)*MAX((LOG10($C77*1000)-'Reg L model'!AE69),0)))/100)),"")</f>
        <v/>
      </c>
      <c r="AD77" s="501"/>
      <c r="AE77" s="501" t="str">
        <f>IF(+$E77&gt;0,(SUM(+$E77*10^(+'Reg L model'!Y69+'Reg L model'!Z69*LOG10(+$E77*1000)+(+'Reg L model'!AA69*(LOG10(+$E77*1000)^2)+'Reg L model'!AB69*(LOG10(+$E77*1000)-'Reg L model'!AD69)*(MAX((LOG10(+$E77*1000)-'Reg L model'!AD69),0))+'Reg L model'!AC69*(LOG10(+$E77*1000)-'Reg L model'!AE69)*MAX((LOG10($E77*1000)-'Reg L model'!AE69),0)))/100)),"")</f>
        <v/>
      </c>
    </row>
    <row r="78" spans="1:31" s="383" customFormat="1" ht="12.75" customHeight="1" x14ac:dyDescent="0.25">
      <c r="A78" s="519" t="s">
        <v>425</v>
      </c>
      <c r="B78" s="387"/>
      <c r="C78" s="52"/>
      <c r="D78" s="502"/>
      <c r="E78" s="52"/>
      <c r="F78" s="502"/>
      <c r="G78" s="501" t="str">
        <f t="shared" si="6"/>
        <v/>
      </c>
      <c r="H78" s="502"/>
      <c r="I78" s="52"/>
      <c r="J78" s="502"/>
      <c r="K78" s="504" t="str">
        <f t="shared" ca="1" si="23"/>
        <v/>
      </c>
      <c r="L78" s="505" t="str">
        <f t="shared" si="7"/>
        <v/>
      </c>
      <c r="M78" s="504" t="str">
        <f t="shared" ca="1" si="24"/>
        <v/>
      </c>
      <c r="N78" s="505" t="str">
        <f t="shared" si="8"/>
        <v/>
      </c>
      <c r="O78" s="501" t="str">
        <f t="shared" si="9"/>
        <v/>
      </c>
      <c r="P78" s="505" t="str">
        <f t="shared" si="10"/>
        <v/>
      </c>
      <c r="Q78" s="501" t="str">
        <f t="shared" si="11"/>
        <v/>
      </c>
      <c r="R78" s="506" t="str">
        <f t="shared" si="12"/>
        <v/>
      </c>
      <c r="S78" s="502"/>
      <c r="T78" s="502"/>
      <c r="U78" s="501" t="str">
        <f>IF(+$C78&gt;0,(SUM(+$C78*10^(+'Reg L model'!G70+'Reg L model'!H70*LOG10(+$C78*1000)+(+'Reg L model'!I70*(LOG10(+$C78*1000)^2)+'Reg L model'!J70*(LOG10(+$C78*1000)-'Reg L model'!L70)*(MAX((LOG10(+$C78*1000)-'Reg L model'!L70),0))+'Reg L model'!K70*(LOG10(+$C78*1000)-'Reg L model'!M70)*MAX((LOG10($C78*1000)-'Reg L model'!M70),0)))/100)),"")</f>
        <v/>
      </c>
      <c r="V78" s="501"/>
      <c r="W78" s="501" t="str">
        <f>IF(+$E78&gt;0,(SUM(+$E78*10^(+'Reg L model'!G70+'Reg L model'!H70*LOG10(+$E78*1000)+(+'Reg L model'!I70*(LOG10(+$E78*1000)^2)+'Reg L model'!J70*(LOG10(+$E78*1000)-'Reg L model'!L70)*(MAX((LOG10(+$E78*1000)-'Reg L model'!L70),0))+'Reg L model'!K70*(LOG10(+$E78*1000)-'Reg L model'!M70)*MAX((LOG10($E78*1000)-'Reg L model'!M70),0)))/100)),"")</f>
        <v/>
      </c>
      <c r="X78" s="501"/>
      <c r="Y78" s="501" t="str">
        <f>IF(+$C78&gt;0,(SUM(+$C78*10^(+'Reg L model'!P70+'Reg L model'!Q70*LOG10(+$C78*1000)+(+'Reg L model'!R70*(LOG10(+$C78*1000)^2)+'Reg L model'!S70*(LOG10(+$C78*1000)-'Reg L model'!U70)*(MAX((LOG10(+$C78*1000)-'Reg L model'!U70),0))+'Reg L model'!T70*(LOG10(+$C78*1000)-'Reg L model'!V70)*MAX((LOG10($C78*1000)-'Reg L model'!V70),0)))/100)),"")</f>
        <v/>
      </c>
      <c r="Z78" s="501"/>
      <c r="AA78" s="501" t="str">
        <f>IF(+$E78&gt;0,(SUM(+$E78*10^(+'Reg L model'!P70+'Reg L model'!Q70*LOG10(+$E78*1000)+(+'Reg L model'!R70*(LOG10(+$E78*1000)^2)+'Reg L model'!S70*(LOG10(+$E78*1000)-'Reg L model'!U70)*(MAX((LOG10(+$E78*1000)-'Reg L model'!U70),0))+'Reg L model'!T70*(LOG10(+$E78*1000)-'Reg L model'!V70)*MAX((LOG10($E78*1000)-'Reg L model'!V70),0)))/100)),"")</f>
        <v/>
      </c>
      <c r="AB78" s="501"/>
      <c r="AC78" s="501" t="str">
        <f>IF(+$C78&gt;0,(SUM(+$C78*10^(+'Reg L model'!Y70+'Reg L model'!Z70*LOG10(+$C78*1000)+(+'Reg L model'!AA70*(LOG10(+$C78*1000)^2)+'Reg L model'!AB70*(LOG10(+$C78*1000)-'Reg L model'!AD70)*(MAX((LOG10(+$C78*1000)-'Reg L model'!AD70),0))+'Reg L model'!AC70*(LOG10(+$C78*1000)-'Reg L model'!AE70)*MAX((LOG10($C78*1000)-'Reg L model'!AE70),0)))/100)),"")</f>
        <v/>
      </c>
      <c r="AD78" s="501"/>
      <c r="AE78" s="501" t="str">
        <f>IF(+$E78&gt;0,(SUM(+$E78*10^(+'Reg L model'!Y70+'Reg L model'!Z70*LOG10(+$E78*1000)+(+'Reg L model'!AA70*(LOG10(+$E78*1000)^2)+'Reg L model'!AB70*(LOG10(+$E78*1000)-'Reg L model'!AD70)*(MAX((LOG10(+$E78*1000)-'Reg L model'!AD70),0))+'Reg L model'!AC70*(LOG10(+$E78*1000)-'Reg L model'!AE70)*MAX((LOG10($E78*1000)-'Reg L model'!AE70),0)))/100)),"")</f>
        <v/>
      </c>
    </row>
    <row r="79" spans="1:31" s="383" customFormat="1" ht="12.75" customHeight="1" x14ac:dyDescent="0.25">
      <c r="A79" s="519" t="s">
        <v>426</v>
      </c>
      <c r="B79" s="387"/>
      <c r="C79" s="52"/>
      <c r="D79" s="502"/>
      <c r="E79" s="52"/>
      <c r="F79" s="502"/>
      <c r="G79" s="501" t="str">
        <f t="shared" si="6"/>
        <v/>
      </c>
      <c r="H79" s="502"/>
      <c r="I79" s="52"/>
      <c r="J79" s="502"/>
      <c r="K79" s="504" t="str">
        <f t="shared" ca="1" si="23"/>
        <v/>
      </c>
      <c r="L79" s="505" t="str">
        <f t="shared" si="7"/>
        <v/>
      </c>
      <c r="M79" s="504" t="str">
        <f t="shared" ca="1" si="24"/>
        <v/>
      </c>
      <c r="N79" s="505" t="str">
        <f t="shared" si="8"/>
        <v/>
      </c>
      <c r="O79" s="501" t="str">
        <f t="shared" si="9"/>
        <v/>
      </c>
      <c r="P79" s="505" t="str">
        <f t="shared" si="10"/>
        <v/>
      </c>
      <c r="Q79" s="501" t="str">
        <f t="shared" si="11"/>
        <v/>
      </c>
      <c r="R79" s="506" t="str">
        <f t="shared" si="12"/>
        <v/>
      </c>
      <c r="S79" s="502"/>
      <c r="T79" s="502"/>
      <c r="U79" s="501" t="str">
        <f>IF(+$C79&gt;0,(SUM(+$C79*10^(+'Reg L model'!G71+'Reg L model'!H71*LOG10(+$C79*1000)+(+'Reg L model'!I71*(LOG10(+$C79*1000)^2)+'Reg L model'!J71*(LOG10(+$C79*1000)-'Reg L model'!L71)*(MAX((LOG10(+$C79*1000)-'Reg L model'!L71),0))+'Reg L model'!K71*(LOG10(+$C79*1000)-'Reg L model'!M71)*MAX((LOG10($C79*1000)-'Reg L model'!M71),0)))/100)),"")</f>
        <v/>
      </c>
      <c r="V79" s="501"/>
      <c r="W79" s="501" t="str">
        <f>IF(+$E79&gt;0,(SUM(+$E79*10^(+'Reg L model'!G71+'Reg L model'!H71*LOG10(+$E79*1000)+(+'Reg L model'!I71*(LOG10(+$E79*1000)^2)+'Reg L model'!J71*(LOG10(+$E79*1000)-'Reg L model'!L71)*(MAX((LOG10(+$E79*1000)-'Reg L model'!L71),0))+'Reg L model'!K71*(LOG10(+$E79*1000)-'Reg L model'!M71)*MAX((LOG10($E79*1000)-'Reg L model'!M71),0)))/100)),"")</f>
        <v/>
      </c>
      <c r="X79" s="501"/>
      <c r="Y79" s="501" t="str">
        <f>IF(+$C79&gt;0,(SUM(+$C79*10^(+'Reg L model'!P71+'Reg L model'!Q71*LOG10(+$C79*1000)+(+'Reg L model'!R71*(LOG10(+$C79*1000)^2)+'Reg L model'!S71*(LOG10(+$C79*1000)-'Reg L model'!U71)*(MAX((LOG10(+$C79*1000)-'Reg L model'!U71),0))+'Reg L model'!T71*(LOG10(+$C79*1000)-'Reg L model'!V71)*MAX((LOG10($C79*1000)-'Reg L model'!V71),0)))/100)),"")</f>
        <v/>
      </c>
      <c r="Z79" s="501"/>
      <c r="AA79" s="501" t="str">
        <f>IF(+$E79&gt;0,(SUM(+$E79*10^(+'Reg L model'!P71+'Reg L model'!Q71*LOG10(+$E79*1000)+(+'Reg L model'!R71*(LOG10(+$E79*1000)^2)+'Reg L model'!S71*(LOG10(+$E79*1000)-'Reg L model'!U71)*(MAX((LOG10(+$E79*1000)-'Reg L model'!U71),0))+'Reg L model'!T71*(LOG10(+$E79*1000)-'Reg L model'!V71)*MAX((LOG10($E79*1000)-'Reg L model'!V71),0)))/100)),"")</f>
        <v/>
      </c>
      <c r="AB79" s="501"/>
      <c r="AC79" s="501" t="str">
        <f>IF(+$C79&gt;0,(SUM(+$C79*10^(+'Reg L model'!Y71+'Reg L model'!Z71*LOG10(+$C79*1000)+(+'Reg L model'!AA71*(LOG10(+$C79*1000)^2)+'Reg L model'!AB71*(LOG10(+$C79*1000)-'Reg L model'!AD71)*(MAX((LOG10(+$C79*1000)-'Reg L model'!AD71),0))+'Reg L model'!AC71*(LOG10(+$C79*1000)-'Reg L model'!AE71)*MAX((LOG10($C79*1000)-'Reg L model'!AE71),0)))/100)),"")</f>
        <v/>
      </c>
      <c r="AD79" s="501"/>
      <c r="AE79" s="501" t="str">
        <f>IF(+$E79&gt;0,(SUM(+$E79*10^(+'Reg L model'!Y71+'Reg L model'!Z71*LOG10(+$E79*1000)+(+'Reg L model'!AA71*(LOG10(+$E79*1000)^2)+'Reg L model'!AB71*(LOG10(+$E79*1000)-'Reg L model'!AD71)*(MAX((LOG10(+$E79*1000)-'Reg L model'!AD71),0))+'Reg L model'!AC71*(LOG10(+$E79*1000)-'Reg L model'!AE71)*MAX((LOG10($E79*1000)-'Reg L model'!AE71),0)))/100)),"")</f>
        <v/>
      </c>
    </row>
    <row r="80" spans="1:31" s="383" customFormat="1" ht="12.75" customHeight="1" x14ac:dyDescent="0.25">
      <c r="A80" s="519" t="s">
        <v>427</v>
      </c>
      <c r="B80" s="387"/>
      <c r="C80" s="52"/>
      <c r="D80" s="502"/>
      <c r="E80" s="52"/>
      <c r="F80" s="502"/>
      <c r="G80" s="501" t="str">
        <f t="shared" si="6"/>
        <v/>
      </c>
      <c r="H80" s="502"/>
      <c r="I80" s="52"/>
      <c r="J80" s="502"/>
      <c r="K80" s="504" t="str">
        <f t="shared" ca="1" si="23"/>
        <v/>
      </c>
      <c r="L80" s="505" t="str">
        <f t="shared" si="7"/>
        <v/>
      </c>
      <c r="M80" s="504" t="str">
        <f t="shared" ca="1" si="24"/>
        <v/>
      </c>
      <c r="N80" s="505" t="str">
        <f t="shared" si="8"/>
        <v/>
      </c>
      <c r="O80" s="501" t="str">
        <f t="shared" si="9"/>
        <v/>
      </c>
      <c r="P80" s="505" t="str">
        <f t="shared" si="10"/>
        <v/>
      </c>
      <c r="Q80" s="501" t="str">
        <f t="shared" si="11"/>
        <v/>
      </c>
      <c r="R80" s="506" t="str">
        <f t="shared" si="12"/>
        <v/>
      </c>
      <c r="S80" s="502"/>
      <c r="T80" s="502"/>
      <c r="U80" s="501" t="str">
        <f>IF(+$C80&gt;0,(SUM(+$C80*10^(+'Reg L model'!G72+'Reg L model'!H72*LOG10(+$C80*1000)+(+'Reg L model'!I72*(LOG10(+$C80*1000)^2)+'Reg L model'!J72*(LOG10(+$C80*1000)-'Reg L model'!L72)*(MAX((LOG10(+$C80*1000)-'Reg L model'!L72),0))+'Reg L model'!K72*(LOG10(+$C80*1000)-'Reg L model'!M72)*MAX((LOG10($C80*1000)-'Reg L model'!M72),0)))/100)),"")</f>
        <v/>
      </c>
      <c r="V80" s="501"/>
      <c r="W80" s="501" t="str">
        <f>IF(+$E80&gt;0,(SUM(+$E80*10^(+'Reg L model'!G72+'Reg L model'!H72*LOG10(+$E80*1000)+(+'Reg L model'!I72*(LOG10(+$E80*1000)^2)+'Reg L model'!J72*(LOG10(+$E80*1000)-'Reg L model'!L72)*(MAX((LOG10(+$E80*1000)-'Reg L model'!L72),0))+'Reg L model'!K72*(LOG10(+$E80*1000)-'Reg L model'!M72)*MAX((LOG10($E80*1000)-'Reg L model'!M72),0)))/100)),"")</f>
        <v/>
      </c>
      <c r="X80" s="501"/>
      <c r="Y80" s="501" t="str">
        <f>IF(+$C80&gt;0,(SUM(+$C80*10^(+'Reg L model'!P72+'Reg L model'!Q72*LOG10(+$C80*1000)+(+'Reg L model'!R72*(LOG10(+$C80*1000)^2)+'Reg L model'!S72*(LOG10(+$C80*1000)-'Reg L model'!U72)*(MAX((LOG10(+$C80*1000)-'Reg L model'!U72),0))+'Reg L model'!T72*(LOG10(+$C80*1000)-'Reg L model'!V72)*MAX((LOG10($C80*1000)-'Reg L model'!V72),0)))/100)),"")</f>
        <v/>
      </c>
      <c r="Z80" s="501"/>
      <c r="AA80" s="501" t="str">
        <f>IF(+$E80&gt;0,(SUM(+$E80*10^(+'Reg L model'!P72+'Reg L model'!Q72*LOG10(+$E80*1000)+(+'Reg L model'!R72*(LOG10(+$E80*1000)^2)+'Reg L model'!S72*(LOG10(+$E80*1000)-'Reg L model'!U72)*(MAX((LOG10(+$E80*1000)-'Reg L model'!U72),0))+'Reg L model'!T72*(LOG10(+$E80*1000)-'Reg L model'!V72)*MAX((LOG10($E80*1000)-'Reg L model'!V72),0)))/100)),"")</f>
        <v/>
      </c>
      <c r="AB80" s="501"/>
      <c r="AC80" s="501" t="str">
        <f>IF(+$C80&gt;0,(SUM(+$C80*10^(+'Reg L model'!Y72+'Reg L model'!Z72*LOG10(+$C80*1000)+(+'Reg L model'!AA72*(LOG10(+$C80*1000)^2)+'Reg L model'!AB72*(LOG10(+$C80*1000)-'Reg L model'!AD72)*(MAX((LOG10(+$C80*1000)-'Reg L model'!AD72),0))+'Reg L model'!AC72*(LOG10(+$C80*1000)-'Reg L model'!AE72)*MAX((LOG10($C80*1000)-'Reg L model'!AE72),0)))/100)),"")</f>
        <v/>
      </c>
      <c r="AD80" s="501"/>
      <c r="AE80" s="501" t="str">
        <f>IF(+$E80&gt;0,(SUM(+$E80*10^(+'Reg L model'!Y72+'Reg L model'!Z72*LOG10(+$E80*1000)+(+'Reg L model'!AA72*(LOG10(+$E80*1000)^2)+'Reg L model'!AB72*(LOG10(+$E80*1000)-'Reg L model'!AD72)*(MAX((LOG10(+$E80*1000)-'Reg L model'!AD72),0))+'Reg L model'!AC72*(LOG10(+$E80*1000)-'Reg L model'!AE72)*MAX((LOG10($E80*1000)-'Reg L model'!AE72),0)))/100)),"")</f>
        <v/>
      </c>
    </row>
    <row r="81" spans="1:31" s="383" customFormat="1" ht="12.75" customHeight="1" x14ac:dyDescent="0.25">
      <c r="A81" s="519" t="s">
        <v>428</v>
      </c>
      <c r="B81" s="391"/>
      <c r="C81" s="52"/>
      <c r="D81" s="502"/>
      <c r="E81" s="52"/>
      <c r="F81" s="502"/>
      <c r="G81" s="501" t="str">
        <f t="shared" ref="G81:G118" si="25">IF($C$13="Unemployed",IF($E$13="Labour force",IF(+C81=0,IF(+E81=0,"","Col C please?"),IF(+E81=0,"Col C/Col E",+C81*100/+E81)),""),"")</f>
        <v/>
      </c>
      <c r="H81" s="502"/>
      <c r="I81" s="52"/>
      <c r="J81" s="502"/>
      <c r="K81" s="504" t="str">
        <f t="shared" ca="1" si="23"/>
        <v/>
      </c>
      <c r="L81" s="505" t="str">
        <f t="shared" ref="L81:L118" si="26">IF(SUM($C81)&gt;0,IF(SUM($K81)/SUM($C81)&gt;0.25,"*",""),"")</f>
        <v/>
      </c>
      <c r="M81" s="504" t="str">
        <f t="shared" ca="1" si="24"/>
        <v/>
      </c>
      <c r="N81" s="505" t="str">
        <f t="shared" ref="N81:N118" si="27">IF(SUM($E81)&gt;0,IF(SUM($M81)/SUM($E81)&gt;0.25,"*",""),"")</f>
        <v/>
      </c>
      <c r="O81" s="501" t="str">
        <f t="shared" ref="O81:O118" si="28">IF(AND($C$10&gt;39386,NOT($G81="")),(SQRT((+$U81/+$C81*100)^2-(+$W81/+$E81*100)^2)*SUM($G81)/100),"")</f>
        <v/>
      </c>
      <c r="P81" s="505" t="str">
        <f t="shared" ref="P81:P118" si="29">IF(SUM($G81)&gt;0,IF(SUM($O81)/SUM($G81)&gt;0.25,"*",""),"")</f>
        <v/>
      </c>
      <c r="Q81" s="501" t="str">
        <f t="shared" ref="Q81:Q118" si="30">IF(AND($C$10&gt;39386,$U81&gt;0,$I81&gt;0,$C81&gt;0),($U81/$C81*$I81),"")</f>
        <v/>
      </c>
      <c r="R81" s="506" t="str">
        <f t="shared" ref="R81:R118" si="31">IF($I81&gt;0,IF(SUM($Q81/+$I81)&gt;0.25,"*",""),"")</f>
        <v/>
      </c>
      <c r="S81" s="502"/>
      <c r="T81" s="502"/>
      <c r="U81" s="501" t="str">
        <f>IF(+$C81&gt;0,(SUM(+$C81*10^(+'Reg L model'!G73+'Reg L model'!H73*LOG10(+$C81*1000)+(+'Reg L model'!I73*(LOG10(+$C81*1000)^2)+'Reg L model'!J73*(LOG10(+$C81*1000)-'Reg L model'!L73)*(MAX((LOG10(+$C81*1000)-'Reg L model'!L73),0))+'Reg L model'!K73*(LOG10(+$C81*1000)-'Reg L model'!M73)*MAX((LOG10($C81*1000)-'Reg L model'!M73),0)))/100)),"")</f>
        <v/>
      </c>
      <c r="V81" s="501"/>
      <c r="W81" s="501" t="str">
        <f>IF(+$E81&gt;0,(SUM(+$E81*10^(+'Reg L model'!G73+'Reg L model'!H73*LOG10(+$E81*1000)+(+'Reg L model'!I73*(LOG10(+$E81*1000)^2)+'Reg L model'!J73*(LOG10(+$E81*1000)-'Reg L model'!L73)*(MAX((LOG10(+$E81*1000)-'Reg L model'!L73),0))+'Reg L model'!K73*(LOG10(+$E81*1000)-'Reg L model'!M73)*MAX((LOG10($E81*1000)-'Reg L model'!M73),0)))/100)),"")</f>
        <v/>
      </c>
      <c r="X81" s="501"/>
      <c r="Y81" s="501" t="str">
        <f>IF(+$C81&gt;0,(SUM(+$C81*10^(+'Reg L model'!P73+'Reg L model'!Q73*LOG10(+$C81*1000)+(+'Reg L model'!R73*(LOG10(+$C81*1000)^2)+'Reg L model'!S73*(LOG10(+$C81*1000)-'Reg L model'!U73)*(MAX((LOG10(+$C81*1000)-'Reg L model'!U73),0))+'Reg L model'!T73*(LOG10(+$C81*1000)-'Reg L model'!V73)*MAX((LOG10($C81*1000)-'Reg L model'!V73),0)))/100)),"")</f>
        <v/>
      </c>
      <c r="Z81" s="501"/>
      <c r="AA81" s="501" t="str">
        <f>IF(+$E81&gt;0,(SUM(+$E81*10^(+'Reg L model'!P73+'Reg L model'!Q73*LOG10(+$E81*1000)+(+'Reg L model'!R73*(LOG10(+$E81*1000)^2)+'Reg L model'!S73*(LOG10(+$E81*1000)-'Reg L model'!U73)*(MAX((LOG10(+$E81*1000)-'Reg L model'!U73),0))+'Reg L model'!T73*(LOG10(+$E81*1000)-'Reg L model'!V73)*MAX((LOG10($E81*1000)-'Reg L model'!V73),0)))/100)),"")</f>
        <v/>
      </c>
      <c r="AB81" s="501"/>
      <c r="AC81" s="501" t="str">
        <f>IF(+$C81&gt;0,(SUM(+$C81*10^(+'Reg L model'!Y73+'Reg L model'!Z73*LOG10(+$C81*1000)+(+'Reg L model'!AA73*(LOG10(+$C81*1000)^2)+'Reg L model'!AB73*(LOG10(+$C81*1000)-'Reg L model'!AD73)*(MAX((LOG10(+$C81*1000)-'Reg L model'!AD73),0))+'Reg L model'!AC73*(LOG10(+$C81*1000)-'Reg L model'!AE73)*MAX((LOG10($C81*1000)-'Reg L model'!AE73),0)))/100)),"")</f>
        <v/>
      </c>
      <c r="AD81" s="501"/>
      <c r="AE81" s="501" t="str">
        <f>IF(+$E81&gt;0,(SUM(+$E81*10^(+'Reg L model'!Y73+'Reg L model'!Z73*LOG10(+$E81*1000)+(+'Reg L model'!AA73*(LOG10(+$E81*1000)^2)+'Reg L model'!AB73*(LOG10(+$E81*1000)-'Reg L model'!AD73)*(MAX((LOG10(+$E81*1000)-'Reg L model'!AD73),0))+'Reg L model'!AC73*(LOG10(+$E81*1000)-'Reg L model'!AE73)*MAX((LOG10($E81*1000)-'Reg L model'!AE73),0)))/100)),"")</f>
        <v/>
      </c>
    </row>
    <row r="82" spans="1:31" s="383" customFormat="1" ht="12.75" customHeight="1" x14ac:dyDescent="0.25">
      <c r="A82" s="519" t="s">
        <v>429</v>
      </c>
      <c r="B82" s="386"/>
      <c r="C82" s="52"/>
      <c r="D82" s="502" t="str">
        <f t="shared" si="19"/>
        <v/>
      </c>
      <c r="E82" s="52"/>
      <c r="F82" s="502" t="str">
        <f t="shared" si="20"/>
        <v/>
      </c>
      <c r="G82" s="501" t="str">
        <f t="shared" si="25"/>
        <v/>
      </c>
      <c r="H82" s="502" t="str">
        <f t="shared" si="21"/>
        <v/>
      </c>
      <c r="I82" s="52"/>
      <c r="J82" s="502" t="str">
        <f t="shared" si="22"/>
        <v/>
      </c>
      <c r="K82" s="504" t="str">
        <f t="shared" ca="1" si="23"/>
        <v/>
      </c>
      <c r="L82" s="505" t="str">
        <f t="shared" si="26"/>
        <v/>
      </c>
      <c r="M82" s="504" t="str">
        <f t="shared" ca="1" si="24"/>
        <v/>
      </c>
      <c r="N82" s="505" t="str">
        <f t="shared" si="27"/>
        <v/>
      </c>
      <c r="O82" s="501" t="str">
        <f t="shared" si="28"/>
        <v/>
      </c>
      <c r="P82" s="505" t="str">
        <f t="shared" si="29"/>
        <v/>
      </c>
      <c r="Q82" s="501" t="str">
        <f t="shared" si="30"/>
        <v/>
      </c>
      <c r="R82" s="506" t="str">
        <f t="shared" si="31"/>
        <v/>
      </c>
      <c r="S82" s="502"/>
      <c r="T82" s="502"/>
      <c r="U82" s="501" t="str">
        <f>IF(+$C82&gt;0,(SUM(+$C82*10^(+'Reg L model'!G74+'Reg L model'!H74*LOG10(+$C82*1000)+(+'Reg L model'!I74*(LOG10(+$C82*1000)^2)+'Reg L model'!J74*(LOG10(+$C82*1000)-'Reg L model'!L74)*(MAX((LOG10(+$C82*1000)-'Reg L model'!L74),0))+'Reg L model'!K74*(LOG10(+$C82*1000)-'Reg L model'!M74)*MAX((LOG10($C82*1000)-'Reg L model'!M74),0)))/100)),"")</f>
        <v/>
      </c>
      <c r="V82" s="501"/>
      <c r="W82" s="501" t="str">
        <f>IF(+$E82&gt;0,(SUM(+$E82*10^(+'Reg L model'!G74+'Reg L model'!H74*LOG10(+$E82*1000)+(+'Reg L model'!I74*(LOG10(+$E82*1000)^2)+'Reg L model'!J74*(LOG10(+$E82*1000)-'Reg L model'!L74)*(MAX((LOG10(+$E82*1000)-'Reg L model'!L74),0))+'Reg L model'!K74*(LOG10(+$E82*1000)-'Reg L model'!M74)*MAX((LOG10($E82*1000)-'Reg L model'!M74),0)))/100)),"")</f>
        <v/>
      </c>
      <c r="X82" s="501"/>
      <c r="Y82" s="501" t="str">
        <f>IF(+$C82&gt;0,(SUM(+$C82*10^(+'Reg L model'!P74+'Reg L model'!Q74*LOG10(+$C82*1000)+(+'Reg L model'!R74*(LOG10(+$C82*1000)^2)+'Reg L model'!S74*(LOG10(+$C82*1000)-'Reg L model'!U74)*(MAX((LOG10(+$C82*1000)-'Reg L model'!U74),0))+'Reg L model'!T74*(LOG10(+$C82*1000)-'Reg L model'!V74)*MAX((LOG10($C82*1000)-'Reg L model'!V74),0)))/100)),"")</f>
        <v/>
      </c>
      <c r="Z82" s="501"/>
      <c r="AA82" s="501" t="str">
        <f>IF(+$E82&gt;0,(SUM(+$E82*10^(+'Reg L model'!P74+'Reg L model'!Q74*LOG10(+$E82*1000)+(+'Reg L model'!R74*(LOG10(+$E82*1000)^2)+'Reg L model'!S74*(LOG10(+$E82*1000)-'Reg L model'!U74)*(MAX((LOG10(+$E82*1000)-'Reg L model'!U74),0))+'Reg L model'!T74*(LOG10(+$E82*1000)-'Reg L model'!V74)*MAX((LOG10($E82*1000)-'Reg L model'!V74),0)))/100)),"")</f>
        <v/>
      </c>
      <c r="AB82" s="501"/>
      <c r="AC82" s="501" t="str">
        <f>IF(+$C82&gt;0,(SUM(+$C82*10^(+'Reg L model'!Y74+'Reg L model'!Z74*LOG10(+$C82*1000)+(+'Reg L model'!AA74*(LOG10(+$C82*1000)^2)+'Reg L model'!AB74*(LOG10(+$C82*1000)-'Reg L model'!AD74)*(MAX((LOG10(+$C82*1000)-'Reg L model'!AD74),0))+'Reg L model'!AC74*(LOG10(+$C82*1000)-'Reg L model'!AE74)*MAX((LOG10($C82*1000)-'Reg L model'!AE74),0)))/100)),"")</f>
        <v/>
      </c>
      <c r="AD82" s="501"/>
      <c r="AE82" s="501" t="str">
        <f>IF(+$E82&gt;0,(SUM(+$E82*10^(+'Reg L model'!Y74+'Reg L model'!Z74*LOG10(+$E82*1000)+(+'Reg L model'!AA74*(LOG10(+$E82*1000)^2)+'Reg L model'!AB74*(LOG10(+$E82*1000)-'Reg L model'!AD74)*(MAX((LOG10(+$E82*1000)-'Reg L model'!AD74),0))+'Reg L model'!AC74*(LOG10(+$E82*1000)-'Reg L model'!AE74)*MAX((LOG10($E82*1000)-'Reg L model'!AE74),0)))/100)),"")</f>
        <v/>
      </c>
    </row>
    <row r="83" spans="1:31" s="383" customFormat="1" ht="12.75" customHeight="1" x14ac:dyDescent="0.25">
      <c r="A83" s="519" t="s">
        <v>430</v>
      </c>
      <c r="B83" s="387"/>
      <c r="C83" s="52"/>
      <c r="D83" s="502" t="str">
        <f t="shared" si="19"/>
        <v/>
      </c>
      <c r="E83" s="52"/>
      <c r="F83" s="502" t="str">
        <f t="shared" si="20"/>
        <v/>
      </c>
      <c r="G83" s="501" t="str">
        <f t="shared" si="25"/>
        <v/>
      </c>
      <c r="H83" s="502" t="str">
        <f t="shared" si="21"/>
        <v/>
      </c>
      <c r="I83" s="52"/>
      <c r="J83" s="502" t="str">
        <f t="shared" si="22"/>
        <v/>
      </c>
      <c r="K83" s="504" t="str">
        <f t="shared" ca="1" si="23"/>
        <v/>
      </c>
      <c r="L83" s="505" t="str">
        <f t="shared" si="26"/>
        <v/>
      </c>
      <c r="M83" s="504" t="str">
        <f t="shared" ca="1" si="24"/>
        <v/>
      </c>
      <c r="N83" s="505" t="str">
        <f t="shared" si="27"/>
        <v/>
      </c>
      <c r="O83" s="501" t="str">
        <f t="shared" si="28"/>
        <v/>
      </c>
      <c r="P83" s="505" t="str">
        <f t="shared" si="29"/>
        <v/>
      </c>
      <c r="Q83" s="501" t="str">
        <f t="shared" si="30"/>
        <v/>
      </c>
      <c r="R83" s="506" t="str">
        <f t="shared" si="31"/>
        <v/>
      </c>
      <c r="S83" s="502"/>
      <c r="T83" s="502"/>
      <c r="U83" s="501" t="str">
        <f>IF(+$C83&gt;0,(SUM(+$C83*10^(+'Reg L model'!G75+'Reg L model'!H75*LOG10(+$C83*1000)+(+'Reg L model'!I75*(LOG10(+$C83*1000)^2)+'Reg L model'!J75*(LOG10(+$C83*1000)-'Reg L model'!L75)*(MAX((LOG10(+$C83*1000)-'Reg L model'!L75),0))+'Reg L model'!K75*(LOG10(+$C83*1000)-'Reg L model'!M75)*MAX((LOG10($C83*1000)-'Reg L model'!M75),0)))/100)),"")</f>
        <v/>
      </c>
      <c r="V83" s="501"/>
      <c r="W83" s="501" t="str">
        <f>IF(+$E83&gt;0,(SUM(+$E83*10^(+'Reg L model'!G75+'Reg L model'!H75*LOG10(+$E83*1000)+(+'Reg L model'!I75*(LOG10(+$E83*1000)^2)+'Reg L model'!J75*(LOG10(+$E83*1000)-'Reg L model'!L75)*(MAX((LOG10(+$E83*1000)-'Reg L model'!L75),0))+'Reg L model'!K75*(LOG10(+$E83*1000)-'Reg L model'!M75)*MAX((LOG10($E83*1000)-'Reg L model'!M75),0)))/100)),"")</f>
        <v/>
      </c>
      <c r="X83" s="501"/>
      <c r="Y83" s="501" t="str">
        <f>IF(+$C83&gt;0,(SUM(+$C83*10^(+'Reg L model'!P75+'Reg L model'!Q75*LOG10(+$C83*1000)+(+'Reg L model'!R75*(LOG10(+$C83*1000)^2)+'Reg L model'!S75*(LOG10(+$C83*1000)-'Reg L model'!U75)*(MAX((LOG10(+$C83*1000)-'Reg L model'!U75),0))+'Reg L model'!T75*(LOG10(+$C83*1000)-'Reg L model'!V75)*MAX((LOG10($C83*1000)-'Reg L model'!V75),0)))/100)),"")</f>
        <v/>
      </c>
      <c r="Z83" s="501"/>
      <c r="AA83" s="501" t="str">
        <f>IF(+$E83&gt;0,(SUM(+$E83*10^(+'Reg L model'!P75+'Reg L model'!Q75*LOG10(+$E83*1000)+(+'Reg L model'!R75*(LOG10(+$E83*1000)^2)+'Reg L model'!S75*(LOG10(+$E83*1000)-'Reg L model'!U75)*(MAX((LOG10(+$E83*1000)-'Reg L model'!U75),0))+'Reg L model'!T75*(LOG10(+$E83*1000)-'Reg L model'!V75)*MAX((LOG10($E83*1000)-'Reg L model'!V75),0)))/100)),"")</f>
        <v/>
      </c>
      <c r="AB83" s="501"/>
      <c r="AC83" s="501" t="str">
        <f>IF(+$C83&gt;0,(SUM(+$C83*10^(+'Reg L model'!Y75+'Reg L model'!Z75*LOG10(+$C83*1000)+(+'Reg L model'!AA75*(LOG10(+$C83*1000)^2)+'Reg L model'!AB75*(LOG10(+$C83*1000)-'Reg L model'!AD75)*(MAX((LOG10(+$C83*1000)-'Reg L model'!AD75),0))+'Reg L model'!AC75*(LOG10(+$C83*1000)-'Reg L model'!AE75)*MAX((LOG10($C83*1000)-'Reg L model'!AE75),0)))/100)),"")</f>
        <v/>
      </c>
      <c r="AD83" s="501"/>
      <c r="AE83" s="501" t="str">
        <f>IF(+$E83&gt;0,(SUM(+$E83*10^(+'Reg L model'!Y75+'Reg L model'!Z75*LOG10(+$E83*1000)+(+'Reg L model'!AA75*(LOG10(+$E83*1000)^2)+'Reg L model'!AB75*(LOG10(+$E83*1000)-'Reg L model'!AD75)*(MAX((LOG10(+$E83*1000)-'Reg L model'!AD75),0))+'Reg L model'!AC75*(LOG10(+$E83*1000)-'Reg L model'!AE75)*MAX((LOG10($E83*1000)-'Reg L model'!AE75),0)))/100)),"")</f>
        <v/>
      </c>
    </row>
    <row r="84" spans="1:31" s="383" customFormat="1" ht="12.75" customHeight="1" x14ac:dyDescent="0.25">
      <c r="A84" s="519" t="s">
        <v>431</v>
      </c>
      <c r="B84" s="387"/>
      <c r="C84" s="52"/>
      <c r="D84" s="502" t="str">
        <f t="shared" si="19"/>
        <v/>
      </c>
      <c r="E84" s="52"/>
      <c r="F84" s="502" t="str">
        <f t="shared" si="20"/>
        <v/>
      </c>
      <c r="G84" s="501" t="str">
        <f t="shared" si="25"/>
        <v/>
      </c>
      <c r="H84" s="502" t="str">
        <f t="shared" si="21"/>
        <v/>
      </c>
      <c r="I84" s="52"/>
      <c r="J84" s="502" t="str">
        <f t="shared" si="22"/>
        <v/>
      </c>
      <c r="K84" s="504" t="str">
        <f t="shared" ca="1" si="23"/>
        <v/>
      </c>
      <c r="L84" s="505" t="str">
        <f t="shared" si="26"/>
        <v/>
      </c>
      <c r="M84" s="504" t="str">
        <f t="shared" ca="1" si="24"/>
        <v/>
      </c>
      <c r="N84" s="505" t="str">
        <f t="shared" si="27"/>
        <v/>
      </c>
      <c r="O84" s="501" t="str">
        <f t="shared" si="28"/>
        <v/>
      </c>
      <c r="P84" s="505" t="str">
        <f t="shared" si="29"/>
        <v/>
      </c>
      <c r="Q84" s="501" t="str">
        <f t="shared" si="30"/>
        <v/>
      </c>
      <c r="R84" s="506" t="str">
        <f t="shared" si="31"/>
        <v/>
      </c>
      <c r="S84" s="502"/>
      <c r="T84" s="502"/>
      <c r="U84" s="501" t="str">
        <f>IF(+$C84&gt;0,(SUM(+$C84*10^(+'Reg L model'!G76+'Reg L model'!H76*LOG10(+$C84*1000)+(+'Reg L model'!I76*(LOG10(+$C84*1000)^2)+'Reg L model'!J76*(LOG10(+$C84*1000)-'Reg L model'!L76)*(MAX((LOG10(+$C84*1000)-'Reg L model'!L76),0))+'Reg L model'!K76*(LOG10(+$C84*1000)-'Reg L model'!M76)*MAX((LOG10($C84*1000)-'Reg L model'!M76),0)))/100)),"")</f>
        <v/>
      </c>
      <c r="V84" s="501"/>
      <c r="W84" s="501" t="str">
        <f>IF(+$E84&gt;0,(SUM(+$E84*10^(+'Reg L model'!G76+'Reg L model'!H76*LOG10(+$E84*1000)+(+'Reg L model'!I76*(LOG10(+$E84*1000)^2)+'Reg L model'!J76*(LOG10(+$E84*1000)-'Reg L model'!L76)*(MAX((LOG10(+$E84*1000)-'Reg L model'!L76),0))+'Reg L model'!K76*(LOG10(+$E84*1000)-'Reg L model'!M76)*MAX((LOG10($E84*1000)-'Reg L model'!M76),0)))/100)),"")</f>
        <v/>
      </c>
      <c r="X84" s="501"/>
      <c r="Y84" s="501" t="str">
        <f>IF(+$C84&gt;0,(SUM(+$C84*10^(+'Reg L model'!P76+'Reg L model'!Q76*LOG10(+$C84*1000)+(+'Reg L model'!R76*(LOG10(+$C84*1000)^2)+'Reg L model'!S76*(LOG10(+$C84*1000)-'Reg L model'!U76)*(MAX((LOG10(+$C84*1000)-'Reg L model'!U76),0))+'Reg L model'!T76*(LOG10(+$C84*1000)-'Reg L model'!V76)*MAX((LOG10($C84*1000)-'Reg L model'!V76),0)))/100)),"")</f>
        <v/>
      </c>
      <c r="Z84" s="501"/>
      <c r="AA84" s="501" t="str">
        <f>IF(+$E84&gt;0,(SUM(+$E84*10^(+'Reg L model'!P76+'Reg L model'!Q76*LOG10(+$E84*1000)+(+'Reg L model'!R76*(LOG10(+$E84*1000)^2)+'Reg L model'!S76*(LOG10(+$E84*1000)-'Reg L model'!U76)*(MAX((LOG10(+$E84*1000)-'Reg L model'!U76),0))+'Reg L model'!T76*(LOG10(+$E84*1000)-'Reg L model'!V76)*MAX((LOG10($E84*1000)-'Reg L model'!V76),0)))/100)),"")</f>
        <v/>
      </c>
      <c r="AB84" s="501"/>
      <c r="AC84" s="501" t="str">
        <f>IF(+$C84&gt;0,(SUM(+$C84*10^(+'Reg L model'!Y76+'Reg L model'!Z76*LOG10(+$C84*1000)+(+'Reg L model'!AA76*(LOG10(+$C84*1000)^2)+'Reg L model'!AB76*(LOG10(+$C84*1000)-'Reg L model'!AD76)*(MAX((LOG10(+$C84*1000)-'Reg L model'!AD76),0))+'Reg L model'!AC76*(LOG10(+$C84*1000)-'Reg L model'!AE76)*MAX((LOG10($C84*1000)-'Reg L model'!AE76),0)))/100)),"")</f>
        <v/>
      </c>
      <c r="AD84" s="501"/>
      <c r="AE84" s="501" t="str">
        <f>IF(+$E84&gt;0,(SUM(+$E84*10^(+'Reg L model'!Y76+'Reg L model'!Z76*LOG10(+$E84*1000)+(+'Reg L model'!AA76*(LOG10(+$E84*1000)^2)+'Reg L model'!AB76*(LOG10(+$E84*1000)-'Reg L model'!AD76)*(MAX((LOG10(+$E84*1000)-'Reg L model'!AD76),0))+'Reg L model'!AC76*(LOG10(+$E84*1000)-'Reg L model'!AE76)*MAX((LOG10($E84*1000)-'Reg L model'!AE76),0)))/100)),"")</f>
        <v/>
      </c>
    </row>
    <row r="85" spans="1:31" s="383" customFormat="1" ht="12.75" customHeight="1" x14ac:dyDescent="0.25">
      <c r="A85" s="519" t="s">
        <v>432</v>
      </c>
      <c r="B85" s="387"/>
      <c r="C85" s="52"/>
      <c r="D85" s="502" t="str">
        <f t="shared" si="19"/>
        <v/>
      </c>
      <c r="E85" s="52"/>
      <c r="F85" s="502" t="str">
        <f t="shared" si="20"/>
        <v/>
      </c>
      <c r="G85" s="501" t="str">
        <f t="shared" si="25"/>
        <v/>
      </c>
      <c r="H85" s="502" t="str">
        <f t="shared" si="21"/>
        <v/>
      </c>
      <c r="I85" s="52"/>
      <c r="J85" s="502" t="str">
        <f t="shared" si="22"/>
        <v/>
      </c>
      <c r="K85" s="504" t="str">
        <f t="shared" ca="1" si="23"/>
        <v/>
      </c>
      <c r="L85" s="505" t="str">
        <f t="shared" si="26"/>
        <v/>
      </c>
      <c r="M85" s="504" t="str">
        <f t="shared" ca="1" si="24"/>
        <v/>
      </c>
      <c r="N85" s="505" t="str">
        <f t="shared" si="27"/>
        <v/>
      </c>
      <c r="O85" s="501" t="str">
        <f t="shared" si="28"/>
        <v/>
      </c>
      <c r="P85" s="505" t="str">
        <f t="shared" si="29"/>
        <v/>
      </c>
      <c r="Q85" s="501" t="str">
        <f t="shared" si="30"/>
        <v/>
      </c>
      <c r="R85" s="506" t="str">
        <f t="shared" si="31"/>
        <v/>
      </c>
      <c r="S85" s="502"/>
      <c r="T85" s="502"/>
      <c r="U85" s="501" t="str">
        <f>IF(+$C85&gt;0,(SUM(+$C85*10^(+'Reg L model'!G77+'Reg L model'!H77*LOG10(+$C85*1000)+(+'Reg L model'!I77*(LOG10(+$C85*1000)^2)+'Reg L model'!J77*(LOG10(+$C85*1000)-'Reg L model'!L77)*(MAX((LOG10(+$C85*1000)-'Reg L model'!L77),0))+'Reg L model'!K77*(LOG10(+$C85*1000)-'Reg L model'!M77)*MAX((LOG10($C85*1000)-'Reg L model'!M77),0)))/100)),"")</f>
        <v/>
      </c>
      <c r="V85" s="501"/>
      <c r="W85" s="501" t="str">
        <f>IF(+$E85&gt;0,(SUM(+$E85*10^(+'Reg L model'!G77+'Reg L model'!H77*LOG10(+$E85*1000)+(+'Reg L model'!I77*(LOG10(+$E85*1000)^2)+'Reg L model'!J77*(LOG10(+$E85*1000)-'Reg L model'!L77)*(MAX((LOG10(+$E85*1000)-'Reg L model'!L77),0))+'Reg L model'!K77*(LOG10(+$E85*1000)-'Reg L model'!M77)*MAX((LOG10($E85*1000)-'Reg L model'!M77),0)))/100)),"")</f>
        <v/>
      </c>
      <c r="X85" s="501"/>
      <c r="Y85" s="501" t="str">
        <f>IF(+$C85&gt;0,(SUM(+$C85*10^(+'Reg L model'!P77+'Reg L model'!Q77*LOG10(+$C85*1000)+(+'Reg L model'!R77*(LOG10(+$C85*1000)^2)+'Reg L model'!S77*(LOG10(+$C85*1000)-'Reg L model'!U77)*(MAX((LOG10(+$C85*1000)-'Reg L model'!U77),0))+'Reg L model'!T77*(LOG10(+$C85*1000)-'Reg L model'!V77)*MAX((LOG10($C85*1000)-'Reg L model'!V77),0)))/100)),"")</f>
        <v/>
      </c>
      <c r="Z85" s="501"/>
      <c r="AA85" s="501" t="str">
        <f>IF(+$E85&gt;0,(SUM(+$E85*10^(+'Reg L model'!P77+'Reg L model'!Q77*LOG10(+$E85*1000)+(+'Reg L model'!R77*(LOG10(+$E85*1000)^2)+'Reg L model'!S77*(LOG10(+$E85*1000)-'Reg L model'!U77)*(MAX((LOG10(+$E85*1000)-'Reg L model'!U77),0))+'Reg L model'!T77*(LOG10(+$E85*1000)-'Reg L model'!V77)*MAX((LOG10($E85*1000)-'Reg L model'!V77),0)))/100)),"")</f>
        <v/>
      </c>
      <c r="AB85" s="501"/>
      <c r="AC85" s="501" t="str">
        <f>IF(+$C85&gt;0,(SUM(+$C85*10^(+'Reg L model'!Y77+'Reg L model'!Z77*LOG10(+$C85*1000)+(+'Reg L model'!AA77*(LOG10(+$C85*1000)^2)+'Reg L model'!AB77*(LOG10(+$C85*1000)-'Reg L model'!AD77)*(MAX((LOG10(+$C85*1000)-'Reg L model'!AD77),0))+'Reg L model'!AC77*(LOG10(+$C85*1000)-'Reg L model'!AE77)*MAX((LOG10($C85*1000)-'Reg L model'!AE77),0)))/100)),"")</f>
        <v/>
      </c>
      <c r="AD85" s="501"/>
      <c r="AE85" s="501" t="str">
        <f>IF(+$E85&gt;0,(SUM(+$E85*10^(+'Reg L model'!Y77+'Reg L model'!Z77*LOG10(+$E85*1000)+(+'Reg L model'!AA77*(LOG10(+$E85*1000)^2)+'Reg L model'!AB77*(LOG10(+$E85*1000)-'Reg L model'!AD77)*(MAX((LOG10(+$E85*1000)-'Reg L model'!AD77),0))+'Reg L model'!AC77*(LOG10(+$E85*1000)-'Reg L model'!AE77)*MAX((LOG10($E85*1000)-'Reg L model'!AE77),0)))/100)),"")</f>
        <v/>
      </c>
    </row>
    <row r="86" spans="1:31" s="383" customFormat="1" ht="12.75" customHeight="1" x14ac:dyDescent="0.25">
      <c r="A86" s="519" t="s">
        <v>433</v>
      </c>
      <c r="B86" s="387"/>
      <c r="C86" s="52"/>
      <c r="D86" s="502" t="str">
        <f t="shared" si="19"/>
        <v/>
      </c>
      <c r="E86" s="52"/>
      <c r="F86" s="502" t="str">
        <f t="shared" si="20"/>
        <v/>
      </c>
      <c r="G86" s="501" t="str">
        <f t="shared" si="25"/>
        <v/>
      </c>
      <c r="H86" s="502" t="str">
        <f t="shared" si="21"/>
        <v/>
      </c>
      <c r="I86" s="52"/>
      <c r="J86" s="502" t="str">
        <f t="shared" si="22"/>
        <v/>
      </c>
      <c r="K86" s="504" t="str">
        <f t="shared" ca="1" si="23"/>
        <v/>
      </c>
      <c r="L86" s="505" t="str">
        <f t="shared" si="26"/>
        <v/>
      </c>
      <c r="M86" s="504" t="str">
        <f t="shared" ca="1" si="24"/>
        <v/>
      </c>
      <c r="N86" s="505" t="str">
        <f t="shared" si="27"/>
        <v/>
      </c>
      <c r="O86" s="501" t="str">
        <f t="shared" si="28"/>
        <v/>
      </c>
      <c r="P86" s="505" t="str">
        <f t="shared" si="29"/>
        <v/>
      </c>
      <c r="Q86" s="501" t="str">
        <f t="shared" si="30"/>
        <v/>
      </c>
      <c r="R86" s="506" t="str">
        <f t="shared" si="31"/>
        <v/>
      </c>
      <c r="S86" s="502"/>
      <c r="T86" s="502"/>
      <c r="U86" s="501" t="str">
        <f>IF(+$C86&gt;0,(SUM(+$C86*10^(+'Reg L model'!G78+'Reg L model'!H78*LOG10(+$C86*1000)+(+'Reg L model'!I78*(LOG10(+$C86*1000)^2)+'Reg L model'!J78*(LOG10(+$C86*1000)-'Reg L model'!L78)*(MAX((LOG10(+$C86*1000)-'Reg L model'!L78),0))+'Reg L model'!K78*(LOG10(+$C86*1000)-'Reg L model'!M78)*MAX((LOG10($C86*1000)-'Reg L model'!M78),0)))/100)),"")</f>
        <v/>
      </c>
      <c r="V86" s="501"/>
      <c r="W86" s="501" t="str">
        <f>IF(+$E86&gt;0,(SUM(+$E86*10^(+'Reg L model'!G78+'Reg L model'!H78*LOG10(+$E86*1000)+(+'Reg L model'!I78*(LOG10(+$E86*1000)^2)+'Reg L model'!J78*(LOG10(+$E86*1000)-'Reg L model'!L78)*(MAX((LOG10(+$E86*1000)-'Reg L model'!L78),0))+'Reg L model'!K78*(LOG10(+$E86*1000)-'Reg L model'!M78)*MAX((LOG10($E86*1000)-'Reg L model'!M78),0)))/100)),"")</f>
        <v/>
      </c>
      <c r="X86" s="501"/>
      <c r="Y86" s="501" t="str">
        <f>IF(+$C86&gt;0,(SUM(+$C86*10^(+'Reg L model'!P78+'Reg L model'!Q78*LOG10(+$C86*1000)+(+'Reg L model'!R78*(LOG10(+$C86*1000)^2)+'Reg L model'!S78*(LOG10(+$C86*1000)-'Reg L model'!U78)*(MAX((LOG10(+$C86*1000)-'Reg L model'!U78),0))+'Reg L model'!T78*(LOG10(+$C86*1000)-'Reg L model'!V78)*MAX((LOG10($C86*1000)-'Reg L model'!V78),0)))/100)),"")</f>
        <v/>
      </c>
      <c r="Z86" s="501"/>
      <c r="AA86" s="501" t="str">
        <f>IF(+$E86&gt;0,(SUM(+$E86*10^(+'Reg L model'!P78+'Reg L model'!Q78*LOG10(+$E86*1000)+(+'Reg L model'!R78*(LOG10(+$E86*1000)^2)+'Reg L model'!S78*(LOG10(+$E86*1000)-'Reg L model'!U78)*(MAX((LOG10(+$E86*1000)-'Reg L model'!U78),0))+'Reg L model'!T78*(LOG10(+$E86*1000)-'Reg L model'!V78)*MAX((LOG10($E86*1000)-'Reg L model'!V78),0)))/100)),"")</f>
        <v/>
      </c>
      <c r="AB86" s="501"/>
      <c r="AC86" s="501" t="str">
        <f>IF(+$C86&gt;0,(SUM(+$C86*10^(+'Reg L model'!Y78+'Reg L model'!Z78*LOG10(+$C86*1000)+(+'Reg L model'!AA78*(LOG10(+$C86*1000)^2)+'Reg L model'!AB78*(LOG10(+$C86*1000)-'Reg L model'!AD78)*(MAX((LOG10(+$C86*1000)-'Reg L model'!AD78),0))+'Reg L model'!AC78*(LOG10(+$C86*1000)-'Reg L model'!AE78)*MAX((LOG10($C86*1000)-'Reg L model'!AE78),0)))/100)),"")</f>
        <v/>
      </c>
      <c r="AD86" s="501"/>
      <c r="AE86" s="501" t="str">
        <f>IF(+$E86&gt;0,(SUM(+$E86*10^(+'Reg L model'!Y78+'Reg L model'!Z78*LOG10(+$E86*1000)+(+'Reg L model'!AA78*(LOG10(+$E86*1000)^2)+'Reg L model'!AB78*(LOG10(+$E86*1000)-'Reg L model'!AD78)*(MAX((LOG10(+$E86*1000)-'Reg L model'!AD78),0))+'Reg L model'!AC78*(LOG10(+$E86*1000)-'Reg L model'!AE78)*MAX((LOG10($E86*1000)-'Reg L model'!AE78),0)))/100)),"")</f>
        <v/>
      </c>
    </row>
    <row r="87" spans="1:31" s="383" customFormat="1" ht="12.75" customHeight="1" thickBot="1" x14ac:dyDescent="0.3">
      <c r="A87" s="519" t="s">
        <v>434</v>
      </c>
      <c r="B87" s="386"/>
      <c r="C87" s="53"/>
      <c r="D87" s="502" t="str">
        <f t="shared" si="19"/>
        <v/>
      </c>
      <c r="E87" s="53"/>
      <c r="F87" s="502" t="str">
        <f t="shared" si="20"/>
        <v/>
      </c>
      <c r="G87" s="501" t="str">
        <f t="shared" si="25"/>
        <v/>
      </c>
      <c r="H87" s="502" t="str">
        <f t="shared" si="21"/>
        <v/>
      </c>
      <c r="I87" s="53"/>
      <c r="J87" s="502" t="str">
        <f t="shared" si="22"/>
        <v/>
      </c>
      <c r="K87" s="504" t="str">
        <f t="shared" ca="1" si="23"/>
        <v/>
      </c>
      <c r="L87" s="505" t="str">
        <f t="shared" si="26"/>
        <v/>
      </c>
      <c r="M87" s="504" t="str">
        <f t="shared" ca="1" si="24"/>
        <v/>
      </c>
      <c r="N87" s="505" t="str">
        <f t="shared" si="27"/>
        <v/>
      </c>
      <c r="O87" s="501" t="str">
        <f t="shared" si="28"/>
        <v/>
      </c>
      <c r="P87" s="505" t="str">
        <f t="shared" si="29"/>
        <v/>
      </c>
      <c r="Q87" s="501" t="str">
        <f t="shared" si="30"/>
        <v/>
      </c>
      <c r="R87" s="506" t="str">
        <f t="shared" si="31"/>
        <v/>
      </c>
      <c r="S87" s="502"/>
      <c r="T87" s="502"/>
      <c r="U87" s="501" t="str">
        <f>IF(+$C87&gt;0,(SUM(+$C87*10^(+'Reg L model'!G79+'Reg L model'!H79*LOG10(+$C87*1000)+(+'Reg L model'!I79*(LOG10(+$C87*1000)^2)+'Reg L model'!J79*(LOG10(+$C87*1000)-'Reg L model'!L79)*(MAX((LOG10(+$C87*1000)-'Reg L model'!L79),0))+'Reg L model'!K79*(LOG10(+$C87*1000)-'Reg L model'!M79)*MAX((LOG10($C87*1000)-'Reg L model'!M79),0)))/100)),"")</f>
        <v/>
      </c>
      <c r="V87" s="501"/>
      <c r="W87" s="501" t="str">
        <f>IF(+$E87&gt;0,(SUM(+$E87*10^(+'Reg L model'!G79+'Reg L model'!H79*LOG10(+$E87*1000)+(+'Reg L model'!I79*(LOG10(+$E87*1000)^2)+'Reg L model'!J79*(LOG10(+$E87*1000)-'Reg L model'!L79)*(MAX((LOG10(+$E87*1000)-'Reg L model'!L79),0))+'Reg L model'!K79*(LOG10(+$E87*1000)-'Reg L model'!M79)*MAX((LOG10($E87*1000)-'Reg L model'!M79),0)))/100)),"")</f>
        <v/>
      </c>
      <c r="X87" s="501"/>
      <c r="Y87" s="501" t="str">
        <f>IF(+$C87&gt;0,(SUM(+$C87*10^(+'Reg L model'!P79+'Reg L model'!Q79*LOG10(+$C87*1000)+(+'Reg L model'!R79*(LOG10(+$C87*1000)^2)+'Reg L model'!S79*(LOG10(+$C87*1000)-'Reg L model'!U79)*(MAX((LOG10(+$C87*1000)-'Reg L model'!U79),0))+'Reg L model'!T79*(LOG10(+$C87*1000)-'Reg L model'!V79)*MAX((LOG10($C87*1000)-'Reg L model'!V79),0)))/100)),"")</f>
        <v/>
      </c>
      <c r="Z87" s="501"/>
      <c r="AA87" s="501" t="str">
        <f>IF(+$E87&gt;0,(SUM(+$E87*10^(+'Reg L model'!P79+'Reg L model'!Q79*LOG10(+$E87*1000)+(+'Reg L model'!R79*(LOG10(+$E87*1000)^2)+'Reg L model'!S79*(LOG10(+$E87*1000)-'Reg L model'!U79)*(MAX((LOG10(+$E87*1000)-'Reg L model'!U79),0))+'Reg L model'!T79*(LOG10(+$E87*1000)-'Reg L model'!V79)*MAX((LOG10($E87*1000)-'Reg L model'!V79),0)))/100)),"")</f>
        <v/>
      </c>
      <c r="AB87" s="501"/>
      <c r="AC87" s="501" t="str">
        <f>IF(+$C87&gt;0,(SUM(+$C87*10^(+'Reg L model'!Y79+'Reg L model'!Z79*LOG10(+$C87*1000)+(+'Reg L model'!AA79*(LOG10(+$C87*1000)^2)+'Reg L model'!AB79*(LOG10(+$C87*1000)-'Reg L model'!AD79)*(MAX((LOG10(+$C87*1000)-'Reg L model'!AD79),0))+'Reg L model'!AC79*(LOG10(+$C87*1000)-'Reg L model'!AE79)*MAX((LOG10($C87*1000)-'Reg L model'!AE79),0)))/100)),"")</f>
        <v/>
      </c>
      <c r="AD87" s="501"/>
      <c r="AE87" s="501" t="str">
        <f>IF(+$E87&gt;0,(SUM(+$E87*10^(+'Reg L model'!Y79+'Reg L model'!Z79*LOG10(+$E87*1000)+(+'Reg L model'!AA79*(LOG10(+$E87*1000)^2)+'Reg L model'!AB79*(LOG10(+$E87*1000)-'Reg L model'!AD79)*(MAX((LOG10(+$E87*1000)-'Reg L model'!AD79),0))+'Reg L model'!AC79*(LOG10(+$E87*1000)-'Reg L model'!AE79)*MAX((LOG10($E87*1000)-'Reg L model'!AE79),0)))/100)),"")</f>
        <v/>
      </c>
    </row>
    <row r="88" spans="1:31" s="383" customFormat="1" ht="17.25" thickTop="1" thickBot="1" x14ac:dyDescent="0.3">
      <c r="A88" s="495" t="s">
        <v>435</v>
      </c>
      <c r="B88" s="387"/>
      <c r="C88" s="501"/>
      <c r="D88" s="502"/>
      <c r="E88" s="501"/>
      <c r="F88" s="502"/>
      <c r="G88" s="501"/>
      <c r="H88" s="503"/>
      <c r="I88" s="501"/>
      <c r="J88" s="503"/>
      <c r="K88" s="504"/>
      <c r="L88" s="505"/>
      <c r="M88" s="504"/>
      <c r="N88" s="505"/>
      <c r="O88" s="501"/>
      <c r="P88" s="505"/>
      <c r="Q88" s="501"/>
      <c r="R88" s="506"/>
      <c r="S88" s="502"/>
      <c r="T88" s="502"/>
      <c r="U88" s="501"/>
      <c r="V88" s="501"/>
      <c r="W88" s="501"/>
      <c r="X88" s="501"/>
      <c r="Y88" s="501"/>
      <c r="Z88" s="501"/>
      <c r="AA88" s="501"/>
      <c r="AB88" s="501"/>
      <c r="AC88" s="501"/>
      <c r="AD88" s="501"/>
      <c r="AE88" s="501"/>
    </row>
    <row r="89" spans="1:31" s="383" customFormat="1" ht="12.75" customHeight="1" thickTop="1" x14ac:dyDescent="0.25">
      <c r="A89" s="519" t="s">
        <v>436</v>
      </c>
      <c r="B89" s="387"/>
      <c r="C89" s="51"/>
      <c r="D89" s="502" t="str">
        <f t="shared" ref="D89:D97" si="32">IF($C89&gt;0,IF(SUM($K89/+$C89)&gt;0.25,"*",""),"")</f>
        <v/>
      </c>
      <c r="E89" s="51"/>
      <c r="F89" s="502" t="str">
        <f t="shared" ref="F89:F97" si="33">IF($E89&gt;0,IF(SUM($M89/+$E89)&gt;0.25,"*",""),"")</f>
        <v/>
      </c>
      <c r="G89" s="501" t="str">
        <f t="shared" si="25"/>
        <v/>
      </c>
      <c r="H89" s="502" t="str">
        <f t="shared" ref="H89:H97" si="34">IF(SUM($G89)&gt;0,IF(SUM($O89)/SUM($G89)&gt;0.25,"*",""),"")</f>
        <v/>
      </c>
      <c r="I89" s="51"/>
      <c r="J89" s="502" t="str">
        <f t="shared" ref="J89:J97" si="35">IF($I89&gt;0,IF(SUM($Q89/+$I89)&gt;0.25,"*",""),"")</f>
        <v/>
      </c>
      <c r="K89" s="504" t="str">
        <f t="shared" ref="K89:K97" ca="1" si="36">IF(AND(OR(C$13="Employed",C$13="Labour force",C$13="Civilian population",C$13="Unemployed",C$13="Not in the labour force"),$C$10&gt;0,C89&gt;0),OFFSET(U89,0,IF(OR(C$13="Employed",C$13="Labour force",C$13="Civilian population"),0,IF(C$13="Unemployed",4,IF(C$13="Not in the labour force",8,0)))),"")</f>
        <v/>
      </c>
      <c r="L89" s="505" t="str">
        <f t="shared" si="26"/>
        <v/>
      </c>
      <c r="M89" s="504" t="str">
        <f t="shared" ref="M89:M97" ca="1" si="37">IF(AND(OR(E$13="Employed",E$13="Labour force",E$13="Civilian population",E$13="Unemployed",E$13="Not in the labour force"),$C$10&gt;0,E89&gt;0),OFFSET(W89,0,IF(OR(E$13="Employed",E$13="Labour force",E$13="Civilian population"),0,IF(E$13="Unemployed",4,IF(E$13="Not in the labour force",8,0)))),"")</f>
        <v/>
      </c>
      <c r="N89" s="505" t="str">
        <f t="shared" si="27"/>
        <v/>
      </c>
      <c r="O89" s="501" t="str">
        <f t="shared" si="28"/>
        <v/>
      </c>
      <c r="P89" s="505" t="str">
        <f t="shared" si="29"/>
        <v/>
      </c>
      <c r="Q89" s="501" t="str">
        <f t="shared" si="30"/>
        <v/>
      </c>
      <c r="R89" s="506" t="str">
        <f t="shared" si="31"/>
        <v/>
      </c>
      <c r="S89" s="502"/>
      <c r="T89" s="502"/>
      <c r="U89" s="501" t="str">
        <f>IF(+$C89&gt;0,(SUM(+$C89*10^(+'Reg L model'!G81+'Reg L model'!H81*LOG10(+$C89*1000)+(+'Reg L model'!I81*(LOG10(+$C89*1000)^2)+'Reg L model'!J81*(LOG10(+$C89*1000)-'Reg L model'!L81)*(MAX((LOG10(+$C89*1000)-'Reg L model'!L81),0))+'Reg L model'!K81*(LOG10(+$C89*1000)-'Reg L model'!M81)*MAX((LOG10($C89*1000)-'Reg L model'!M81),0)))/100)),"")</f>
        <v/>
      </c>
      <c r="V89" s="501"/>
      <c r="W89" s="501" t="str">
        <f>IF(+$E89&gt;0,(SUM(+$E89*10^(+'Reg L model'!G81+'Reg L model'!H81*LOG10(+$E89*1000)+(+'Reg L model'!I81*(LOG10(+$E89*1000)^2)+'Reg L model'!J81*(LOG10(+$E89*1000)-'Reg L model'!L81)*(MAX((LOG10(+$E89*1000)-'Reg L model'!L81),0))+'Reg L model'!K81*(LOG10(+$E89*1000)-'Reg L model'!M81)*MAX((LOG10($E89*1000)-'Reg L model'!M81),0)))/100)),"")</f>
        <v/>
      </c>
      <c r="X89" s="501"/>
      <c r="Y89" s="501" t="str">
        <f>IF(+$C89&gt;0,(SUM(+$C89*10^(+'Reg L model'!P81+'Reg L model'!Q81*LOG10(+$C89*1000)+(+'Reg L model'!R81*(LOG10(+$C89*1000)^2)+'Reg L model'!S81*(LOG10(+$C89*1000)-'Reg L model'!U81)*(MAX((LOG10(+$C89*1000)-'Reg L model'!U81),0))+'Reg L model'!T81*(LOG10(+$C89*1000)-'Reg L model'!V81)*MAX((LOG10($C89*1000)-'Reg L model'!V81),0)))/100)),"")</f>
        <v/>
      </c>
      <c r="Z89" s="501"/>
      <c r="AA89" s="501" t="str">
        <f>IF(+$E89&gt;0,(SUM(+$E89*10^(+'Reg L model'!P81+'Reg L model'!Q81*LOG10(+$E89*1000)+(+'Reg L model'!R81*(LOG10(+$E89*1000)^2)+'Reg L model'!S81*(LOG10(+$E89*1000)-'Reg L model'!U81)*(MAX((LOG10(+$E89*1000)-'Reg L model'!U81),0))+'Reg L model'!T81*(LOG10(+$E89*1000)-'Reg L model'!V81)*MAX((LOG10($E89*1000)-'Reg L model'!V81),0)))/100)),"")</f>
        <v/>
      </c>
      <c r="AB89" s="501"/>
      <c r="AC89" s="501" t="str">
        <f>IF(+$C89&gt;0,(SUM(+$C89*10^(+'Reg L model'!Y81+'Reg L model'!Z81*LOG10(+$C89*1000)+(+'Reg L model'!AA81*(LOG10(+$C89*1000)^2)+'Reg L model'!AB81*(LOG10(+$C89*1000)-'Reg L model'!AD81)*(MAX((LOG10(+$C89*1000)-'Reg L model'!AD81),0))+'Reg L model'!AC81*(LOG10(+$C89*1000)-'Reg L model'!AE81)*MAX((LOG10($C89*1000)-'Reg L model'!AE81),0)))/100)),"")</f>
        <v/>
      </c>
      <c r="AD89" s="501"/>
      <c r="AE89" s="501" t="str">
        <f>IF(+$E89&gt;0,(SUM(+$E89*10^(+'Reg L model'!Y81+'Reg L model'!Z81*LOG10(+$E89*1000)+(+'Reg L model'!AA81*(LOG10(+$E89*1000)^2)+'Reg L model'!AB81*(LOG10(+$E89*1000)-'Reg L model'!AD81)*(MAX((LOG10(+$E89*1000)-'Reg L model'!AD81),0))+'Reg L model'!AC81*(LOG10(+$E89*1000)-'Reg L model'!AE81)*MAX((LOG10($E89*1000)-'Reg L model'!AE81),0)))/100)),"")</f>
        <v/>
      </c>
    </row>
    <row r="90" spans="1:31" s="383" customFormat="1" ht="12.75" customHeight="1" x14ac:dyDescent="0.25">
      <c r="A90" s="519" t="s">
        <v>437</v>
      </c>
      <c r="B90" s="391"/>
      <c r="C90" s="52"/>
      <c r="D90" s="502" t="str">
        <f t="shared" si="32"/>
        <v/>
      </c>
      <c r="E90" s="52"/>
      <c r="F90" s="502" t="str">
        <f t="shared" si="33"/>
        <v/>
      </c>
      <c r="G90" s="501" t="str">
        <f t="shared" si="25"/>
        <v/>
      </c>
      <c r="H90" s="502" t="str">
        <f t="shared" si="34"/>
        <v/>
      </c>
      <c r="I90" s="52"/>
      <c r="J90" s="502" t="str">
        <f t="shared" si="35"/>
        <v/>
      </c>
      <c r="K90" s="504" t="str">
        <f t="shared" ca="1" si="36"/>
        <v/>
      </c>
      <c r="L90" s="505" t="str">
        <f t="shared" si="26"/>
        <v/>
      </c>
      <c r="M90" s="504" t="str">
        <f t="shared" ca="1" si="37"/>
        <v/>
      </c>
      <c r="N90" s="505" t="str">
        <f t="shared" si="27"/>
        <v/>
      </c>
      <c r="O90" s="501" t="str">
        <f t="shared" si="28"/>
        <v/>
      </c>
      <c r="P90" s="505" t="str">
        <f t="shared" si="29"/>
        <v/>
      </c>
      <c r="Q90" s="501" t="str">
        <f t="shared" si="30"/>
        <v/>
      </c>
      <c r="R90" s="506" t="str">
        <f t="shared" si="31"/>
        <v/>
      </c>
      <c r="S90" s="502"/>
      <c r="T90" s="502"/>
      <c r="U90" s="501" t="str">
        <f>IF(+$C90&gt;0,(SUM(+$C90*10^(+'Reg L model'!G82+'Reg L model'!H82*LOG10(+$C90*1000)+(+'Reg L model'!I82*(LOG10(+$C90*1000)^2)+'Reg L model'!J82*(LOG10(+$C90*1000)-'Reg L model'!L82)*(MAX((LOG10(+$C90*1000)-'Reg L model'!L82),0))+'Reg L model'!K82*(LOG10(+$C90*1000)-'Reg L model'!M82)*MAX((LOG10($C90*1000)-'Reg L model'!M82),0)))/100)),"")</f>
        <v/>
      </c>
      <c r="V90" s="501"/>
      <c r="W90" s="501" t="str">
        <f>IF(+$E90&gt;0,(SUM(+$E90*10^(+'Reg L model'!G82+'Reg L model'!H82*LOG10(+$E90*1000)+(+'Reg L model'!I82*(LOG10(+$E90*1000)^2)+'Reg L model'!J82*(LOG10(+$E90*1000)-'Reg L model'!L82)*(MAX((LOG10(+$E90*1000)-'Reg L model'!L82),0))+'Reg L model'!K82*(LOG10(+$E90*1000)-'Reg L model'!M82)*MAX((LOG10($E90*1000)-'Reg L model'!M82),0)))/100)),"")</f>
        <v/>
      </c>
      <c r="X90" s="501"/>
      <c r="Y90" s="501" t="str">
        <f>IF(+$C90&gt;0,(SUM(+$C90*10^(+'Reg L model'!P82+'Reg L model'!Q82*LOG10(+$C90*1000)+(+'Reg L model'!R82*(LOG10(+$C90*1000)^2)+'Reg L model'!S82*(LOG10(+$C90*1000)-'Reg L model'!U82)*(MAX((LOG10(+$C90*1000)-'Reg L model'!U82),0))+'Reg L model'!T82*(LOG10(+$C90*1000)-'Reg L model'!V82)*MAX((LOG10($C90*1000)-'Reg L model'!V82),0)))/100)),"")</f>
        <v/>
      </c>
      <c r="Z90" s="501"/>
      <c r="AA90" s="501" t="str">
        <f>IF(+$E90&gt;0,(SUM(+$E90*10^(+'Reg L model'!P82+'Reg L model'!Q82*LOG10(+$E90*1000)+(+'Reg L model'!R82*(LOG10(+$E90*1000)^2)+'Reg L model'!S82*(LOG10(+$E90*1000)-'Reg L model'!U82)*(MAX((LOG10(+$E90*1000)-'Reg L model'!U82),0))+'Reg L model'!T82*(LOG10(+$E90*1000)-'Reg L model'!V82)*MAX((LOG10($E90*1000)-'Reg L model'!V82),0)))/100)),"")</f>
        <v/>
      </c>
      <c r="AB90" s="501"/>
      <c r="AC90" s="501" t="str">
        <f>IF(+$C90&gt;0,(SUM(+$C90*10^(+'Reg L model'!Y82+'Reg L model'!Z82*LOG10(+$C90*1000)+(+'Reg L model'!AA82*(LOG10(+$C90*1000)^2)+'Reg L model'!AB82*(LOG10(+$C90*1000)-'Reg L model'!AD82)*(MAX((LOG10(+$C90*1000)-'Reg L model'!AD82),0))+'Reg L model'!AC82*(LOG10(+$C90*1000)-'Reg L model'!AE82)*MAX((LOG10($C90*1000)-'Reg L model'!AE82),0)))/100)),"")</f>
        <v/>
      </c>
      <c r="AD90" s="501"/>
      <c r="AE90" s="501" t="str">
        <f>IF(+$E90&gt;0,(SUM(+$E90*10^(+'Reg L model'!Y82+'Reg L model'!Z82*LOG10(+$E90*1000)+(+'Reg L model'!AA82*(LOG10(+$E90*1000)^2)+'Reg L model'!AB82*(LOG10(+$E90*1000)-'Reg L model'!AD82)*(MAX((LOG10(+$E90*1000)-'Reg L model'!AD82),0))+'Reg L model'!AC82*(LOG10(+$E90*1000)-'Reg L model'!AE82)*MAX((LOG10($E90*1000)-'Reg L model'!AE82),0)))/100)),"")</f>
        <v/>
      </c>
    </row>
    <row r="91" spans="1:31" s="383" customFormat="1" ht="12.75" customHeight="1" x14ac:dyDescent="0.25">
      <c r="A91" s="519" t="s">
        <v>438</v>
      </c>
      <c r="B91" s="386"/>
      <c r="C91" s="52"/>
      <c r="D91" s="502" t="str">
        <f t="shared" si="32"/>
        <v/>
      </c>
      <c r="E91" s="52"/>
      <c r="F91" s="502" t="str">
        <f t="shared" si="33"/>
        <v/>
      </c>
      <c r="G91" s="501" t="str">
        <f t="shared" si="25"/>
        <v/>
      </c>
      <c r="H91" s="502" t="str">
        <f t="shared" si="34"/>
        <v/>
      </c>
      <c r="I91" s="52"/>
      <c r="J91" s="502" t="str">
        <f t="shared" si="35"/>
        <v/>
      </c>
      <c r="K91" s="504" t="str">
        <f t="shared" ca="1" si="36"/>
        <v/>
      </c>
      <c r="L91" s="505" t="str">
        <f t="shared" si="26"/>
        <v/>
      </c>
      <c r="M91" s="504" t="str">
        <f t="shared" ca="1" si="37"/>
        <v/>
      </c>
      <c r="N91" s="505" t="str">
        <f t="shared" si="27"/>
        <v/>
      </c>
      <c r="O91" s="501" t="str">
        <f t="shared" si="28"/>
        <v/>
      </c>
      <c r="P91" s="505" t="str">
        <f t="shared" si="29"/>
        <v/>
      </c>
      <c r="Q91" s="501" t="str">
        <f t="shared" si="30"/>
        <v/>
      </c>
      <c r="R91" s="506" t="str">
        <f t="shared" si="31"/>
        <v/>
      </c>
      <c r="S91" s="502"/>
      <c r="T91" s="502"/>
      <c r="U91" s="501" t="str">
        <f>IF(+$C91&gt;0,(SUM(+$C91*10^(+'Reg L model'!G83+'Reg L model'!H83*LOG10(+$C91*1000)+(+'Reg L model'!I83*(LOG10(+$C91*1000)^2)+'Reg L model'!J83*(LOG10(+$C91*1000)-'Reg L model'!L83)*(MAX((LOG10(+$C91*1000)-'Reg L model'!L83),0))+'Reg L model'!K83*(LOG10(+$C91*1000)-'Reg L model'!M83)*MAX((LOG10($C91*1000)-'Reg L model'!M83),0)))/100)),"")</f>
        <v/>
      </c>
      <c r="V91" s="501"/>
      <c r="W91" s="501" t="str">
        <f>IF(+$E91&gt;0,(SUM(+$E91*10^(+'Reg L model'!G83+'Reg L model'!H83*LOG10(+$E91*1000)+(+'Reg L model'!I83*(LOG10(+$E91*1000)^2)+'Reg L model'!J83*(LOG10(+$E91*1000)-'Reg L model'!L83)*(MAX((LOG10(+$E91*1000)-'Reg L model'!L83),0))+'Reg L model'!K83*(LOG10(+$E91*1000)-'Reg L model'!M83)*MAX((LOG10($E91*1000)-'Reg L model'!M83),0)))/100)),"")</f>
        <v/>
      </c>
      <c r="X91" s="501"/>
      <c r="Y91" s="501" t="str">
        <f>IF(+$C91&gt;0,(SUM(+$C91*10^(+'Reg L model'!P83+'Reg L model'!Q83*LOG10(+$C91*1000)+(+'Reg L model'!R83*(LOG10(+$C91*1000)^2)+'Reg L model'!S83*(LOG10(+$C91*1000)-'Reg L model'!U83)*(MAX((LOG10(+$C91*1000)-'Reg L model'!U83),0))+'Reg L model'!T83*(LOG10(+$C91*1000)-'Reg L model'!V83)*MAX((LOG10($C91*1000)-'Reg L model'!V83),0)))/100)),"")</f>
        <v/>
      </c>
      <c r="Z91" s="501"/>
      <c r="AA91" s="501" t="str">
        <f>IF(+$E91&gt;0,(SUM(+$E91*10^(+'Reg L model'!P83+'Reg L model'!Q83*LOG10(+$E91*1000)+(+'Reg L model'!R83*(LOG10(+$E91*1000)^2)+'Reg L model'!S83*(LOG10(+$E91*1000)-'Reg L model'!U83)*(MAX((LOG10(+$E91*1000)-'Reg L model'!U83),0))+'Reg L model'!T83*(LOG10(+$E91*1000)-'Reg L model'!V83)*MAX((LOG10($E91*1000)-'Reg L model'!V83),0)))/100)),"")</f>
        <v/>
      </c>
      <c r="AB91" s="501"/>
      <c r="AC91" s="501" t="str">
        <f>IF(+$C91&gt;0,(SUM(+$C91*10^(+'Reg L model'!Y83+'Reg L model'!Z83*LOG10(+$C91*1000)+(+'Reg L model'!AA83*(LOG10(+$C91*1000)^2)+'Reg L model'!AB83*(LOG10(+$C91*1000)-'Reg L model'!AD83)*(MAX((LOG10(+$C91*1000)-'Reg L model'!AD83),0))+'Reg L model'!AC83*(LOG10(+$C91*1000)-'Reg L model'!AE83)*MAX((LOG10($C91*1000)-'Reg L model'!AE83),0)))/100)),"")</f>
        <v/>
      </c>
      <c r="AD91" s="501"/>
      <c r="AE91" s="501" t="str">
        <f>IF(+$E91&gt;0,(SUM(+$E91*10^(+'Reg L model'!Y83+'Reg L model'!Z83*LOG10(+$E91*1000)+(+'Reg L model'!AA83*(LOG10(+$E91*1000)^2)+'Reg L model'!AB83*(LOG10(+$E91*1000)-'Reg L model'!AD83)*(MAX((LOG10(+$E91*1000)-'Reg L model'!AD83),0))+'Reg L model'!AC83*(LOG10(+$E91*1000)-'Reg L model'!AE83)*MAX((LOG10($E91*1000)-'Reg L model'!AE83),0)))/100)),"")</f>
        <v/>
      </c>
    </row>
    <row r="92" spans="1:31" s="383" customFormat="1" ht="12.75" customHeight="1" x14ac:dyDescent="0.25">
      <c r="A92" s="519" t="s">
        <v>439</v>
      </c>
      <c r="B92" s="387"/>
      <c r="C92" s="52"/>
      <c r="D92" s="502" t="str">
        <f t="shared" si="32"/>
        <v/>
      </c>
      <c r="E92" s="52"/>
      <c r="F92" s="502" t="str">
        <f t="shared" si="33"/>
        <v/>
      </c>
      <c r="G92" s="501" t="str">
        <f t="shared" si="25"/>
        <v/>
      </c>
      <c r="H92" s="502" t="str">
        <f t="shared" si="34"/>
        <v/>
      </c>
      <c r="I92" s="52"/>
      <c r="J92" s="502" t="str">
        <f t="shared" si="35"/>
        <v/>
      </c>
      <c r="K92" s="504" t="str">
        <f t="shared" ca="1" si="36"/>
        <v/>
      </c>
      <c r="L92" s="505" t="str">
        <f t="shared" si="26"/>
        <v/>
      </c>
      <c r="M92" s="504" t="str">
        <f t="shared" ca="1" si="37"/>
        <v/>
      </c>
      <c r="N92" s="505" t="str">
        <f t="shared" si="27"/>
        <v/>
      </c>
      <c r="O92" s="501" t="str">
        <f t="shared" si="28"/>
        <v/>
      </c>
      <c r="P92" s="505" t="str">
        <f t="shared" si="29"/>
        <v/>
      </c>
      <c r="Q92" s="501" t="str">
        <f t="shared" si="30"/>
        <v/>
      </c>
      <c r="R92" s="506" t="str">
        <f t="shared" si="31"/>
        <v/>
      </c>
      <c r="S92" s="502"/>
      <c r="T92" s="502"/>
      <c r="U92" s="501" t="str">
        <f>IF(+$C92&gt;0,(SUM(+$C92*10^(+'Reg L model'!G84+'Reg L model'!H84*LOG10(+$C92*1000)+(+'Reg L model'!I84*(LOG10(+$C92*1000)^2)+'Reg L model'!J84*(LOG10(+$C92*1000)-'Reg L model'!L84)*(MAX((LOG10(+$C92*1000)-'Reg L model'!L84),0))+'Reg L model'!K84*(LOG10(+$C92*1000)-'Reg L model'!M84)*MAX((LOG10($C92*1000)-'Reg L model'!M84),0)))/100)),"")</f>
        <v/>
      </c>
      <c r="V92" s="501"/>
      <c r="W92" s="501" t="str">
        <f>IF(+$E92&gt;0,(SUM(+$E92*10^(+'Reg L model'!G84+'Reg L model'!H84*LOG10(+$E92*1000)+(+'Reg L model'!I84*(LOG10(+$E92*1000)^2)+'Reg L model'!J84*(LOG10(+$E92*1000)-'Reg L model'!L84)*(MAX((LOG10(+$E92*1000)-'Reg L model'!L84),0))+'Reg L model'!K84*(LOG10(+$E92*1000)-'Reg L model'!M84)*MAX((LOG10($E92*1000)-'Reg L model'!M84),0)))/100)),"")</f>
        <v/>
      </c>
      <c r="X92" s="501"/>
      <c r="Y92" s="501" t="str">
        <f>IF(+$C92&gt;0,(SUM(+$C92*10^(+'Reg L model'!P84+'Reg L model'!Q84*LOG10(+$C92*1000)+(+'Reg L model'!R84*(LOG10(+$C92*1000)^2)+'Reg L model'!S84*(LOG10(+$C92*1000)-'Reg L model'!U84)*(MAX((LOG10(+$C92*1000)-'Reg L model'!U84),0))+'Reg L model'!T84*(LOG10(+$C92*1000)-'Reg L model'!V84)*MAX((LOG10($C92*1000)-'Reg L model'!V84),0)))/100)),"")</f>
        <v/>
      </c>
      <c r="Z92" s="501"/>
      <c r="AA92" s="501" t="str">
        <f>IF(+$E92&gt;0,(SUM(+$E92*10^(+'Reg L model'!P84+'Reg L model'!Q84*LOG10(+$E92*1000)+(+'Reg L model'!R84*(LOG10(+$E92*1000)^2)+'Reg L model'!S84*(LOG10(+$E92*1000)-'Reg L model'!U84)*(MAX((LOG10(+$E92*1000)-'Reg L model'!U84),0))+'Reg L model'!T84*(LOG10(+$E92*1000)-'Reg L model'!V84)*MAX((LOG10($E92*1000)-'Reg L model'!V84),0)))/100)),"")</f>
        <v/>
      </c>
      <c r="AB92" s="501"/>
      <c r="AC92" s="501" t="str">
        <f>IF(+$C92&gt;0,(SUM(+$C92*10^(+'Reg L model'!Y84+'Reg L model'!Z84*LOG10(+$C92*1000)+(+'Reg L model'!AA84*(LOG10(+$C92*1000)^2)+'Reg L model'!AB84*(LOG10(+$C92*1000)-'Reg L model'!AD84)*(MAX((LOG10(+$C92*1000)-'Reg L model'!AD84),0))+'Reg L model'!AC84*(LOG10(+$C92*1000)-'Reg L model'!AE84)*MAX((LOG10($C92*1000)-'Reg L model'!AE84),0)))/100)),"")</f>
        <v/>
      </c>
      <c r="AD92" s="501"/>
      <c r="AE92" s="501" t="str">
        <f>IF(+$E92&gt;0,(SUM(+$E92*10^(+'Reg L model'!Y84+'Reg L model'!Z84*LOG10(+$E92*1000)+(+'Reg L model'!AA84*(LOG10(+$E92*1000)^2)+'Reg L model'!AB84*(LOG10(+$E92*1000)-'Reg L model'!AD84)*(MAX((LOG10(+$E92*1000)-'Reg L model'!AD84),0))+'Reg L model'!AC84*(LOG10(+$E92*1000)-'Reg L model'!AE84)*MAX((LOG10($E92*1000)-'Reg L model'!AE84),0)))/100)),"")</f>
        <v/>
      </c>
    </row>
    <row r="93" spans="1:31" s="383" customFormat="1" ht="12.75" customHeight="1" x14ac:dyDescent="0.25">
      <c r="A93" s="519" t="s">
        <v>440</v>
      </c>
      <c r="B93" s="387"/>
      <c r="C93" s="52"/>
      <c r="D93" s="502" t="str">
        <f t="shared" si="32"/>
        <v/>
      </c>
      <c r="E93" s="52"/>
      <c r="F93" s="502" t="str">
        <f t="shared" si="33"/>
        <v/>
      </c>
      <c r="G93" s="501" t="str">
        <f t="shared" si="25"/>
        <v/>
      </c>
      <c r="H93" s="502" t="str">
        <f t="shared" si="34"/>
        <v/>
      </c>
      <c r="I93" s="52"/>
      <c r="J93" s="502" t="str">
        <f t="shared" si="35"/>
        <v/>
      </c>
      <c r="K93" s="504" t="str">
        <f t="shared" ca="1" si="36"/>
        <v/>
      </c>
      <c r="L93" s="505" t="str">
        <f t="shared" si="26"/>
        <v/>
      </c>
      <c r="M93" s="504" t="str">
        <f t="shared" ca="1" si="37"/>
        <v/>
      </c>
      <c r="N93" s="505" t="str">
        <f t="shared" si="27"/>
        <v/>
      </c>
      <c r="O93" s="501" t="str">
        <f t="shared" si="28"/>
        <v/>
      </c>
      <c r="P93" s="505" t="str">
        <f t="shared" si="29"/>
        <v/>
      </c>
      <c r="Q93" s="501" t="str">
        <f t="shared" si="30"/>
        <v/>
      </c>
      <c r="R93" s="506" t="str">
        <f t="shared" si="31"/>
        <v/>
      </c>
      <c r="S93" s="502"/>
      <c r="T93" s="502"/>
      <c r="U93" s="501" t="str">
        <f>IF(+$C93&gt;0,(SUM(+$C93*10^(+'Reg L model'!G85+'Reg L model'!H85*LOG10(+$C93*1000)+(+'Reg L model'!I85*(LOG10(+$C93*1000)^2)+'Reg L model'!J85*(LOG10(+$C93*1000)-'Reg L model'!L85)*(MAX((LOG10(+$C93*1000)-'Reg L model'!L85),0))+'Reg L model'!K85*(LOG10(+$C93*1000)-'Reg L model'!M85)*MAX((LOG10($C93*1000)-'Reg L model'!M85),0)))/100)),"")</f>
        <v/>
      </c>
      <c r="V93" s="501"/>
      <c r="W93" s="501" t="str">
        <f>IF(+$E93&gt;0,(SUM(+$E93*10^(+'Reg L model'!G85+'Reg L model'!H85*LOG10(+$E93*1000)+(+'Reg L model'!I85*(LOG10(+$E93*1000)^2)+'Reg L model'!J85*(LOG10(+$E93*1000)-'Reg L model'!L85)*(MAX((LOG10(+$E93*1000)-'Reg L model'!L85),0))+'Reg L model'!K85*(LOG10(+$E93*1000)-'Reg L model'!M85)*MAX((LOG10($E93*1000)-'Reg L model'!M85),0)))/100)),"")</f>
        <v/>
      </c>
      <c r="X93" s="501"/>
      <c r="Y93" s="501" t="str">
        <f>IF(+$C93&gt;0,(SUM(+$C93*10^(+'Reg L model'!P85+'Reg L model'!Q85*LOG10(+$C93*1000)+(+'Reg L model'!R85*(LOG10(+$C93*1000)^2)+'Reg L model'!S85*(LOG10(+$C93*1000)-'Reg L model'!U85)*(MAX((LOG10(+$C93*1000)-'Reg L model'!U85),0))+'Reg L model'!T85*(LOG10(+$C93*1000)-'Reg L model'!V85)*MAX((LOG10($C93*1000)-'Reg L model'!V85),0)))/100)),"")</f>
        <v/>
      </c>
      <c r="Z93" s="501"/>
      <c r="AA93" s="501" t="str">
        <f>IF(+$E93&gt;0,(SUM(+$E93*10^(+'Reg L model'!P85+'Reg L model'!Q85*LOG10(+$E93*1000)+(+'Reg L model'!R85*(LOG10(+$E93*1000)^2)+'Reg L model'!S85*(LOG10(+$E93*1000)-'Reg L model'!U85)*(MAX((LOG10(+$E93*1000)-'Reg L model'!U85),0))+'Reg L model'!T85*(LOG10(+$E93*1000)-'Reg L model'!V85)*MAX((LOG10($E93*1000)-'Reg L model'!V85),0)))/100)),"")</f>
        <v/>
      </c>
      <c r="AB93" s="501"/>
      <c r="AC93" s="501" t="str">
        <f>IF(+$C93&gt;0,(SUM(+$C93*10^(+'Reg L model'!Y85+'Reg L model'!Z85*LOG10(+$C93*1000)+(+'Reg L model'!AA85*(LOG10(+$C93*1000)^2)+'Reg L model'!AB85*(LOG10(+$C93*1000)-'Reg L model'!AD85)*(MAX((LOG10(+$C93*1000)-'Reg L model'!AD85),0))+'Reg L model'!AC85*(LOG10(+$C93*1000)-'Reg L model'!AE85)*MAX((LOG10($C93*1000)-'Reg L model'!AE85),0)))/100)),"")</f>
        <v/>
      </c>
      <c r="AD93" s="501"/>
      <c r="AE93" s="501" t="str">
        <f>IF(+$E93&gt;0,(SUM(+$E93*10^(+'Reg L model'!Y85+'Reg L model'!Z85*LOG10(+$E93*1000)+(+'Reg L model'!AA85*(LOG10(+$E93*1000)^2)+'Reg L model'!AB85*(LOG10(+$E93*1000)-'Reg L model'!AD85)*(MAX((LOG10(+$E93*1000)-'Reg L model'!AD85),0))+'Reg L model'!AC85*(LOG10(+$E93*1000)-'Reg L model'!AE85)*MAX((LOG10($E93*1000)-'Reg L model'!AE85),0)))/100)),"")</f>
        <v/>
      </c>
    </row>
    <row r="94" spans="1:31" s="383" customFormat="1" ht="12.75" customHeight="1" x14ac:dyDescent="0.25">
      <c r="A94" s="519" t="s">
        <v>441</v>
      </c>
      <c r="B94" s="387"/>
      <c r="C94" s="52"/>
      <c r="D94" s="502" t="str">
        <f t="shared" si="32"/>
        <v/>
      </c>
      <c r="E94" s="52"/>
      <c r="F94" s="502" t="str">
        <f t="shared" si="33"/>
        <v/>
      </c>
      <c r="G94" s="501" t="str">
        <f t="shared" si="25"/>
        <v/>
      </c>
      <c r="H94" s="502" t="str">
        <f t="shared" si="34"/>
        <v/>
      </c>
      <c r="I94" s="52"/>
      <c r="J94" s="502" t="str">
        <f t="shared" si="35"/>
        <v/>
      </c>
      <c r="K94" s="504" t="str">
        <f t="shared" ca="1" si="36"/>
        <v/>
      </c>
      <c r="L94" s="505" t="str">
        <f t="shared" si="26"/>
        <v/>
      </c>
      <c r="M94" s="504" t="str">
        <f t="shared" ca="1" si="37"/>
        <v/>
      </c>
      <c r="N94" s="505" t="str">
        <f t="shared" si="27"/>
        <v/>
      </c>
      <c r="O94" s="501" t="str">
        <f t="shared" si="28"/>
        <v/>
      </c>
      <c r="P94" s="505" t="str">
        <f t="shared" si="29"/>
        <v/>
      </c>
      <c r="Q94" s="501" t="str">
        <f t="shared" si="30"/>
        <v/>
      </c>
      <c r="R94" s="506" t="str">
        <f t="shared" si="31"/>
        <v/>
      </c>
      <c r="S94" s="502"/>
      <c r="T94" s="502"/>
      <c r="U94" s="501" t="str">
        <f>IF(+$C94&gt;0,(SUM(+$C94*10^(+'Reg L model'!G86+'Reg L model'!H86*LOG10(+$C94*1000)+(+'Reg L model'!I86*(LOG10(+$C94*1000)^2)+'Reg L model'!J86*(LOG10(+$C94*1000)-'Reg L model'!L86)*(MAX((LOG10(+$C94*1000)-'Reg L model'!L86),0))+'Reg L model'!K86*(LOG10(+$C94*1000)-'Reg L model'!M86)*MAX((LOG10($C94*1000)-'Reg L model'!M86),0)))/100)),"")</f>
        <v/>
      </c>
      <c r="V94" s="501"/>
      <c r="W94" s="501" t="str">
        <f>IF(+$E94&gt;0,(SUM(+$E94*10^(+'Reg L model'!G86+'Reg L model'!H86*LOG10(+$E94*1000)+(+'Reg L model'!I86*(LOG10(+$E94*1000)^2)+'Reg L model'!J86*(LOG10(+$E94*1000)-'Reg L model'!L86)*(MAX((LOG10(+$E94*1000)-'Reg L model'!L86),0))+'Reg L model'!K86*(LOG10(+$E94*1000)-'Reg L model'!M86)*MAX((LOG10($E94*1000)-'Reg L model'!M86),0)))/100)),"")</f>
        <v/>
      </c>
      <c r="X94" s="501"/>
      <c r="Y94" s="501" t="str">
        <f>IF(+$C94&gt;0,(SUM(+$C94*10^(+'Reg L model'!P86+'Reg L model'!Q86*LOG10(+$C94*1000)+(+'Reg L model'!R86*(LOG10(+$C94*1000)^2)+'Reg L model'!S86*(LOG10(+$C94*1000)-'Reg L model'!U86)*(MAX((LOG10(+$C94*1000)-'Reg L model'!U86),0))+'Reg L model'!T86*(LOG10(+$C94*1000)-'Reg L model'!V86)*MAX((LOG10($C94*1000)-'Reg L model'!V86),0)))/100)),"")</f>
        <v/>
      </c>
      <c r="Z94" s="501"/>
      <c r="AA94" s="501" t="str">
        <f>IF(+$E94&gt;0,(SUM(+$E94*10^(+'Reg L model'!P86+'Reg L model'!Q86*LOG10(+$E94*1000)+(+'Reg L model'!R86*(LOG10(+$E94*1000)^2)+'Reg L model'!S86*(LOG10(+$E94*1000)-'Reg L model'!U86)*(MAX((LOG10(+$E94*1000)-'Reg L model'!U86),0))+'Reg L model'!T86*(LOG10(+$E94*1000)-'Reg L model'!V86)*MAX((LOG10($E94*1000)-'Reg L model'!V86),0)))/100)),"")</f>
        <v/>
      </c>
      <c r="AB94" s="501"/>
      <c r="AC94" s="501" t="str">
        <f>IF(+$C94&gt;0,(SUM(+$C94*10^(+'Reg L model'!Y86+'Reg L model'!Z86*LOG10(+$C94*1000)+(+'Reg L model'!AA86*(LOG10(+$C94*1000)^2)+'Reg L model'!AB86*(LOG10(+$C94*1000)-'Reg L model'!AD86)*(MAX((LOG10(+$C94*1000)-'Reg L model'!AD86),0))+'Reg L model'!AC86*(LOG10(+$C94*1000)-'Reg L model'!AE86)*MAX((LOG10($C94*1000)-'Reg L model'!AE86),0)))/100)),"")</f>
        <v/>
      </c>
      <c r="AD94" s="501"/>
      <c r="AE94" s="501" t="str">
        <f>IF(+$E94&gt;0,(SUM(+$E94*10^(+'Reg L model'!Y86+'Reg L model'!Z86*LOG10(+$E94*1000)+(+'Reg L model'!AA86*(LOG10(+$E94*1000)^2)+'Reg L model'!AB86*(LOG10(+$E94*1000)-'Reg L model'!AD86)*(MAX((LOG10(+$E94*1000)-'Reg L model'!AD86),0))+'Reg L model'!AC86*(LOG10(+$E94*1000)-'Reg L model'!AE86)*MAX((LOG10($E94*1000)-'Reg L model'!AE86),0)))/100)),"")</f>
        <v/>
      </c>
    </row>
    <row r="95" spans="1:31" s="383" customFormat="1" ht="12.75" customHeight="1" x14ac:dyDescent="0.25">
      <c r="A95" s="519" t="s">
        <v>442</v>
      </c>
      <c r="B95" s="387"/>
      <c r="C95" s="52"/>
      <c r="D95" s="502"/>
      <c r="E95" s="52"/>
      <c r="F95" s="502"/>
      <c r="G95" s="501" t="str">
        <f t="shared" si="25"/>
        <v/>
      </c>
      <c r="H95" s="502"/>
      <c r="I95" s="52"/>
      <c r="J95" s="502"/>
      <c r="K95" s="504" t="str">
        <f t="shared" ca="1" si="36"/>
        <v/>
      </c>
      <c r="L95" s="505" t="str">
        <f t="shared" si="26"/>
        <v/>
      </c>
      <c r="M95" s="504" t="str">
        <f t="shared" ca="1" si="37"/>
        <v/>
      </c>
      <c r="N95" s="505" t="str">
        <f t="shared" si="27"/>
        <v/>
      </c>
      <c r="O95" s="501" t="str">
        <f t="shared" si="28"/>
        <v/>
      </c>
      <c r="P95" s="505" t="str">
        <f t="shared" si="29"/>
        <v/>
      </c>
      <c r="Q95" s="501" t="str">
        <f t="shared" si="30"/>
        <v/>
      </c>
      <c r="R95" s="506" t="str">
        <f t="shared" si="31"/>
        <v/>
      </c>
      <c r="S95" s="502"/>
      <c r="T95" s="502"/>
      <c r="U95" s="501" t="str">
        <f>IF(+$C95&gt;0,(SUM(+$C95*10^(+'Reg L model'!G87+'Reg L model'!H87*LOG10(+$C95*1000)+(+'Reg L model'!I87*(LOG10(+$C95*1000)^2)+'Reg L model'!J87*(LOG10(+$C95*1000)-'Reg L model'!L87)*(MAX((LOG10(+$C95*1000)-'Reg L model'!L87),0))+'Reg L model'!K87*(LOG10(+$C95*1000)-'Reg L model'!M87)*MAX((LOG10($C95*1000)-'Reg L model'!M87),0)))/100)),"")</f>
        <v/>
      </c>
      <c r="V95" s="501"/>
      <c r="W95" s="501" t="str">
        <f>IF(+$E95&gt;0,(SUM(+$E95*10^(+'Reg L model'!G87+'Reg L model'!H87*LOG10(+$E95*1000)+(+'Reg L model'!I87*(LOG10(+$E95*1000)^2)+'Reg L model'!J87*(LOG10(+$E95*1000)-'Reg L model'!L87)*(MAX((LOG10(+$E95*1000)-'Reg L model'!L87),0))+'Reg L model'!K87*(LOG10(+$E95*1000)-'Reg L model'!M87)*MAX((LOG10($E95*1000)-'Reg L model'!M87),0)))/100)),"")</f>
        <v/>
      </c>
      <c r="X95" s="501"/>
      <c r="Y95" s="501" t="str">
        <f>IF(+$C95&gt;0,(SUM(+$C95*10^(+'Reg L model'!P87+'Reg L model'!Q87*LOG10(+$C95*1000)+(+'Reg L model'!R87*(LOG10(+$C95*1000)^2)+'Reg L model'!S87*(LOG10(+$C95*1000)-'Reg L model'!U87)*(MAX((LOG10(+$C95*1000)-'Reg L model'!U87),0))+'Reg L model'!T87*(LOG10(+$C95*1000)-'Reg L model'!V87)*MAX((LOG10($C95*1000)-'Reg L model'!V87),0)))/100)),"")</f>
        <v/>
      </c>
      <c r="Z95" s="501"/>
      <c r="AA95" s="501" t="str">
        <f>IF(+$E95&gt;0,(SUM(+$E95*10^(+'Reg L model'!P87+'Reg L model'!Q87*LOG10(+$E95*1000)+(+'Reg L model'!R87*(LOG10(+$E95*1000)^2)+'Reg L model'!S87*(LOG10(+$E95*1000)-'Reg L model'!U87)*(MAX((LOG10(+$E95*1000)-'Reg L model'!U87),0))+'Reg L model'!T87*(LOG10(+$E95*1000)-'Reg L model'!V87)*MAX((LOG10($E95*1000)-'Reg L model'!V87),0)))/100)),"")</f>
        <v/>
      </c>
      <c r="AB95" s="501"/>
      <c r="AC95" s="501" t="str">
        <f>IF(+$C95&gt;0,(SUM(+$C95*10^(+'Reg L model'!Y87+'Reg L model'!Z87*LOG10(+$C95*1000)+(+'Reg L model'!AA87*(LOG10(+$C95*1000)^2)+'Reg L model'!AB87*(LOG10(+$C95*1000)-'Reg L model'!AD87)*(MAX((LOG10(+$C95*1000)-'Reg L model'!AD87),0))+'Reg L model'!AC87*(LOG10(+$C95*1000)-'Reg L model'!AE87)*MAX((LOG10($C95*1000)-'Reg L model'!AE87),0)))/100)),"")</f>
        <v/>
      </c>
      <c r="AD95" s="501"/>
      <c r="AE95" s="501" t="str">
        <f>IF(+$E95&gt;0,(SUM(+$E95*10^(+'Reg L model'!Y87+'Reg L model'!Z87*LOG10(+$E95*1000)+(+'Reg L model'!AA87*(LOG10(+$E95*1000)^2)+'Reg L model'!AB87*(LOG10(+$E95*1000)-'Reg L model'!AD87)*(MAX((LOG10(+$E95*1000)-'Reg L model'!AD87),0))+'Reg L model'!AC87*(LOG10(+$E95*1000)-'Reg L model'!AE87)*MAX((LOG10($E95*1000)-'Reg L model'!AE87),0)))/100)),"")</f>
        <v/>
      </c>
    </row>
    <row r="96" spans="1:31" s="383" customFormat="1" ht="12.75" customHeight="1" x14ac:dyDescent="0.25">
      <c r="A96" s="519" t="s">
        <v>443</v>
      </c>
      <c r="B96" s="387"/>
      <c r="C96" s="52"/>
      <c r="D96" s="502" t="str">
        <f t="shared" si="32"/>
        <v/>
      </c>
      <c r="E96" s="52"/>
      <c r="F96" s="502" t="str">
        <f t="shared" si="33"/>
        <v/>
      </c>
      <c r="G96" s="501" t="str">
        <f t="shared" si="25"/>
        <v/>
      </c>
      <c r="H96" s="502" t="str">
        <f t="shared" si="34"/>
        <v/>
      </c>
      <c r="I96" s="52"/>
      <c r="J96" s="502" t="str">
        <f t="shared" si="35"/>
        <v/>
      </c>
      <c r="K96" s="504" t="str">
        <f t="shared" ca="1" si="36"/>
        <v/>
      </c>
      <c r="L96" s="505" t="str">
        <f t="shared" si="26"/>
        <v/>
      </c>
      <c r="M96" s="504" t="str">
        <f t="shared" ca="1" si="37"/>
        <v/>
      </c>
      <c r="N96" s="505" t="str">
        <f t="shared" si="27"/>
        <v/>
      </c>
      <c r="O96" s="501" t="str">
        <f t="shared" si="28"/>
        <v/>
      </c>
      <c r="P96" s="505" t="str">
        <f t="shared" si="29"/>
        <v/>
      </c>
      <c r="Q96" s="501" t="str">
        <f t="shared" si="30"/>
        <v/>
      </c>
      <c r="R96" s="506" t="str">
        <f t="shared" si="31"/>
        <v/>
      </c>
      <c r="S96" s="502"/>
      <c r="T96" s="502"/>
      <c r="U96" s="501" t="str">
        <f>IF(+$C96&gt;0,(SUM(+$C96*10^(+'Reg L model'!G88+'Reg L model'!H88*LOG10(+$C96*1000)+(+'Reg L model'!I88*(LOG10(+$C96*1000)^2)+'Reg L model'!J88*(LOG10(+$C96*1000)-'Reg L model'!L88)*(MAX((LOG10(+$C96*1000)-'Reg L model'!L88),0))+'Reg L model'!K88*(LOG10(+$C96*1000)-'Reg L model'!M88)*MAX((LOG10($C96*1000)-'Reg L model'!M88),0)))/100)),"")</f>
        <v/>
      </c>
      <c r="V96" s="501"/>
      <c r="W96" s="501" t="str">
        <f>IF(+$E96&gt;0,(SUM(+$E96*10^(+'Reg L model'!G88+'Reg L model'!H88*LOG10(+$E96*1000)+(+'Reg L model'!I88*(LOG10(+$E96*1000)^2)+'Reg L model'!J88*(LOG10(+$E96*1000)-'Reg L model'!L88)*(MAX((LOG10(+$E96*1000)-'Reg L model'!L88),0))+'Reg L model'!K88*(LOG10(+$E96*1000)-'Reg L model'!M88)*MAX((LOG10($E96*1000)-'Reg L model'!M88),0)))/100)),"")</f>
        <v/>
      </c>
      <c r="X96" s="501"/>
      <c r="Y96" s="501" t="str">
        <f>IF(+$C96&gt;0,(SUM(+$C96*10^(+'Reg L model'!P88+'Reg L model'!Q88*LOG10(+$C96*1000)+(+'Reg L model'!R88*(LOG10(+$C96*1000)^2)+'Reg L model'!S88*(LOG10(+$C96*1000)-'Reg L model'!U88)*(MAX((LOG10(+$C96*1000)-'Reg L model'!U88),0))+'Reg L model'!T88*(LOG10(+$C96*1000)-'Reg L model'!V88)*MAX((LOG10($C96*1000)-'Reg L model'!V88),0)))/100)),"")</f>
        <v/>
      </c>
      <c r="Z96" s="501"/>
      <c r="AA96" s="501" t="str">
        <f>IF(+$E96&gt;0,(SUM(+$E96*10^(+'Reg L model'!P88+'Reg L model'!Q88*LOG10(+$E96*1000)+(+'Reg L model'!R88*(LOG10(+$E96*1000)^2)+'Reg L model'!S88*(LOG10(+$E96*1000)-'Reg L model'!U88)*(MAX((LOG10(+$E96*1000)-'Reg L model'!U88),0))+'Reg L model'!T88*(LOG10(+$E96*1000)-'Reg L model'!V88)*MAX((LOG10($E96*1000)-'Reg L model'!V88),0)))/100)),"")</f>
        <v/>
      </c>
      <c r="AB96" s="501"/>
      <c r="AC96" s="501" t="str">
        <f>IF(+$C96&gt;0,(SUM(+$C96*10^(+'Reg L model'!Y88+'Reg L model'!Z88*LOG10(+$C96*1000)+(+'Reg L model'!AA88*(LOG10(+$C96*1000)^2)+'Reg L model'!AB88*(LOG10(+$C96*1000)-'Reg L model'!AD88)*(MAX((LOG10(+$C96*1000)-'Reg L model'!AD88),0))+'Reg L model'!AC88*(LOG10(+$C96*1000)-'Reg L model'!AE88)*MAX((LOG10($C96*1000)-'Reg L model'!AE88),0)))/100)),"")</f>
        <v/>
      </c>
      <c r="AD96" s="501"/>
      <c r="AE96" s="501" t="str">
        <f>IF(+$E96&gt;0,(SUM(+$E96*10^(+'Reg L model'!Y88+'Reg L model'!Z88*LOG10(+$E96*1000)+(+'Reg L model'!AA88*(LOG10(+$E96*1000)^2)+'Reg L model'!AB88*(LOG10(+$E96*1000)-'Reg L model'!AD88)*(MAX((LOG10(+$E96*1000)-'Reg L model'!AD88),0))+'Reg L model'!AC88*(LOG10(+$E96*1000)-'Reg L model'!AE88)*MAX((LOG10($E96*1000)-'Reg L model'!AE88),0)))/100)),"")</f>
        <v/>
      </c>
    </row>
    <row r="97" spans="1:256" s="383" customFormat="1" ht="12.75" customHeight="1" thickBot="1" x14ac:dyDescent="0.3">
      <c r="A97" s="519" t="s">
        <v>444</v>
      </c>
      <c r="B97" s="386"/>
      <c r="C97" s="53"/>
      <c r="D97" s="502" t="str">
        <f t="shared" si="32"/>
        <v/>
      </c>
      <c r="E97" s="53"/>
      <c r="F97" s="502" t="str">
        <f t="shared" si="33"/>
        <v/>
      </c>
      <c r="G97" s="501" t="str">
        <f t="shared" si="25"/>
        <v/>
      </c>
      <c r="H97" s="502" t="str">
        <f t="shared" si="34"/>
        <v/>
      </c>
      <c r="I97" s="53"/>
      <c r="J97" s="502" t="str">
        <f t="shared" si="35"/>
        <v/>
      </c>
      <c r="K97" s="504" t="str">
        <f t="shared" ca="1" si="36"/>
        <v/>
      </c>
      <c r="L97" s="505" t="str">
        <f t="shared" si="26"/>
        <v/>
      </c>
      <c r="M97" s="504" t="str">
        <f t="shared" ca="1" si="37"/>
        <v/>
      </c>
      <c r="N97" s="505" t="str">
        <f t="shared" si="27"/>
        <v/>
      </c>
      <c r="O97" s="501" t="str">
        <f t="shared" si="28"/>
        <v/>
      </c>
      <c r="P97" s="505" t="str">
        <f t="shared" si="29"/>
        <v/>
      </c>
      <c r="Q97" s="501" t="str">
        <f t="shared" si="30"/>
        <v/>
      </c>
      <c r="R97" s="506" t="str">
        <f t="shared" si="31"/>
        <v/>
      </c>
      <c r="S97" s="502"/>
      <c r="T97" s="502"/>
      <c r="U97" s="501" t="str">
        <f>IF(+$C97&gt;0,(SUM(+$C97*10^(+'Reg L model'!G89+'Reg L model'!H89*LOG10(+$C97*1000)+(+'Reg L model'!I89*(LOG10(+$C97*1000)^2)+'Reg L model'!J89*(LOG10(+$C97*1000)-'Reg L model'!L89)*(MAX((LOG10(+$C97*1000)-'Reg L model'!L89),0))+'Reg L model'!K89*(LOG10(+$C97*1000)-'Reg L model'!M89)*MAX((LOG10($C97*1000)-'Reg L model'!M89),0)))/100)),"")</f>
        <v/>
      </c>
      <c r="V97" s="501"/>
      <c r="W97" s="501" t="str">
        <f>IF(+$E97&gt;0,(SUM(+$E97*10^(+'Reg L model'!G89+'Reg L model'!H89*LOG10(+$E97*1000)+(+'Reg L model'!I89*(LOG10(+$E97*1000)^2)+'Reg L model'!J89*(LOG10(+$E97*1000)-'Reg L model'!L89)*(MAX((LOG10(+$E97*1000)-'Reg L model'!L89),0))+'Reg L model'!K89*(LOG10(+$E97*1000)-'Reg L model'!M89)*MAX((LOG10($E97*1000)-'Reg L model'!M89),0)))/100)),"")</f>
        <v/>
      </c>
      <c r="X97" s="501"/>
      <c r="Y97" s="501" t="str">
        <f>IF(+$C97&gt;0,(SUM(+$C97*10^(+'Reg L model'!P89+'Reg L model'!Q89*LOG10(+$C97*1000)+(+'Reg L model'!R89*(LOG10(+$C97*1000)^2)+'Reg L model'!S89*(LOG10(+$C97*1000)-'Reg L model'!U89)*(MAX((LOG10(+$C97*1000)-'Reg L model'!U89),0))+'Reg L model'!T89*(LOG10(+$C97*1000)-'Reg L model'!V89)*MAX((LOG10($C97*1000)-'Reg L model'!V89),0)))/100)),"")</f>
        <v/>
      </c>
      <c r="Z97" s="501"/>
      <c r="AA97" s="501" t="str">
        <f>IF(+$E97&gt;0,(SUM(+$E97*10^(+'Reg L model'!P89+'Reg L model'!Q89*LOG10(+$E97*1000)+(+'Reg L model'!R89*(LOG10(+$E97*1000)^2)+'Reg L model'!S89*(LOG10(+$E97*1000)-'Reg L model'!U89)*(MAX((LOG10(+$E97*1000)-'Reg L model'!U89),0))+'Reg L model'!T89*(LOG10(+$E97*1000)-'Reg L model'!V89)*MAX((LOG10($E97*1000)-'Reg L model'!V89),0)))/100)),"")</f>
        <v/>
      </c>
      <c r="AB97" s="501"/>
      <c r="AC97" s="501" t="str">
        <f>IF(+$C97&gt;0,(SUM(+$C97*10^(+'Reg L model'!Y89+'Reg L model'!Z89*LOG10(+$C97*1000)+(+'Reg L model'!AA89*(LOG10(+$C97*1000)^2)+'Reg L model'!AB89*(LOG10(+$C97*1000)-'Reg L model'!AD89)*(MAX((LOG10(+$C97*1000)-'Reg L model'!AD89),0))+'Reg L model'!AC89*(LOG10(+$C97*1000)-'Reg L model'!AE89)*MAX((LOG10($C97*1000)-'Reg L model'!AE89),0)))/100)),"")</f>
        <v/>
      </c>
      <c r="AD97" s="501"/>
      <c r="AE97" s="501" t="str">
        <f>IF(+$E97&gt;0,(SUM(+$E97*10^(+'Reg L model'!Y89+'Reg L model'!Z89*LOG10(+$E97*1000)+(+'Reg L model'!AA89*(LOG10(+$E97*1000)^2)+'Reg L model'!AB89*(LOG10(+$E97*1000)-'Reg L model'!AD89)*(MAX((LOG10(+$E97*1000)-'Reg L model'!AD89),0))+'Reg L model'!AC89*(LOG10(+$E97*1000)-'Reg L model'!AE89)*MAX((LOG10($E97*1000)-'Reg L model'!AE89),0)))/100)),"")</f>
        <v/>
      </c>
    </row>
    <row r="98" spans="1:256" s="383" customFormat="1" ht="17.25" thickTop="1" thickBot="1" x14ac:dyDescent="0.3">
      <c r="A98" s="495" t="s">
        <v>445</v>
      </c>
      <c r="B98" s="387"/>
      <c r="C98" s="501"/>
      <c r="D98" s="502"/>
      <c r="E98" s="501"/>
      <c r="F98" s="502"/>
      <c r="G98" s="501"/>
      <c r="H98" s="503"/>
      <c r="I98" s="501"/>
      <c r="J98" s="503"/>
      <c r="K98" s="504"/>
      <c r="L98" s="505"/>
      <c r="M98" s="504"/>
      <c r="N98" s="505"/>
      <c r="O98" s="501"/>
      <c r="P98" s="505"/>
      <c r="Q98" s="501"/>
      <c r="R98" s="506"/>
      <c r="S98" s="502"/>
      <c r="T98" s="502"/>
      <c r="U98" s="501"/>
      <c r="V98" s="501"/>
      <c r="W98" s="501"/>
      <c r="X98" s="501"/>
      <c r="Y98" s="501"/>
      <c r="Z98" s="501"/>
      <c r="AA98" s="501"/>
      <c r="AB98" s="501"/>
      <c r="AC98" s="501"/>
      <c r="AD98" s="501"/>
      <c r="AE98" s="501"/>
    </row>
    <row r="99" spans="1:256" s="383" customFormat="1" ht="12.75" customHeight="1" thickTop="1" x14ac:dyDescent="0.25">
      <c r="A99" s="519" t="s">
        <v>446</v>
      </c>
      <c r="B99" s="387"/>
      <c r="C99" s="51"/>
      <c r="D99" s="502" t="str">
        <f t="shared" ref="D99:D109" si="38">IF($C99&gt;0,IF(SUM($K99/+$C99)&gt;0.25,"*",""),"")</f>
        <v/>
      </c>
      <c r="E99" s="51"/>
      <c r="F99" s="502" t="str">
        <f t="shared" ref="F99:F109" si="39">IF($E99&gt;0,IF(SUM($M99/+$E99)&gt;0.25,"*",""),"")</f>
        <v/>
      </c>
      <c r="G99" s="501" t="str">
        <f t="shared" si="25"/>
        <v/>
      </c>
      <c r="H99" s="502" t="str">
        <f t="shared" ref="H99:H109" si="40">IF(SUM($G99)&gt;0,IF(SUM($O99)/SUM($G99)&gt;0.25,"*",""),"")</f>
        <v/>
      </c>
      <c r="I99" s="51"/>
      <c r="J99" s="502" t="str">
        <f t="shared" ref="J99:J109" si="41">IF($I99&gt;0,IF(SUM($Q99/+$I99)&gt;0.25,"*",""),"")</f>
        <v/>
      </c>
      <c r="K99" s="504" t="str">
        <f t="shared" ref="K99:K109" ca="1" si="42">IF(AND(OR(C$13="Employed",C$13="Labour force",C$13="Civilian population",C$13="Unemployed",C$13="Not in the labour force"),$C$10&gt;0,C99&gt;0),OFFSET(U99,0,IF(OR(C$13="Employed",C$13="Labour force",C$13="Civilian population"),0,IF(C$13="Unemployed",4,IF(C$13="Not in the labour force",8,0)))),"")</f>
        <v/>
      </c>
      <c r="L99" s="505" t="str">
        <f t="shared" si="26"/>
        <v/>
      </c>
      <c r="M99" s="504" t="str">
        <f t="shared" ref="M99:M109" ca="1" si="43">IF(AND(OR(E$13="Employed",E$13="Labour force",E$13="Civilian population",E$13="Unemployed",E$13="Not in the labour force"),$C$10&gt;0,E99&gt;0),OFFSET(W99,0,IF(OR(E$13="Employed",E$13="Labour force",E$13="Civilian population"),0,IF(E$13="Unemployed",4,IF(E$13="Not in the labour force",8,0)))),"")</f>
        <v/>
      </c>
      <c r="N99" s="505" t="str">
        <f t="shared" si="27"/>
        <v/>
      </c>
      <c r="O99" s="501" t="str">
        <f t="shared" si="28"/>
        <v/>
      </c>
      <c r="P99" s="505" t="str">
        <f t="shared" si="29"/>
        <v/>
      </c>
      <c r="Q99" s="501" t="str">
        <f t="shared" si="30"/>
        <v/>
      </c>
      <c r="R99" s="506" t="str">
        <f t="shared" si="31"/>
        <v/>
      </c>
      <c r="S99" s="502"/>
      <c r="T99" s="502"/>
      <c r="U99" s="501" t="str">
        <f>IF(+$C99&gt;0,(SUM(+$C99*10^(+'Reg L model'!G91+'Reg L model'!H91*LOG10(+$C99*1000)+(+'Reg L model'!I91*(LOG10(+$C99*1000)^2)+'Reg L model'!J91*(LOG10(+$C99*1000)-'Reg L model'!L91)*(MAX((LOG10(+$C99*1000)-'Reg L model'!L91),0))+'Reg L model'!K91*(LOG10(+$C99*1000)-'Reg L model'!M91)*MAX((LOG10($C99*1000)-'Reg L model'!M91),0)))/100)),"")</f>
        <v/>
      </c>
      <c r="V99" s="501"/>
      <c r="W99" s="501" t="str">
        <f>IF(+$E99&gt;0,(SUM(+$E99*10^(+'Reg L model'!G91+'Reg L model'!H91*LOG10(+$E99*1000)+(+'Reg L model'!I91*(LOG10(+$E99*1000)^2)+'Reg L model'!J91*(LOG10(+$E99*1000)-'Reg L model'!L91)*(MAX((LOG10(+$E99*1000)-'Reg L model'!L91),0))+'Reg L model'!K91*(LOG10(+$E99*1000)-'Reg L model'!M91)*MAX((LOG10($E99*1000)-'Reg L model'!M91),0)))/100)),"")</f>
        <v/>
      </c>
      <c r="X99" s="501"/>
      <c r="Y99" s="501" t="str">
        <f>IF(+$C99&gt;0,(SUM(+$C99*10^(+'Reg L model'!P91+'Reg L model'!Q91*LOG10(+$C99*1000)+(+'Reg L model'!R91*(LOG10(+$C99*1000)^2)+'Reg L model'!S91*(LOG10(+$C99*1000)-'Reg L model'!U91)*(MAX((LOG10(+$C99*1000)-'Reg L model'!U91),0))+'Reg L model'!T91*(LOG10(+$C99*1000)-'Reg L model'!V91)*MAX((LOG10($C99*1000)-'Reg L model'!V91),0)))/100)),"")</f>
        <v/>
      </c>
      <c r="Z99" s="501"/>
      <c r="AA99" s="501" t="str">
        <f>IF(+$E99&gt;0,(SUM(+$E99*10^(+'Reg L model'!P91+'Reg L model'!Q91*LOG10(+$E99*1000)+(+'Reg L model'!R91*(LOG10(+$E99*1000)^2)+'Reg L model'!S91*(LOG10(+$E99*1000)-'Reg L model'!U91)*(MAX((LOG10(+$E99*1000)-'Reg L model'!U91),0))+'Reg L model'!T91*(LOG10(+$E99*1000)-'Reg L model'!V91)*MAX((LOG10($E99*1000)-'Reg L model'!V91),0)))/100)),"")</f>
        <v/>
      </c>
      <c r="AB99" s="501"/>
      <c r="AC99" s="501" t="str">
        <f>IF(+$C99&gt;0,(SUM(+$C99*10^(+'Reg L model'!Y91+'Reg L model'!Z91*LOG10(+$C99*1000)+(+'Reg L model'!AA91*(LOG10(+$C99*1000)^2)+'Reg L model'!AB91*(LOG10(+$C99*1000)-'Reg L model'!AD91)*(MAX((LOG10(+$C99*1000)-'Reg L model'!AD91),0))+'Reg L model'!AC91*(LOG10(+$C99*1000)-'Reg L model'!AE91)*MAX((LOG10($C99*1000)-'Reg L model'!AE91),0)))/100)),"")</f>
        <v/>
      </c>
      <c r="AD99" s="501"/>
      <c r="AE99" s="501" t="str">
        <f>IF(+$E99&gt;0,(SUM(+$E99*10^(+'Reg L model'!Y91+'Reg L model'!Z91*LOG10(+$E99*1000)+(+'Reg L model'!AA91*(LOG10(+$E99*1000)^2)+'Reg L model'!AB91*(LOG10(+$E99*1000)-'Reg L model'!AD91)*(MAX((LOG10(+$E99*1000)-'Reg L model'!AD91),0))+'Reg L model'!AC91*(LOG10(+$E99*1000)-'Reg L model'!AE91)*MAX((LOG10($E99*1000)-'Reg L model'!AE91),0)))/100)),"")</f>
        <v/>
      </c>
    </row>
    <row r="100" spans="1:256" s="383" customFormat="1" ht="12.75" customHeight="1" x14ac:dyDescent="0.25">
      <c r="A100" s="519" t="s">
        <v>447</v>
      </c>
      <c r="B100" s="387"/>
      <c r="C100" s="52"/>
      <c r="D100" s="502" t="str">
        <f t="shared" si="38"/>
        <v/>
      </c>
      <c r="E100" s="52"/>
      <c r="F100" s="502" t="str">
        <f t="shared" si="39"/>
        <v/>
      </c>
      <c r="G100" s="501" t="str">
        <f t="shared" si="25"/>
        <v/>
      </c>
      <c r="H100" s="502" t="str">
        <f t="shared" si="40"/>
        <v/>
      </c>
      <c r="I100" s="52"/>
      <c r="J100" s="502" t="str">
        <f t="shared" si="41"/>
        <v/>
      </c>
      <c r="K100" s="504" t="str">
        <f t="shared" ca="1" si="42"/>
        <v/>
      </c>
      <c r="L100" s="505" t="str">
        <f t="shared" si="26"/>
        <v/>
      </c>
      <c r="M100" s="504" t="str">
        <f t="shared" ca="1" si="43"/>
        <v/>
      </c>
      <c r="N100" s="505" t="str">
        <f t="shared" si="27"/>
        <v/>
      </c>
      <c r="O100" s="501" t="str">
        <f t="shared" si="28"/>
        <v/>
      </c>
      <c r="P100" s="505" t="str">
        <f t="shared" si="29"/>
        <v/>
      </c>
      <c r="Q100" s="501" t="str">
        <f t="shared" si="30"/>
        <v/>
      </c>
      <c r="R100" s="506" t="str">
        <f t="shared" si="31"/>
        <v/>
      </c>
      <c r="S100" s="502"/>
      <c r="T100" s="502"/>
      <c r="U100" s="501" t="str">
        <f>IF(+$C100&gt;0,(SUM(+$C100*10^(+'Reg L model'!G92+'Reg L model'!H92*LOG10(+$C100*1000)+(+'Reg L model'!I92*(LOG10(+$C100*1000)^2)+'Reg L model'!J92*(LOG10(+$C100*1000)-'Reg L model'!L92)*(MAX((LOG10(+$C100*1000)-'Reg L model'!L92),0))+'Reg L model'!K92*(LOG10(+$C100*1000)-'Reg L model'!M92)*MAX((LOG10($C100*1000)-'Reg L model'!M92),0)))/100)),"")</f>
        <v/>
      </c>
      <c r="V100" s="501"/>
      <c r="W100" s="501" t="str">
        <f>IF(+$E100&gt;0,(SUM(+$E100*10^(+'Reg L model'!G92+'Reg L model'!H92*LOG10(+$E100*1000)+(+'Reg L model'!I92*(LOG10(+$E100*1000)^2)+'Reg L model'!J92*(LOG10(+$E100*1000)-'Reg L model'!L92)*(MAX((LOG10(+$E100*1000)-'Reg L model'!L92),0))+'Reg L model'!K92*(LOG10(+$E100*1000)-'Reg L model'!M92)*MAX((LOG10($E100*1000)-'Reg L model'!M92),0)))/100)),"")</f>
        <v/>
      </c>
      <c r="X100" s="501"/>
      <c r="Y100" s="501" t="str">
        <f>IF(+$C100&gt;0,(SUM(+$C100*10^(+'Reg L model'!P92+'Reg L model'!Q92*LOG10(+$C100*1000)+(+'Reg L model'!R92*(LOG10(+$C100*1000)^2)+'Reg L model'!S92*(LOG10(+$C100*1000)-'Reg L model'!U92)*(MAX((LOG10(+$C100*1000)-'Reg L model'!U92),0))+'Reg L model'!T92*(LOG10(+$C100*1000)-'Reg L model'!V92)*MAX((LOG10($C100*1000)-'Reg L model'!V92),0)))/100)),"")</f>
        <v/>
      </c>
      <c r="Z100" s="501"/>
      <c r="AA100" s="501" t="str">
        <f>IF(+$E100&gt;0,(SUM(+$E100*10^(+'Reg L model'!P92+'Reg L model'!Q92*LOG10(+$E100*1000)+(+'Reg L model'!R92*(LOG10(+$E100*1000)^2)+'Reg L model'!S92*(LOG10(+$E100*1000)-'Reg L model'!U92)*(MAX((LOG10(+$E100*1000)-'Reg L model'!U92),0))+'Reg L model'!T92*(LOG10(+$E100*1000)-'Reg L model'!V92)*MAX((LOG10($E100*1000)-'Reg L model'!V92),0)))/100)),"")</f>
        <v/>
      </c>
      <c r="AB100" s="501"/>
      <c r="AC100" s="501" t="str">
        <f>IF(+$C100&gt;0,(SUM(+$C100*10^(+'Reg L model'!Y92+'Reg L model'!Z92*LOG10(+$C100*1000)+(+'Reg L model'!AA92*(LOG10(+$C100*1000)^2)+'Reg L model'!AB92*(LOG10(+$C100*1000)-'Reg L model'!AD92)*(MAX((LOG10(+$C100*1000)-'Reg L model'!AD92),0))+'Reg L model'!AC92*(LOG10(+$C100*1000)-'Reg L model'!AE92)*MAX((LOG10($C100*1000)-'Reg L model'!AE92),0)))/100)),"")</f>
        <v/>
      </c>
      <c r="AD100" s="501"/>
      <c r="AE100" s="501" t="str">
        <f>IF(+$E100&gt;0,(SUM(+$E100*10^(+'Reg L model'!Y92+'Reg L model'!Z92*LOG10(+$E100*1000)+(+'Reg L model'!AA92*(LOG10(+$E100*1000)^2)+'Reg L model'!AB92*(LOG10(+$E100*1000)-'Reg L model'!AD92)*(MAX((LOG10(+$E100*1000)-'Reg L model'!AD92),0))+'Reg L model'!AC92*(LOG10(+$E100*1000)-'Reg L model'!AE92)*MAX((LOG10($E100*1000)-'Reg L model'!AE92),0)))/100)),"")</f>
        <v/>
      </c>
    </row>
    <row r="101" spans="1:256" s="383" customFormat="1" ht="12.75" customHeight="1" x14ac:dyDescent="0.25">
      <c r="A101" s="519" t="s">
        <v>448</v>
      </c>
      <c r="B101" s="387"/>
      <c r="C101" s="52"/>
      <c r="D101" s="502" t="str">
        <f t="shared" si="38"/>
        <v/>
      </c>
      <c r="E101" s="52"/>
      <c r="F101" s="502" t="str">
        <f t="shared" si="39"/>
        <v/>
      </c>
      <c r="G101" s="501" t="str">
        <f t="shared" si="25"/>
        <v/>
      </c>
      <c r="H101" s="502" t="str">
        <f t="shared" si="40"/>
        <v/>
      </c>
      <c r="I101" s="52"/>
      <c r="J101" s="502" t="str">
        <f t="shared" si="41"/>
        <v/>
      </c>
      <c r="K101" s="504" t="str">
        <f t="shared" ca="1" si="42"/>
        <v/>
      </c>
      <c r="L101" s="505" t="str">
        <f t="shared" si="26"/>
        <v/>
      </c>
      <c r="M101" s="504" t="str">
        <f t="shared" ca="1" si="43"/>
        <v/>
      </c>
      <c r="N101" s="505" t="str">
        <f t="shared" si="27"/>
        <v/>
      </c>
      <c r="O101" s="501" t="str">
        <f t="shared" si="28"/>
        <v/>
      </c>
      <c r="P101" s="505" t="str">
        <f t="shared" si="29"/>
        <v/>
      </c>
      <c r="Q101" s="501" t="str">
        <f t="shared" si="30"/>
        <v/>
      </c>
      <c r="R101" s="506" t="str">
        <f t="shared" si="31"/>
        <v/>
      </c>
      <c r="S101" s="502"/>
      <c r="T101" s="502"/>
      <c r="U101" s="501" t="str">
        <f>IF(+$C101&gt;0,(SUM(+$C101*10^(+'Reg L model'!G93+'Reg L model'!H93*LOG10(+$C101*1000)+(+'Reg L model'!I93*(LOG10(+$C101*1000)^2)+'Reg L model'!J93*(LOG10(+$C101*1000)-'Reg L model'!L93)*(MAX((LOG10(+$C101*1000)-'Reg L model'!L93),0))+'Reg L model'!K93*(LOG10(+$C101*1000)-'Reg L model'!M93)*MAX((LOG10($C101*1000)-'Reg L model'!M93),0)))/100)),"")</f>
        <v/>
      </c>
      <c r="V101" s="501"/>
      <c r="W101" s="501" t="str">
        <f>IF(+$E101&gt;0,(SUM(+$E101*10^(+'Reg L model'!G93+'Reg L model'!H93*LOG10(+$E101*1000)+(+'Reg L model'!I93*(LOG10(+$E101*1000)^2)+'Reg L model'!J93*(LOG10(+$E101*1000)-'Reg L model'!L93)*(MAX((LOG10(+$E101*1000)-'Reg L model'!L93),0))+'Reg L model'!K93*(LOG10(+$E101*1000)-'Reg L model'!M93)*MAX((LOG10($E101*1000)-'Reg L model'!M93),0)))/100)),"")</f>
        <v/>
      </c>
      <c r="X101" s="501"/>
      <c r="Y101" s="501" t="str">
        <f>IF(+$C101&gt;0,(SUM(+$C101*10^(+'Reg L model'!P93+'Reg L model'!Q93*LOG10(+$C101*1000)+(+'Reg L model'!R93*(LOG10(+$C101*1000)^2)+'Reg L model'!S93*(LOG10(+$C101*1000)-'Reg L model'!U93)*(MAX((LOG10(+$C101*1000)-'Reg L model'!U93),0))+'Reg L model'!T93*(LOG10(+$C101*1000)-'Reg L model'!V93)*MAX((LOG10($C101*1000)-'Reg L model'!V93),0)))/100)),"")</f>
        <v/>
      </c>
      <c r="Z101" s="501"/>
      <c r="AA101" s="501" t="str">
        <f>IF(+$E101&gt;0,(SUM(+$E101*10^(+'Reg L model'!P93+'Reg L model'!Q93*LOG10(+$E101*1000)+(+'Reg L model'!R93*(LOG10(+$E101*1000)^2)+'Reg L model'!S93*(LOG10(+$E101*1000)-'Reg L model'!U93)*(MAX((LOG10(+$E101*1000)-'Reg L model'!U93),0))+'Reg L model'!T93*(LOG10(+$E101*1000)-'Reg L model'!V93)*MAX((LOG10($E101*1000)-'Reg L model'!V93),0)))/100)),"")</f>
        <v/>
      </c>
      <c r="AB101" s="501"/>
      <c r="AC101" s="501" t="str">
        <f>IF(+$C101&gt;0,(SUM(+$C101*10^(+'Reg L model'!Y93+'Reg L model'!Z93*LOG10(+$C101*1000)+(+'Reg L model'!AA93*(LOG10(+$C101*1000)^2)+'Reg L model'!AB93*(LOG10(+$C101*1000)-'Reg L model'!AD93)*(MAX((LOG10(+$C101*1000)-'Reg L model'!AD93),0))+'Reg L model'!AC93*(LOG10(+$C101*1000)-'Reg L model'!AE93)*MAX((LOG10($C101*1000)-'Reg L model'!AE93),0)))/100)),"")</f>
        <v/>
      </c>
      <c r="AD101" s="501"/>
      <c r="AE101" s="501" t="str">
        <f>IF(+$E101&gt;0,(SUM(+$E101*10^(+'Reg L model'!Y93+'Reg L model'!Z93*LOG10(+$E101*1000)+(+'Reg L model'!AA93*(LOG10(+$E101*1000)^2)+'Reg L model'!AB93*(LOG10(+$E101*1000)-'Reg L model'!AD93)*(MAX((LOG10(+$E101*1000)-'Reg L model'!AD93),0))+'Reg L model'!AC93*(LOG10(+$E101*1000)-'Reg L model'!AE93)*MAX((LOG10($E101*1000)-'Reg L model'!AE93),0)))/100)),"")</f>
        <v/>
      </c>
    </row>
    <row r="102" spans="1:256" s="383" customFormat="1" ht="12.75" customHeight="1" x14ac:dyDescent="0.25">
      <c r="A102" s="519" t="s">
        <v>449</v>
      </c>
      <c r="B102" s="387"/>
      <c r="C102" s="52"/>
      <c r="D102" s="502" t="str">
        <f t="shared" si="38"/>
        <v/>
      </c>
      <c r="E102" s="52"/>
      <c r="F102" s="502" t="str">
        <f t="shared" si="39"/>
        <v/>
      </c>
      <c r="G102" s="501" t="str">
        <f t="shared" si="25"/>
        <v/>
      </c>
      <c r="H102" s="502" t="str">
        <f t="shared" si="40"/>
        <v/>
      </c>
      <c r="I102" s="52"/>
      <c r="J102" s="502" t="str">
        <f t="shared" si="41"/>
        <v/>
      </c>
      <c r="K102" s="504" t="str">
        <f t="shared" ca="1" si="42"/>
        <v/>
      </c>
      <c r="L102" s="505" t="str">
        <f t="shared" si="26"/>
        <v/>
      </c>
      <c r="M102" s="504" t="str">
        <f t="shared" ca="1" si="43"/>
        <v/>
      </c>
      <c r="N102" s="505" t="str">
        <f t="shared" si="27"/>
        <v/>
      </c>
      <c r="O102" s="501" t="str">
        <f t="shared" si="28"/>
        <v/>
      </c>
      <c r="P102" s="505" t="str">
        <f t="shared" si="29"/>
        <v/>
      </c>
      <c r="Q102" s="501" t="str">
        <f t="shared" si="30"/>
        <v/>
      </c>
      <c r="R102" s="506" t="str">
        <f t="shared" si="31"/>
        <v/>
      </c>
      <c r="S102" s="502"/>
      <c r="T102" s="502"/>
      <c r="U102" s="501" t="str">
        <f>IF(+$C102&gt;0,(SUM(+$C102*10^(+'Reg L model'!G94+'Reg L model'!H94*LOG10(+$C102*1000)+(+'Reg L model'!I94*(LOG10(+$C102*1000)^2)+'Reg L model'!J94*(LOG10(+$C102*1000)-'Reg L model'!L94)*(MAX((LOG10(+$C102*1000)-'Reg L model'!L94),0))+'Reg L model'!K94*(LOG10(+$C102*1000)-'Reg L model'!M94)*MAX((LOG10($C102*1000)-'Reg L model'!M94),0)))/100)),"")</f>
        <v/>
      </c>
      <c r="V102" s="501"/>
      <c r="W102" s="501" t="str">
        <f>IF(+$E102&gt;0,(SUM(+$E102*10^(+'Reg L model'!G94+'Reg L model'!H94*LOG10(+$E102*1000)+(+'Reg L model'!I94*(LOG10(+$E102*1000)^2)+'Reg L model'!J94*(LOG10(+$E102*1000)-'Reg L model'!L94)*(MAX((LOG10(+$E102*1000)-'Reg L model'!L94),0))+'Reg L model'!K94*(LOG10(+$E102*1000)-'Reg L model'!M94)*MAX((LOG10($E102*1000)-'Reg L model'!M94),0)))/100)),"")</f>
        <v/>
      </c>
      <c r="X102" s="501"/>
      <c r="Y102" s="501" t="str">
        <f>IF(+$C102&gt;0,(SUM(+$C102*10^(+'Reg L model'!P94+'Reg L model'!Q94*LOG10(+$C102*1000)+(+'Reg L model'!R94*(LOG10(+$C102*1000)^2)+'Reg L model'!S94*(LOG10(+$C102*1000)-'Reg L model'!U94)*(MAX((LOG10(+$C102*1000)-'Reg L model'!U94),0))+'Reg L model'!T94*(LOG10(+$C102*1000)-'Reg L model'!V94)*MAX((LOG10($C102*1000)-'Reg L model'!V94),0)))/100)),"")</f>
        <v/>
      </c>
      <c r="Z102" s="501"/>
      <c r="AA102" s="501" t="str">
        <f>IF(+$E102&gt;0,(SUM(+$E102*10^(+'Reg L model'!P94+'Reg L model'!Q94*LOG10(+$E102*1000)+(+'Reg L model'!R94*(LOG10(+$E102*1000)^2)+'Reg L model'!S94*(LOG10(+$E102*1000)-'Reg L model'!U94)*(MAX((LOG10(+$E102*1000)-'Reg L model'!U94),0))+'Reg L model'!T94*(LOG10(+$E102*1000)-'Reg L model'!V94)*MAX((LOG10($E102*1000)-'Reg L model'!V94),0)))/100)),"")</f>
        <v/>
      </c>
      <c r="AB102" s="501"/>
      <c r="AC102" s="501" t="str">
        <f>IF(+$C102&gt;0,(SUM(+$C102*10^(+'Reg L model'!Y94+'Reg L model'!Z94*LOG10(+$C102*1000)+(+'Reg L model'!AA94*(LOG10(+$C102*1000)^2)+'Reg L model'!AB94*(LOG10(+$C102*1000)-'Reg L model'!AD94)*(MAX((LOG10(+$C102*1000)-'Reg L model'!AD94),0))+'Reg L model'!AC94*(LOG10(+$C102*1000)-'Reg L model'!AE94)*MAX((LOG10($C102*1000)-'Reg L model'!AE94),0)))/100)),"")</f>
        <v/>
      </c>
      <c r="AD102" s="501"/>
      <c r="AE102" s="501" t="str">
        <f>IF(+$E102&gt;0,(SUM(+$E102*10^(+'Reg L model'!Y94+'Reg L model'!Z94*LOG10(+$E102*1000)+(+'Reg L model'!AA94*(LOG10(+$E102*1000)^2)+'Reg L model'!AB94*(LOG10(+$E102*1000)-'Reg L model'!AD94)*(MAX((LOG10(+$E102*1000)-'Reg L model'!AD94),0))+'Reg L model'!AC94*(LOG10(+$E102*1000)-'Reg L model'!AE94)*MAX((LOG10($E102*1000)-'Reg L model'!AE94),0)))/100)),"")</f>
        <v/>
      </c>
    </row>
    <row r="103" spans="1:256" s="383" customFormat="1" ht="12.75" customHeight="1" x14ac:dyDescent="0.25">
      <c r="A103" s="519" t="s">
        <v>450</v>
      </c>
      <c r="B103" s="387"/>
      <c r="C103" s="52"/>
      <c r="D103" s="502" t="str">
        <f t="shared" si="38"/>
        <v/>
      </c>
      <c r="E103" s="52"/>
      <c r="F103" s="502" t="str">
        <f t="shared" si="39"/>
        <v/>
      </c>
      <c r="G103" s="501" t="str">
        <f t="shared" si="25"/>
        <v/>
      </c>
      <c r="H103" s="502" t="str">
        <f t="shared" si="40"/>
        <v/>
      </c>
      <c r="I103" s="52"/>
      <c r="J103" s="502" t="str">
        <f t="shared" si="41"/>
        <v/>
      </c>
      <c r="K103" s="504" t="str">
        <f t="shared" ca="1" si="42"/>
        <v/>
      </c>
      <c r="L103" s="505" t="str">
        <f t="shared" si="26"/>
        <v/>
      </c>
      <c r="M103" s="504" t="str">
        <f t="shared" ca="1" si="43"/>
        <v/>
      </c>
      <c r="N103" s="505" t="str">
        <f t="shared" si="27"/>
        <v/>
      </c>
      <c r="O103" s="501" t="str">
        <f t="shared" si="28"/>
        <v/>
      </c>
      <c r="P103" s="505" t="str">
        <f t="shared" si="29"/>
        <v/>
      </c>
      <c r="Q103" s="501" t="str">
        <f t="shared" si="30"/>
        <v/>
      </c>
      <c r="R103" s="506" t="str">
        <f t="shared" si="31"/>
        <v/>
      </c>
      <c r="S103" s="502"/>
      <c r="T103" s="502"/>
      <c r="U103" s="501" t="str">
        <f>IF(+$C103&gt;0,(SUM(+$C103*10^(+'Reg L model'!G95+'Reg L model'!H95*LOG10(+$C103*1000)+(+'Reg L model'!I95*(LOG10(+$C103*1000)^2)+'Reg L model'!J95*(LOG10(+$C103*1000)-'Reg L model'!L95)*(MAX((LOG10(+$C103*1000)-'Reg L model'!L95),0))+'Reg L model'!K95*(LOG10(+$C103*1000)-'Reg L model'!M95)*MAX((LOG10($C103*1000)-'Reg L model'!M95),0)))/100)),"")</f>
        <v/>
      </c>
      <c r="V103" s="501"/>
      <c r="W103" s="501" t="str">
        <f>IF(+$E103&gt;0,(SUM(+$E103*10^(+'Reg L model'!G95+'Reg L model'!H95*LOG10(+$E103*1000)+(+'Reg L model'!I95*(LOG10(+$E103*1000)^2)+'Reg L model'!J95*(LOG10(+$E103*1000)-'Reg L model'!L95)*(MAX((LOG10(+$E103*1000)-'Reg L model'!L95),0))+'Reg L model'!K95*(LOG10(+$E103*1000)-'Reg L model'!M95)*MAX((LOG10($E103*1000)-'Reg L model'!M95),0)))/100)),"")</f>
        <v/>
      </c>
      <c r="X103" s="501"/>
      <c r="Y103" s="501" t="str">
        <f>IF(+$C103&gt;0,(SUM(+$C103*10^(+'Reg L model'!P95+'Reg L model'!Q95*LOG10(+$C103*1000)+(+'Reg L model'!R95*(LOG10(+$C103*1000)^2)+'Reg L model'!S95*(LOG10(+$C103*1000)-'Reg L model'!U95)*(MAX((LOG10(+$C103*1000)-'Reg L model'!U95),0))+'Reg L model'!T95*(LOG10(+$C103*1000)-'Reg L model'!V95)*MAX((LOG10($C103*1000)-'Reg L model'!V95),0)))/100)),"")</f>
        <v/>
      </c>
      <c r="Z103" s="501"/>
      <c r="AA103" s="501" t="str">
        <f>IF(+$E103&gt;0,(SUM(+$E103*10^(+'Reg L model'!P95+'Reg L model'!Q95*LOG10(+$E103*1000)+(+'Reg L model'!R95*(LOG10(+$E103*1000)^2)+'Reg L model'!S95*(LOG10(+$E103*1000)-'Reg L model'!U95)*(MAX((LOG10(+$E103*1000)-'Reg L model'!U95),0))+'Reg L model'!T95*(LOG10(+$E103*1000)-'Reg L model'!V95)*MAX((LOG10($E103*1000)-'Reg L model'!V95),0)))/100)),"")</f>
        <v/>
      </c>
      <c r="AB103" s="501"/>
      <c r="AC103" s="501" t="str">
        <f>IF(+$C103&gt;0,(SUM(+$C103*10^(+'Reg L model'!Y95+'Reg L model'!Z95*LOG10(+$C103*1000)+(+'Reg L model'!AA95*(LOG10(+$C103*1000)^2)+'Reg L model'!AB95*(LOG10(+$C103*1000)-'Reg L model'!AD95)*(MAX((LOG10(+$C103*1000)-'Reg L model'!AD95),0))+'Reg L model'!AC95*(LOG10(+$C103*1000)-'Reg L model'!AE95)*MAX((LOG10($C103*1000)-'Reg L model'!AE95),0)))/100)),"")</f>
        <v/>
      </c>
      <c r="AD103" s="501"/>
      <c r="AE103" s="501" t="str">
        <f>IF(+$E103&gt;0,(SUM(+$E103*10^(+'Reg L model'!Y95+'Reg L model'!Z95*LOG10(+$E103*1000)+(+'Reg L model'!AA95*(LOG10(+$E103*1000)^2)+'Reg L model'!AB95*(LOG10(+$E103*1000)-'Reg L model'!AD95)*(MAX((LOG10(+$E103*1000)-'Reg L model'!AD95),0))+'Reg L model'!AC95*(LOG10(+$E103*1000)-'Reg L model'!AE95)*MAX((LOG10($E103*1000)-'Reg L model'!AE95),0)))/100)),"")</f>
        <v/>
      </c>
    </row>
    <row r="104" spans="1:256" s="383" customFormat="1" ht="12.75" customHeight="1" x14ac:dyDescent="0.25">
      <c r="A104" s="519" t="s">
        <v>451</v>
      </c>
      <c r="B104" s="387"/>
      <c r="C104" s="52"/>
      <c r="D104" s="502" t="str">
        <f t="shared" si="38"/>
        <v/>
      </c>
      <c r="E104" s="52"/>
      <c r="F104" s="502" t="str">
        <f t="shared" si="39"/>
        <v/>
      </c>
      <c r="G104" s="501" t="str">
        <f t="shared" si="25"/>
        <v/>
      </c>
      <c r="H104" s="502" t="str">
        <f t="shared" si="40"/>
        <v/>
      </c>
      <c r="I104" s="52"/>
      <c r="J104" s="502" t="str">
        <f t="shared" si="41"/>
        <v/>
      </c>
      <c r="K104" s="504" t="str">
        <f t="shared" ca="1" si="42"/>
        <v/>
      </c>
      <c r="L104" s="505" t="str">
        <f t="shared" si="26"/>
        <v/>
      </c>
      <c r="M104" s="504" t="str">
        <f t="shared" ca="1" si="43"/>
        <v/>
      </c>
      <c r="N104" s="505" t="str">
        <f t="shared" si="27"/>
        <v/>
      </c>
      <c r="O104" s="501" t="str">
        <f t="shared" si="28"/>
        <v/>
      </c>
      <c r="P104" s="505" t="str">
        <f t="shared" si="29"/>
        <v/>
      </c>
      <c r="Q104" s="501" t="str">
        <f t="shared" si="30"/>
        <v/>
      </c>
      <c r="R104" s="506" t="str">
        <f t="shared" si="31"/>
        <v/>
      </c>
      <c r="S104" s="502"/>
      <c r="T104" s="502"/>
      <c r="U104" s="501" t="str">
        <f>IF(+$C104&gt;0,(SUM(+$C104*10^(+'Reg L model'!G96+'Reg L model'!H96*LOG10(+$C104*1000)+(+'Reg L model'!I96*(LOG10(+$C104*1000)^2)+'Reg L model'!J96*(LOG10(+$C104*1000)-'Reg L model'!L96)*(MAX((LOG10(+$C104*1000)-'Reg L model'!L96),0))+'Reg L model'!K96*(LOG10(+$C104*1000)-'Reg L model'!M96)*MAX((LOG10($C104*1000)-'Reg L model'!M96),0)))/100)),"")</f>
        <v/>
      </c>
      <c r="V104" s="501"/>
      <c r="W104" s="501" t="str">
        <f>IF(+$E104&gt;0,(SUM(+$E104*10^(+'Reg L model'!G96+'Reg L model'!H96*LOG10(+$E104*1000)+(+'Reg L model'!I96*(LOG10(+$E104*1000)^2)+'Reg L model'!J96*(LOG10(+$E104*1000)-'Reg L model'!L96)*(MAX((LOG10(+$E104*1000)-'Reg L model'!L96),0))+'Reg L model'!K96*(LOG10(+$E104*1000)-'Reg L model'!M96)*MAX((LOG10($E104*1000)-'Reg L model'!M96),0)))/100)),"")</f>
        <v/>
      </c>
      <c r="X104" s="501"/>
      <c r="Y104" s="501" t="str">
        <f>IF(+$C104&gt;0,(SUM(+$C104*10^(+'Reg L model'!P96+'Reg L model'!Q96*LOG10(+$C104*1000)+(+'Reg L model'!R96*(LOG10(+$C104*1000)^2)+'Reg L model'!S96*(LOG10(+$C104*1000)-'Reg L model'!U96)*(MAX((LOG10(+$C104*1000)-'Reg L model'!U96),0))+'Reg L model'!T96*(LOG10(+$C104*1000)-'Reg L model'!V96)*MAX((LOG10($C104*1000)-'Reg L model'!V96),0)))/100)),"")</f>
        <v/>
      </c>
      <c r="Z104" s="501"/>
      <c r="AA104" s="501" t="str">
        <f>IF(+$E104&gt;0,(SUM(+$E104*10^(+'Reg L model'!P96+'Reg L model'!Q96*LOG10(+$E104*1000)+(+'Reg L model'!R96*(LOG10(+$E104*1000)^2)+'Reg L model'!S96*(LOG10(+$E104*1000)-'Reg L model'!U96)*(MAX((LOG10(+$E104*1000)-'Reg L model'!U96),0))+'Reg L model'!T96*(LOG10(+$E104*1000)-'Reg L model'!V96)*MAX((LOG10($E104*1000)-'Reg L model'!V96),0)))/100)),"")</f>
        <v/>
      </c>
      <c r="AB104" s="501"/>
      <c r="AC104" s="501" t="str">
        <f>IF(+$C104&gt;0,(SUM(+$C104*10^(+'Reg L model'!Y96+'Reg L model'!Z96*LOG10(+$C104*1000)+(+'Reg L model'!AA96*(LOG10(+$C104*1000)^2)+'Reg L model'!AB96*(LOG10(+$C104*1000)-'Reg L model'!AD96)*(MAX((LOG10(+$C104*1000)-'Reg L model'!AD96),0))+'Reg L model'!AC96*(LOG10(+$C104*1000)-'Reg L model'!AE96)*MAX((LOG10($C104*1000)-'Reg L model'!AE96),0)))/100)),"")</f>
        <v/>
      </c>
      <c r="AD104" s="501"/>
      <c r="AE104" s="501" t="str">
        <f>IF(+$E104&gt;0,(SUM(+$E104*10^(+'Reg L model'!Y96+'Reg L model'!Z96*LOG10(+$E104*1000)+(+'Reg L model'!AA96*(LOG10(+$E104*1000)^2)+'Reg L model'!AB96*(LOG10(+$E104*1000)-'Reg L model'!AD96)*(MAX((LOG10(+$E104*1000)-'Reg L model'!AD96),0))+'Reg L model'!AC96*(LOG10(+$E104*1000)-'Reg L model'!AE96)*MAX((LOG10($E104*1000)-'Reg L model'!AE96),0)))/100)),"")</f>
        <v/>
      </c>
    </row>
    <row r="105" spans="1:256" s="383" customFormat="1" ht="12.75" customHeight="1" x14ac:dyDescent="0.25">
      <c r="A105" s="519" t="s">
        <v>452</v>
      </c>
      <c r="B105" s="387"/>
      <c r="C105" s="52"/>
      <c r="D105" s="502" t="str">
        <f t="shared" si="38"/>
        <v/>
      </c>
      <c r="E105" s="52"/>
      <c r="F105" s="502" t="str">
        <f t="shared" si="39"/>
        <v/>
      </c>
      <c r="G105" s="501" t="str">
        <f t="shared" si="25"/>
        <v/>
      </c>
      <c r="H105" s="502" t="str">
        <f t="shared" si="40"/>
        <v/>
      </c>
      <c r="I105" s="52"/>
      <c r="J105" s="502" t="str">
        <f t="shared" si="41"/>
        <v/>
      </c>
      <c r="K105" s="504" t="str">
        <f t="shared" ca="1" si="42"/>
        <v/>
      </c>
      <c r="L105" s="505" t="str">
        <f t="shared" si="26"/>
        <v/>
      </c>
      <c r="M105" s="504" t="str">
        <f t="shared" ca="1" si="43"/>
        <v/>
      </c>
      <c r="N105" s="505" t="str">
        <f t="shared" si="27"/>
        <v/>
      </c>
      <c r="O105" s="501" t="str">
        <f t="shared" si="28"/>
        <v/>
      </c>
      <c r="P105" s="505" t="str">
        <f t="shared" si="29"/>
        <v/>
      </c>
      <c r="Q105" s="501" t="str">
        <f t="shared" si="30"/>
        <v/>
      </c>
      <c r="R105" s="506" t="str">
        <f t="shared" si="31"/>
        <v/>
      </c>
      <c r="S105" s="502"/>
      <c r="T105" s="502"/>
      <c r="U105" s="501" t="str">
        <f>IF(+$C105&gt;0,(SUM(+$C105*10^(+'Reg L model'!G97+'Reg L model'!H97*LOG10(+$C105*1000)+(+'Reg L model'!I97*(LOG10(+$C105*1000)^2)+'Reg L model'!J97*(LOG10(+$C105*1000)-'Reg L model'!L97)*(MAX((LOG10(+$C105*1000)-'Reg L model'!L97),0))+'Reg L model'!K97*(LOG10(+$C105*1000)-'Reg L model'!M97)*MAX((LOG10($C105*1000)-'Reg L model'!M97),0)))/100)),"")</f>
        <v/>
      </c>
      <c r="V105" s="501"/>
      <c r="W105" s="501" t="str">
        <f>IF(+$E105&gt;0,(SUM(+$E105*10^(+'Reg L model'!G97+'Reg L model'!H97*LOG10(+$E105*1000)+(+'Reg L model'!I97*(LOG10(+$E105*1000)^2)+'Reg L model'!J97*(LOG10(+$E105*1000)-'Reg L model'!L97)*(MAX((LOG10(+$E105*1000)-'Reg L model'!L97),0))+'Reg L model'!K97*(LOG10(+$E105*1000)-'Reg L model'!M97)*MAX((LOG10($E105*1000)-'Reg L model'!M97),0)))/100)),"")</f>
        <v/>
      </c>
      <c r="X105" s="501"/>
      <c r="Y105" s="501" t="str">
        <f>IF(+$C105&gt;0,(SUM(+$C105*10^(+'Reg L model'!P97+'Reg L model'!Q97*LOG10(+$C105*1000)+(+'Reg L model'!R97*(LOG10(+$C105*1000)^2)+'Reg L model'!S97*(LOG10(+$C105*1000)-'Reg L model'!U97)*(MAX((LOG10(+$C105*1000)-'Reg L model'!U97),0))+'Reg L model'!T97*(LOG10(+$C105*1000)-'Reg L model'!V97)*MAX((LOG10($C105*1000)-'Reg L model'!V97),0)))/100)),"")</f>
        <v/>
      </c>
      <c r="Z105" s="501"/>
      <c r="AA105" s="501" t="str">
        <f>IF(+$E105&gt;0,(SUM(+$E105*10^(+'Reg L model'!P97+'Reg L model'!Q97*LOG10(+$E105*1000)+(+'Reg L model'!R97*(LOG10(+$E105*1000)^2)+'Reg L model'!S97*(LOG10(+$E105*1000)-'Reg L model'!U97)*(MAX((LOG10(+$E105*1000)-'Reg L model'!U97),0))+'Reg L model'!T97*(LOG10(+$E105*1000)-'Reg L model'!V97)*MAX((LOG10($E105*1000)-'Reg L model'!V97),0)))/100)),"")</f>
        <v/>
      </c>
      <c r="AB105" s="501"/>
      <c r="AC105" s="501" t="str">
        <f>IF(+$C105&gt;0,(SUM(+$C105*10^(+'Reg L model'!Y97+'Reg L model'!Z97*LOG10(+$C105*1000)+(+'Reg L model'!AA97*(LOG10(+$C105*1000)^2)+'Reg L model'!AB97*(LOG10(+$C105*1000)-'Reg L model'!AD97)*(MAX((LOG10(+$C105*1000)-'Reg L model'!AD97),0))+'Reg L model'!AC97*(LOG10(+$C105*1000)-'Reg L model'!AE97)*MAX((LOG10($C105*1000)-'Reg L model'!AE97),0)))/100)),"")</f>
        <v/>
      </c>
      <c r="AD105" s="501"/>
      <c r="AE105" s="501" t="str">
        <f>IF(+$E105&gt;0,(SUM(+$E105*10^(+'Reg L model'!Y97+'Reg L model'!Z97*LOG10(+$E105*1000)+(+'Reg L model'!AA97*(LOG10(+$E105*1000)^2)+'Reg L model'!AB97*(LOG10(+$E105*1000)-'Reg L model'!AD97)*(MAX((LOG10(+$E105*1000)-'Reg L model'!AD97),0))+'Reg L model'!AC97*(LOG10(+$E105*1000)-'Reg L model'!AE97)*MAX((LOG10($E105*1000)-'Reg L model'!AE97),0)))/100)),"")</f>
        <v/>
      </c>
    </row>
    <row r="106" spans="1:256" s="383" customFormat="1" ht="12.75" customHeight="1" x14ac:dyDescent="0.25">
      <c r="A106" s="519" t="s">
        <v>453</v>
      </c>
      <c r="B106" s="387"/>
      <c r="C106" s="52"/>
      <c r="D106" s="502" t="str">
        <f t="shared" si="38"/>
        <v/>
      </c>
      <c r="E106" s="52"/>
      <c r="F106" s="502" t="str">
        <f t="shared" si="39"/>
        <v/>
      </c>
      <c r="G106" s="501" t="str">
        <f t="shared" si="25"/>
        <v/>
      </c>
      <c r="H106" s="502" t="str">
        <f t="shared" si="40"/>
        <v/>
      </c>
      <c r="I106" s="52"/>
      <c r="J106" s="502" t="str">
        <f t="shared" si="41"/>
        <v/>
      </c>
      <c r="K106" s="504" t="str">
        <f t="shared" ca="1" si="42"/>
        <v/>
      </c>
      <c r="L106" s="505" t="str">
        <f t="shared" si="26"/>
        <v/>
      </c>
      <c r="M106" s="504" t="str">
        <f t="shared" ca="1" si="43"/>
        <v/>
      </c>
      <c r="N106" s="505" t="str">
        <f t="shared" si="27"/>
        <v/>
      </c>
      <c r="O106" s="501" t="str">
        <f t="shared" si="28"/>
        <v/>
      </c>
      <c r="P106" s="505" t="str">
        <f t="shared" si="29"/>
        <v/>
      </c>
      <c r="Q106" s="501" t="str">
        <f t="shared" si="30"/>
        <v/>
      </c>
      <c r="R106" s="506" t="str">
        <f t="shared" si="31"/>
        <v/>
      </c>
      <c r="S106" s="502"/>
      <c r="T106" s="502"/>
      <c r="U106" s="501" t="str">
        <f>IF(+$C106&gt;0,(SUM(+$C106*10^(+'Reg L model'!G98+'Reg L model'!H98*LOG10(+$C106*1000)+(+'Reg L model'!I98*(LOG10(+$C106*1000)^2)+'Reg L model'!J98*(LOG10(+$C106*1000)-'Reg L model'!L98)*(MAX((LOG10(+$C106*1000)-'Reg L model'!L98),0))+'Reg L model'!K98*(LOG10(+$C106*1000)-'Reg L model'!M98)*MAX((LOG10($C106*1000)-'Reg L model'!M98),0)))/100)),"")</f>
        <v/>
      </c>
      <c r="V106" s="501"/>
      <c r="W106" s="501" t="str">
        <f>IF(+$E106&gt;0,(SUM(+$E106*10^(+'Reg L model'!G98+'Reg L model'!H98*LOG10(+$E106*1000)+(+'Reg L model'!I98*(LOG10(+$E106*1000)^2)+'Reg L model'!J98*(LOG10(+$E106*1000)-'Reg L model'!L98)*(MAX((LOG10(+$E106*1000)-'Reg L model'!L98),0))+'Reg L model'!K98*(LOG10(+$E106*1000)-'Reg L model'!M98)*MAX((LOG10($E106*1000)-'Reg L model'!M98),0)))/100)),"")</f>
        <v/>
      </c>
      <c r="X106" s="501"/>
      <c r="Y106" s="501" t="str">
        <f>IF(+$C106&gt;0,(SUM(+$C106*10^(+'Reg L model'!P98+'Reg L model'!Q98*LOG10(+$C106*1000)+(+'Reg L model'!R98*(LOG10(+$C106*1000)^2)+'Reg L model'!S98*(LOG10(+$C106*1000)-'Reg L model'!U98)*(MAX((LOG10(+$C106*1000)-'Reg L model'!U98),0))+'Reg L model'!T98*(LOG10(+$C106*1000)-'Reg L model'!V98)*MAX((LOG10($C106*1000)-'Reg L model'!V98),0)))/100)),"")</f>
        <v/>
      </c>
      <c r="Z106" s="501"/>
      <c r="AA106" s="501" t="str">
        <f>IF(+$E106&gt;0,(SUM(+$E106*10^(+'Reg L model'!P98+'Reg L model'!Q98*LOG10(+$E106*1000)+(+'Reg L model'!R98*(LOG10(+$E106*1000)^2)+'Reg L model'!S98*(LOG10(+$E106*1000)-'Reg L model'!U98)*(MAX((LOG10(+$E106*1000)-'Reg L model'!U98),0))+'Reg L model'!T98*(LOG10(+$E106*1000)-'Reg L model'!V98)*MAX((LOG10($E106*1000)-'Reg L model'!V98),0)))/100)),"")</f>
        <v/>
      </c>
      <c r="AB106" s="501"/>
      <c r="AC106" s="501" t="str">
        <f>IF(+$C106&gt;0,(SUM(+$C106*10^(+'Reg L model'!Y98+'Reg L model'!Z98*LOG10(+$C106*1000)+(+'Reg L model'!AA98*(LOG10(+$C106*1000)^2)+'Reg L model'!AB98*(LOG10(+$C106*1000)-'Reg L model'!AD98)*(MAX((LOG10(+$C106*1000)-'Reg L model'!AD98),0))+'Reg L model'!AC98*(LOG10(+$C106*1000)-'Reg L model'!AE98)*MAX((LOG10($C106*1000)-'Reg L model'!AE98),0)))/100)),"")</f>
        <v/>
      </c>
      <c r="AD106" s="501"/>
      <c r="AE106" s="501" t="str">
        <f>IF(+$E106&gt;0,(SUM(+$E106*10^(+'Reg L model'!Y98+'Reg L model'!Z98*LOG10(+$E106*1000)+(+'Reg L model'!AA98*(LOG10(+$E106*1000)^2)+'Reg L model'!AB98*(LOG10(+$E106*1000)-'Reg L model'!AD98)*(MAX((LOG10(+$E106*1000)-'Reg L model'!AD98),0))+'Reg L model'!AC98*(LOG10(+$E106*1000)-'Reg L model'!AE98)*MAX((LOG10($E106*1000)-'Reg L model'!AE98),0)))/100)),"")</f>
        <v/>
      </c>
    </row>
    <row r="107" spans="1:256" s="383" customFormat="1" ht="12.75" customHeight="1" x14ac:dyDescent="0.25">
      <c r="A107" s="519" t="s">
        <v>454</v>
      </c>
      <c r="B107" s="387"/>
      <c r="C107" s="52"/>
      <c r="D107" s="502"/>
      <c r="E107" s="52"/>
      <c r="F107" s="502"/>
      <c r="G107" s="501" t="str">
        <f t="shared" si="25"/>
        <v/>
      </c>
      <c r="H107" s="502"/>
      <c r="I107" s="52"/>
      <c r="J107" s="502"/>
      <c r="K107" s="504" t="str">
        <f t="shared" ca="1" si="42"/>
        <v/>
      </c>
      <c r="L107" s="505" t="str">
        <f t="shared" si="26"/>
        <v/>
      </c>
      <c r="M107" s="504" t="str">
        <f t="shared" ca="1" si="43"/>
        <v/>
      </c>
      <c r="N107" s="505" t="str">
        <f t="shared" si="27"/>
        <v/>
      </c>
      <c r="O107" s="501" t="str">
        <f t="shared" si="28"/>
        <v/>
      </c>
      <c r="P107" s="505" t="str">
        <f t="shared" si="29"/>
        <v/>
      </c>
      <c r="Q107" s="501" t="str">
        <f t="shared" si="30"/>
        <v/>
      </c>
      <c r="R107" s="506" t="str">
        <f t="shared" si="31"/>
        <v/>
      </c>
      <c r="S107" s="502"/>
      <c r="T107" s="502"/>
      <c r="U107" s="501" t="str">
        <f>IF(+$C107&gt;0,(SUM(+$C107*10^(+'Reg L model'!G99+'Reg L model'!H99*LOG10(+$C107*1000)+(+'Reg L model'!I99*(LOG10(+$C107*1000)^2)+'Reg L model'!J99*(LOG10(+$C107*1000)-'Reg L model'!L99)*(MAX((LOG10(+$C107*1000)-'Reg L model'!L99),0))+'Reg L model'!K99*(LOG10(+$C107*1000)-'Reg L model'!M99)*MAX((LOG10($C107*1000)-'Reg L model'!M99),0)))/100)),"")</f>
        <v/>
      </c>
      <c r="V107" s="501"/>
      <c r="W107" s="501" t="str">
        <f>IF(+$E107&gt;0,(SUM(+$E107*10^(+'Reg L model'!G99+'Reg L model'!H99*LOG10(+$E107*1000)+(+'Reg L model'!I99*(LOG10(+$E107*1000)^2)+'Reg L model'!J99*(LOG10(+$E107*1000)-'Reg L model'!L99)*(MAX((LOG10(+$E107*1000)-'Reg L model'!L99),0))+'Reg L model'!K99*(LOG10(+$E107*1000)-'Reg L model'!M99)*MAX((LOG10($E107*1000)-'Reg L model'!M99),0)))/100)),"")</f>
        <v/>
      </c>
      <c r="X107" s="501"/>
      <c r="Y107" s="501" t="str">
        <f>IF(+$C107&gt;0,(SUM(+$C107*10^(+'Reg L model'!P99+'Reg L model'!Q99*LOG10(+$C107*1000)+(+'Reg L model'!R99*(LOG10(+$C107*1000)^2)+'Reg L model'!S99*(LOG10(+$C107*1000)-'Reg L model'!U99)*(MAX((LOG10(+$C107*1000)-'Reg L model'!U99),0))+'Reg L model'!T99*(LOG10(+$C107*1000)-'Reg L model'!V99)*MAX((LOG10($C107*1000)-'Reg L model'!V99),0)))/100)),"")</f>
        <v/>
      </c>
      <c r="Z107" s="501"/>
      <c r="AA107" s="501" t="str">
        <f>IF(+$E107&gt;0,(SUM(+$E107*10^(+'Reg L model'!P99+'Reg L model'!Q99*LOG10(+$E107*1000)+(+'Reg L model'!R99*(LOG10(+$E107*1000)^2)+'Reg L model'!S99*(LOG10(+$E107*1000)-'Reg L model'!U99)*(MAX((LOG10(+$E107*1000)-'Reg L model'!U99),0))+'Reg L model'!T99*(LOG10(+$E107*1000)-'Reg L model'!V99)*MAX((LOG10($E107*1000)-'Reg L model'!V99),0)))/100)),"")</f>
        <v/>
      </c>
      <c r="AB107" s="501"/>
      <c r="AC107" s="501" t="str">
        <f>IF(+$C107&gt;0,(SUM(+$C107*10^(+'Reg L model'!Y99+'Reg L model'!Z99*LOG10(+$C107*1000)+(+'Reg L model'!AA99*(LOG10(+$C107*1000)^2)+'Reg L model'!AB99*(LOG10(+$C107*1000)-'Reg L model'!AD99)*(MAX((LOG10(+$C107*1000)-'Reg L model'!AD99),0))+'Reg L model'!AC99*(LOG10(+$C107*1000)-'Reg L model'!AE99)*MAX((LOG10($C107*1000)-'Reg L model'!AE99),0)))/100)),"")</f>
        <v/>
      </c>
      <c r="AD107" s="501"/>
      <c r="AE107" s="501" t="str">
        <f>IF(+$E107&gt;0,(SUM(+$E107*10^(+'Reg L model'!Y99+'Reg L model'!Z99*LOG10(+$E107*1000)+(+'Reg L model'!AA99*(LOG10(+$E107*1000)^2)+'Reg L model'!AB99*(LOG10(+$E107*1000)-'Reg L model'!AD99)*(MAX((LOG10(+$E107*1000)-'Reg L model'!AD99),0))+'Reg L model'!AC99*(LOG10(+$E107*1000)-'Reg L model'!AE99)*MAX((LOG10($E107*1000)-'Reg L model'!AE99),0)))/100)),"")</f>
        <v/>
      </c>
    </row>
    <row r="108" spans="1:256" s="383" customFormat="1" ht="12.75" customHeight="1" x14ac:dyDescent="0.25">
      <c r="A108" s="519" t="s">
        <v>455</v>
      </c>
      <c r="B108" s="387"/>
      <c r="C108" s="52"/>
      <c r="D108" s="502"/>
      <c r="E108" s="52"/>
      <c r="F108" s="502"/>
      <c r="G108" s="501" t="str">
        <f t="shared" si="25"/>
        <v/>
      </c>
      <c r="H108" s="502"/>
      <c r="I108" s="52"/>
      <c r="J108" s="502"/>
      <c r="K108" s="504" t="str">
        <f t="shared" ca="1" si="42"/>
        <v/>
      </c>
      <c r="L108" s="505" t="str">
        <f t="shared" si="26"/>
        <v/>
      </c>
      <c r="M108" s="504" t="str">
        <f t="shared" ca="1" si="43"/>
        <v/>
      </c>
      <c r="N108" s="505" t="str">
        <f t="shared" si="27"/>
        <v/>
      </c>
      <c r="O108" s="501" t="str">
        <f t="shared" si="28"/>
        <v/>
      </c>
      <c r="P108" s="505" t="str">
        <f t="shared" si="29"/>
        <v/>
      </c>
      <c r="Q108" s="501" t="str">
        <f t="shared" si="30"/>
        <v/>
      </c>
      <c r="R108" s="506" t="str">
        <f t="shared" si="31"/>
        <v/>
      </c>
      <c r="S108" s="502"/>
      <c r="T108" s="502"/>
      <c r="U108" s="501" t="str">
        <f>IF(+$C108&gt;0,(SUM(+$C108*10^(+'Reg L model'!G100+'Reg L model'!H100*LOG10(+$C108*1000)+(+'Reg L model'!I100*(LOG10(+$C108*1000)^2)+'Reg L model'!J100*(LOG10(+$C108*1000)-'Reg L model'!L100)*(MAX((LOG10(+$C108*1000)-'Reg L model'!L100),0))+'Reg L model'!K100*(LOG10(+$C108*1000)-'Reg L model'!M100)*MAX((LOG10($C108*1000)-'Reg L model'!M100),0)))/100)),"")</f>
        <v/>
      </c>
      <c r="V108" s="501"/>
      <c r="W108" s="501" t="str">
        <f>IF(+$E108&gt;0,(SUM(+$E108*10^(+'Reg L model'!G100+'Reg L model'!H100*LOG10(+$E108*1000)+(+'Reg L model'!I100*(LOG10(+$E108*1000)^2)+'Reg L model'!J100*(LOG10(+$E108*1000)-'Reg L model'!L100)*(MAX((LOG10(+$E108*1000)-'Reg L model'!L100),0))+'Reg L model'!K100*(LOG10(+$E108*1000)-'Reg L model'!M100)*MAX((LOG10($E108*1000)-'Reg L model'!M100),0)))/100)),"")</f>
        <v/>
      </c>
      <c r="X108" s="501"/>
      <c r="Y108" s="501" t="str">
        <f>IF(+$C108&gt;0,(SUM(+$C108*10^(+'Reg L model'!P100+'Reg L model'!Q100*LOG10(+$C108*1000)+(+'Reg L model'!R100*(LOG10(+$C108*1000)^2)+'Reg L model'!S100*(LOG10(+$C108*1000)-'Reg L model'!U100)*(MAX((LOG10(+$C108*1000)-'Reg L model'!U100),0))+'Reg L model'!T100*(LOG10(+$C108*1000)-'Reg L model'!V100)*MAX((LOG10($C108*1000)-'Reg L model'!V100),0)))/100)),"")</f>
        <v/>
      </c>
      <c r="Z108" s="501"/>
      <c r="AA108" s="501" t="str">
        <f>IF(+$E108&gt;0,(SUM(+$E108*10^(+'Reg L model'!P100+'Reg L model'!Q100*LOG10(+$E108*1000)+(+'Reg L model'!R100*(LOG10(+$E108*1000)^2)+'Reg L model'!S100*(LOG10(+$E108*1000)-'Reg L model'!U100)*(MAX((LOG10(+$E108*1000)-'Reg L model'!U100),0))+'Reg L model'!T100*(LOG10(+$E108*1000)-'Reg L model'!V100)*MAX((LOG10($E108*1000)-'Reg L model'!V100),0)))/100)),"")</f>
        <v/>
      </c>
      <c r="AB108" s="501"/>
      <c r="AC108" s="501" t="str">
        <f>IF(+$C108&gt;0,(SUM(+$C108*10^(+'Reg L model'!Y100+'Reg L model'!Z100*LOG10(+$C108*1000)+(+'Reg L model'!AA100*(LOG10(+$C108*1000)^2)+'Reg L model'!AB100*(LOG10(+$C108*1000)-'Reg L model'!AD100)*(MAX((LOG10(+$C108*1000)-'Reg L model'!AD100),0))+'Reg L model'!AC100*(LOG10(+$C108*1000)-'Reg L model'!AE100)*MAX((LOG10($C108*1000)-'Reg L model'!AE100),0)))/100)),"")</f>
        <v/>
      </c>
      <c r="AD108" s="501"/>
      <c r="AE108" s="501" t="str">
        <f>IF(+$E108&gt;0,(SUM(+$E108*10^(+'Reg L model'!Y100+'Reg L model'!Z100*LOG10(+$E108*1000)+(+'Reg L model'!AA100*(LOG10(+$E108*1000)^2)+'Reg L model'!AB100*(LOG10(+$E108*1000)-'Reg L model'!AD100)*(MAX((LOG10(+$E108*1000)-'Reg L model'!AD100),0))+'Reg L model'!AC100*(LOG10(+$E108*1000)-'Reg L model'!AE100)*MAX((LOG10($E108*1000)-'Reg L model'!AE100),0)))/100)),"")</f>
        <v/>
      </c>
    </row>
    <row r="109" spans="1:256" s="383" customFormat="1" ht="12.75" customHeight="1" thickBot="1" x14ac:dyDescent="0.3">
      <c r="A109" s="519" t="s">
        <v>456</v>
      </c>
      <c r="B109" s="387"/>
      <c r="C109" s="53"/>
      <c r="D109" s="502" t="str">
        <f t="shared" si="38"/>
        <v/>
      </c>
      <c r="E109" s="53"/>
      <c r="F109" s="502" t="str">
        <f t="shared" si="39"/>
        <v/>
      </c>
      <c r="G109" s="501" t="str">
        <f t="shared" si="25"/>
        <v/>
      </c>
      <c r="H109" s="502" t="str">
        <f t="shared" si="40"/>
        <v/>
      </c>
      <c r="I109" s="53"/>
      <c r="J109" s="502" t="str">
        <f t="shared" si="41"/>
        <v/>
      </c>
      <c r="K109" s="504" t="str">
        <f t="shared" ca="1" si="42"/>
        <v/>
      </c>
      <c r="L109" s="505" t="str">
        <f t="shared" si="26"/>
        <v/>
      </c>
      <c r="M109" s="504" t="str">
        <f t="shared" ca="1" si="43"/>
        <v/>
      </c>
      <c r="N109" s="505" t="str">
        <f t="shared" si="27"/>
        <v/>
      </c>
      <c r="O109" s="501" t="str">
        <f t="shared" si="28"/>
        <v/>
      </c>
      <c r="P109" s="505" t="str">
        <f t="shared" si="29"/>
        <v/>
      </c>
      <c r="Q109" s="501" t="str">
        <f t="shared" si="30"/>
        <v/>
      </c>
      <c r="R109" s="506" t="str">
        <f t="shared" si="31"/>
        <v/>
      </c>
      <c r="S109" s="502"/>
      <c r="T109" s="502"/>
      <c r="U109" s="501" t="str">
        <f>IF(+$C109&gt;0,(SUM(+$C109*10^(+'Reg L model'!G101+'Reg L model'!H101*LOG10(+$C109*1000)+(+'Reg L model'!I101*(LOG10(+$C109*1000)^2)+'Reg L model'!J101*(LOG10(+$C109*1000)-'Reg L model'!L101)*(MAX((LOG10(+$C109*1000)-'Reg L model'!L101),0))+'Reg L model'!K101*(LOG10(+$C109*1000)-'Reg L model'!M101)*MAX((LOG10($C109*1000)-'Reg L model'!M101),0)))/100)),"")</f>
        <v/>
      </c>
      <c r="V109" s="501"/>
      <c r="W109" s="501" t="str">
        <f>IF(+$E109&gt;0,(SUM(+$E109*10^(+'Reg L model'!G101+'Reg L model'!H101*LOG10(+$E109*1000)+(+'Reg L model'!I101*(LOG10(+$E109*1000)^2)+'Reg L model'!J101*(LOG10(+$E109*1000)-'Reg L model'!L101)*(MAX((LOG10(+$E109*1000)-'Reg L model'!L101),0))+'Reg L model'!K101*(LOG10(+$E109*1000)-'Reg L model'!M101)*MAX((LOG10($E109*1000)-'Reg L model'!M101),0)))/100)),"")</f>
        <v/>
      </c>
      <c r="X109" s="501"/>
      <c r="Y109" s="501" t="str">
        <f>IF(+$C109&gt;0,(SUM(+$C109*10^(+'Reg L model'!P101+'Reg L model'!Q101*LOG10(+$C109*1000)+(+'Reg L model'!R101*(LOG10(+$C109*1000)^2)+'Reg L model'!S101*(LOG10(+$C109*1000)-'Reg L model'!U101)*(MAX((LOG10(+$C109*1000)-'Reg L model'!U101),0))+'Reg L model'!T101*(LOG10(+$C109*1000)-'Reg L model'!V101)*MAX((LOG10($C109*1000)-'Reg L model'!V101),0)))/100)),"")</f>
        <v/>
      </c>
      <c r="Z109" s="501"/>
      <c r="AA109" s="501" t="str">
        <f>IF(+$E109&gt;0,(SUM(+$E109*10^(+'Reg L model'!P101+'Reg L model'!Q101*LOG10(+$E109*1000)+(+'Reg L model'!R101*(LOG10(+$E109*1000)^2)+'Reg L model'!S101*(LOG10(+$E109*1000)-'Reg L model'!U101)*(MAX((LOG10(+$E109*1000)-'Reg L model'!U101),0))+'Reg L model'!T101*(LOG10(+$E109*1000)-'Reg L model'!V101)*MAX((LOG10($E109*1000)-'Reg L model'!V101),0)))/100)),"")</f>
        <v/>
      </c>
      <c r="AB109" s="501"/>
      <c r="AC109" s="501" t="str">
        <f>IF(+$C109&gt;0,(SUM(+$C109*10^(+'Reg L model'!Y101+'Reg L model'!Z101*LOG10(+$C109*1000)+(+'Reg L model'!AA101*(LOG10(+$C109*1000)^2)+'Reg L model'!AB101*(LOG10(+$C109*1000)-'Reg L model'!AD101)*(MAX((LOG10(+$C109*1000)-'Reg L model'!AD101),0))+'Reg L model'!AC101*(LOG10(+$C109*1000)-'Reg L model'!AE101)*MAX((LOG10($C109*1000)-'Reg L model'!AE101),0)))/100)),"")</f>
        <v/>
      </c>
      <c r="AD109" s="501"/>
      <c r="AE109" s="501" t="str">
        <f>IF(+$E109&gt;0,(SUM(+$E109*10^(+'Reg L model'!Y101+'Reg L model'!Z101*LOG10(+$E109*1000)+(+'Reg L model'!AA101*(LOG10(+$E109*1000)^2)+'Reg L model'!AB101*(LOG10(+$E109*1000)-'Reg L model'!AD101)*(MAX((LOG10(+$E109*1000)-'Reg L model'!AD101),0))+'Reg L model'!AC101*(LOG10(+$E109*1000)-'Reg L model'!AE101)*MAX((LOG10($E109*1000)-'Reg L model'!AE101),0)))/100)),"")</f>
        <v/>
      </c>
      <c r="AF109" s="466"/>
      <c r="AG109" s="466"/>
      <c r="AH109" s="466"/>
      <c r="AI109" s="466"/>
      <c r="AJ109" s="466"/>
      <c r="AK109" s="466"/>
      <c r="AL109" s="466"/>
      <c r="AM109" s="466"/>
      <c r="AN109" s="466"/>
      <c r="AO109" s="466"/>
      <c r="AP109" s="466"/>
      <c r="AQ109" s="466"/>
      <c r="AR109" s="466"/>
      <c r="AS109" s="466"/>
      <c r="AT109" s="466"/>
      <c r="AU109" s="466"/>
    </row>
    <row r="110" spans="1:256" s="383" customFormat="1" ht="17.25" thickTop="1" thickBot="1" x14ac:dyDescent="0.3">
      <c r="A110" s="495" t="s">
        <v>457</v>
      </c>
      <c r="B110" s="387"/>
      <c r="C110" s="501"/>
      <c r="D110" s="502"/>
      <c r="E110" s="501"/>
      <c r="F110" s="502"/>
      <c r="G110" s="501"/>
      <c r="H110" s="503"/>
      <c r="I110" s="501"/>
      <c r="J110" s="503"/>
      <c r="K110" s="504"/>
      <c r="L110" s="505"/>
      <c r="M110" s="504"/>
      <c r="N110" s="505"/>
      <c r="O110" s="501"/>
      <c r="P110" s="505"/>
      <c r="Q110" s="501"/>
      <c r="R110" s="506"/>
      <c r="S110" s="502"/>
      <c r="T110" s="502"/>
      <c r="U110" s="501"/>
      <c r="V110" s="501"/>
      <c r="W110" s="501"/>
      <c r="X110" s="501"/>
      <c r="Y110" s="501"/>
      <c r="Z110" s="501"/>
      <c r="AA110" s="501"/>
      <c r="AB110" s="501"/>
      <c r="AC110" s="501"/>
      <c r="AD110" s="501"/>
      <c r="AE110" s="501"/>
      <c r="AF110" s="466"/>
      <c r="AG110" s="466"/>
      <c r="AH110" s="466"/>
      <c r="AI110" s="466"/>
      <c r="AJ110" s="466"/>
      <c r="AK110" s="466"/>
      <c r="AL110" s="466"/>
      <c r="AM110" s="466"/>
      <c r="AN110" s="466"/>
      <c r="AO110" s="466"/>
      <c r="AP110" s="466"/>
      <c r="AQ110" s="466"/>
      <c r="AR110" s="466"/>
      <c r="AS110" s="466"/>
      <c r="AT110" s="466"/>
      <c r="AU110" s="466"/>
      <c r="AV110" s="466"/>
      <c r="AW110" s="466"/>
      <c r="AX110" s="466"/>
      <c r="AY110" s="466"/>
      <c r="AZ110" s="466"/>
      <c r="BA110" s="466"/>
      <c r="BB110" s="466"/>
      <c r="BC110" s="466"/>
      <c r="BD110" s="466"/>
      <c r="BE110" s="466"/>
      <c r="BF110" s="466"/>
      <c r="BG110" s="466"/>
      <c r="BH110" s="466"/>
      <c r="BI110" s="466"/>
      <c r="BJ110" s="466"/>
      <c r="BK110" s="466"/>
      <c r="BL110" s="466"/>
      <c r="BM110" s="466"/>
      <c r="BN110" s="466"/>
      <c r="BO110" s="466"/>
      <c r="BP110" s="466"/>
      <c r="BQ110" s="466"/>
      <c r="BR110" s="466"/>
      <c r="BS110" s="466"/>
      <c r="BT110" s="466"/>
      <c r="BU110" s="466"/>
      <c r="BV110" s="466"/>
      <c r="BW110" s="466"/>
      <c r="BX110" s="466"/>
      <c r="BY110" s="466"/>
      <c r="BZ110" s="466"/>
      <c r="CA110" s="466"/>
      <c r="CB110" s="466"/>
      <c r="CC110" s="466"/>
      <c r="CD110" s="466"/>
      <c r="CE110" s="466"/>
      <c r="CF110" s="466"/>
      <c r="CG110" s="466"/>
      <c r="CH110" s="466"/>
      <c r="CI110" s="466"/>
      <c r="CJ110" s="466"/>
      <c r="CK110" s="466"/>
      <c r="CL110" s="466"/>
      <c r="CM110" s="466"/>
      <c r="CN110" s="466"/>
      <c r="CO110" s="466"/>
      <c r="CP110" s="466"/>
      <c r="CQ110" s="466"/>
      <c r="CR110" s="466"/>
      <c r="CS110" s="466"/>
      <c r="CT110" s="466"/>
      <c r="CU110" s="466"/>
      <c r="CV110" s="466"/>
      <c r="CW110" s="466"/>
      <c r="CX110" s="466"/>
      <c r="CY110" s="466"/>
      <c r="CZ110" s="466"/>
      <c r="DA110" s="466"/>
      <c r="DB110" s="466"/>
      <c r="DC110" s="466"/>
      <c r="DD110" s="466"/>
      <c r="DE110" s="466"/>
      <c r="DF110" s="466"/>
      <c r="DG110" s="466"/>
      <c r="DH110" s="466"/>
      <c r="DI110" s="466"/>
      <c r="DJ110" s="466"/>
      <c r="DK110" s="466"/>
      <c r="DL110" s="466"/>
      <c r="DM110" s="466"/>
      <c r="DN110" s="466"/>
      <c r="DO110" s="466"/>
      <c r="DP110" s="466"/>
      <c r="DQ110" s="466"/>
      <c r="DR110" s="466"/>
      <c r="DS110" s="466"/>
      <c r="DT110" s="466"/>
      <c r="DU110" s="466"/>
      <c r="DV110" s="466"/>
      <c r="DW110" s="466"/>
      <c r="DX110" s="466"/>
      <c r="DY110" s="466"/>
      <c r="DZ110" s="466"/>
      <c r="EA110" s="466"/>
      <c r="EB110" s="466"/>
      <c r="EC110" s="466"/>
      <c r="ED110" s="466"/>
      <c r="EE110" s="466"/>
      <c r="EF110" s="466"/>
      <c r="EG110" s="466"/>
      <c r="EH110" s="466"/>
      <c r="EI110" s="466"/>
      <c r="EJ110" s="466"/>
      <c r="EK110" s="466"/>
      <c r="EL110" s="466"/>
      <c r="EM110" s="466"/>
      <c r="EN110" s="466"/>
      <c r="EO110" s="466"/>
      <c r="EP110" s="466"/>
      <c r="EQ110" s="466"/>
      <c r="ER110" s="466"/>
      <c r="ES110" s="466"/>
      <c r="ET110" s="466"/>
      <c r="EU110" s="466"/>
      <c r="EV110" s="466"/>
      <c r="EW110" s="466"/>
      <c r="EX110" s="466"/>
      <c r="EY110" s="466"/>
      <c r="EZ110" s="466"/>
      <c r="FA110" s="466"/>
      <c r="FB110" s="466"/>
      <c r="FC110" s="466"/>
      <c r="FD110" s="466"/>
      <c r="FE110" s="466"/>
      <c r="FF110" s="466"/>
      <c r="FG110" s="466"/>
      <c r="FH110" s="466"/>
      <c r="FI110" s="466"/>
      <c r="FJ110" s="466"/>
      <c r="FK110" s="466"/>
      <c r="FL110" s="466"/>
      <c r="FM110" s="466"/>
      <c r="FN110" s="466"/>
      <c r="FO110" s="466"/>
      <c r="FP110" s="466"/>
      <c r="FQ110" s="466"/>
      <c r="FR110" s="466"/>
      <c r="FS110" s="466"/>
      <c r="FT110" s="466"/>
      <c r="FU110" s="466"/>
      <c r="FV110" s="466"/>
      <c r="FW110" s="466"/>
      <c r="FX110" s="466"/>
      <c r="FY110" s="466"/>
      <c r="FZ110" s="466"/>
      <c r="GA110" s="466"/>
      <c r="GB110" s="466"/>
      <c r="GC110" s="466"/>
      <c r="GD110" s="466"/>
      <c r="GE110" s="466"/>
      <c r="GF110" s="466"/>
      <c r="GG110" s="466"/>
      <c r="GH110" s="466"/>
      <c r="GI110" s="466"/>
      <c r="GJ110" s="466"/>
      <c r="GK110" s="466"/>
      <c r="GL110" s="466"/>
      <c r="GM110" s="466"/>
      <c r="GN110" s="466"/>
      <c r="GO110" s="466"/>
      <c r="GP110" s="466"/>
      <c r="GQ110" s="466"/>
      <c r="GR110" s="466"/>
      <c r="GS110" s="466"/>
      <c r="GT110" s="466"/>
      <c r="GU110" s="466"/>
      <c r="GV110" s="466"/>
      <c r="GW110" s="466"/>
      <c r="GX110" s="466"/>
      <c r="GY110" s="466"/>
      <c r="GZ110" s="466"/>
      <c r="HA110" s="466"/>
      <c r="HB110" s="466"/>
      <c r="HC110" s="466"/>
      <c r="HD110" s="466"/>
      <c r="HE110" s="466"/>
      <c r="HF110" s="466"/>
      <c r="HG110" s="466"/>
      <c r="HH110" s="466"/>
      <c r="HI110" s="466"/>
      <c r="HJ110" s="466"/>
      <c r="HK110" s="466"/>
      <c r="HL110" s="466"/>
      <c r="HM110" s="466"/>
      <c r="HN110" s="466"/>
      <c r="HO110" s="466"/>
      <c r="HP110" s="466"/>
      <c r="HQ110" s="466"/>
      <c r="HR110" s="466"/>
      <c r="HS110" s="466"/>
      <c r="HT110" s="466"/>
      <c r="HU110" s="466"/>
      <c r="HV110" s="466"/>
      <c r="HW110" s="466"/>
      <c r="HX110" s="466"/>
      <c r="HY110" s="466"/>
      <c r="HZ110" s="466"/>
      <c r="IA110" s="466"/>
      <c r="IB110" s="466"/>
      <c r="IC110" s="466"/>
      <c r="ID110" s="466"/>
      <c r="IE110" s="466"/>
      <c r="IF110" s="466"/>
      <c r="IG110" s="466"/>
      <c r="IH110" s="466"/>
      <c r="II110" s="466"/>
      <c r="IJ110" s="466"/>
      <c r="IK110" s="466"/>
      <c r="IL110" s="466"/>
      <c r="IM110" s="466"/>
      <c r="IN110" s="466"/>
      <c r="IO110" s="466"/>
      <c r="IP110" s="466"/>
      <c r="IQ110" s="466"/>
      <c r="IR110" s="466"/>
      <c r="IS110" s="466"/>
      <c r="IT110" s="466"/>
      <c r="IU110" s="466"/>
      <c r="IV110" s="466"/>
    </row>
    <row r="111" spans="1:256" s="383" customFormat="1" ht="12.75" customHeight="1" thickTop="1" x14ac:dyDescent="0.25">
      <c r="A111" s="519" t="s">
        <v>458</v>
      </c>
      <c r="B111" s="391"/>
      <c r="C111" s="51"/>
      <c r="D111" s="502" t="str">
        <f>IF($C111&gt;0,IF(SUM($K111/+$C111)&gt;0.25,"*",""),"")</f>
        <v/>
      </c>
      <c r="E111" s="51"/>
      <c r="F111" s="502" t="str">
        <f>IF($E111&gt;0,IF(SUM($M111/+$E111)&gt;0.25,"*",""),"")</f>
        <v/>
      </c>
      <c r="G111" s="501" t="str">
        <f t="shared" si="25"/>
        <v/>
      </c>
      <c r="H111" s="502" t="str">
        <f>IF(SUM($G111)&gt;0,IF(SUM($O111)/SUM($G111)&gt;0.25,"*",""),"")</f>
        <v/>
      </c>
      <c r="I111" s="51"/>
      <c r="J111" s="502" t="str">
        <f>IF($I111&gt;0,IF(SUM($Q111/+$I111)&gt;0.25,"*",""),"")</f>
        <v/>
      </c>
      <c r="K111" s="504" t="str">
        <f ca="1">IF(AND(OR(C$13="Employed",C$13="Labour force",C$13="Civilian population",C$13="Unemployed",C$13="Not in the labour force"),$C$10&gt;0,C111&gt;0),OFFSET(U111,0,IF(OR(C$13="Employed",C$13="Labour force",C$13="Civilian population"),0,IF(C$13="Unemployed",4,IF(C$13="Not in the labour force",8,0)))),"")</f>
        <v/>
      </c>
      <c r="L111" s="505" t="str">
        <f t="shared" si="26"/>
        <v/>
      </c>
      <c r="M111" s="504" t="str">
        <f ca="1">IF(AND(OR(E$13="Employed",E$13="Labour force",E$13="Civilian population",E$13="Unemployed",E$13="Not in the labour force"),$C$10&gt;0,E111&gt;0),OFFSET(W111,0,IF(OR(E$13="Employed",E$13="Labour force",E$13="Civilian population"),0,IF(E$13="Unemployed",4,IF(E$13="Not in the labour force",8,0)))),"")</f>
        <v/>
      </c>
      <c r="N111" s="505" t="str">
        <f t="shared" si="27"/>
        <v/>
      </c>
      <c r="O111" s="501" t="str">
        <f t="shared" si="28"/>
        <v/>
      </c>
      <c r="P111" s="505" t="str">
        <f t="shared" si="29"/>
        <v/>
      </c>
      <c r="Q111" s="501" t="str">
        <f t="shared" si="30"/>
        <v/>
      </c>
      <c r="R111" s="506" t="str">
        <f t="shared" si="31"/>
        <v/>
      </c>
      <c r="S111" s="502"/>
      <c r="T111" s="502"/>
      <c r="U111" s="501" t="str">
        <f>IF(+$C111&gt;0,(SUM(+$C111*10^(+'Reg L model'!G103+'Reg L model'!H103*LOG10(+$C111*1000)+(+'Reg L model'!I103*(LOG10(+$C111*1000)^2)+'Reg L model'!J103*(LOG10(+$C111*1000)-'Reg L model'!L103)*(MAX((LOG10(+$C111*1000)-'Reg L model'!L103),0))+'Reg L model'!K103*(LOG10(+$C111*1000)-'Reg L model'!M103)*MAX((LOG10($C111*1000)-'Reg L model'!M103),0)))/100)),"")</f>
        <v/>
      </c>
      <c r="V111" s="501"/>
      <c r="W111" s="501" t="str">
        <f>IF(+$E111&gt;0,(SUM(+$E111*10^(+'Reg L model'!G103+'Reg L model'!H103*LOG10(+$E111*1000)+(+'Reg L model'!I103*(LOG10(+$E111*1000)^2)+'Reg L model'!J103*(LOG10(+$E111*1000)-'Reg L model'!L103)*(MAX((LOG10(+$E111*1000)-'Reg L model'!L103),0))+'Reg L model'!K103*(LOG10(+$E111*1000)-'Reg L model'!M103)*MAX((LOG10($E111*1000)-'Reg L model'!M103),0)))/100)),"")</f>
        <v/>
      </c>
      <c r="X111" s="501"/>
      <c r="Y111" s="501" t="str">
        <f>IF(+$C111&gt;0,(SUM(+$C111*10^(+'Reg L model'!P103+'Reg L model'!Q103*LOG10(+$C111*1000)+(+'Reg L model'!R103*(LOG10(+$C111*1000)^2)+'Reg L model'!S103*(LOG10(+$C111*1000)-'Reg L model'!U103)*(MAX((LOG10(+$C111*1000)-'Reg L model'!U103),0))+'Reg L model'!T103*(LOG10(+$C111*1000)-'Reg L model'!V103)*MAX((LOG10($C111*1000)-'Reg L model'!V103),0)))/100)),"")</f>
        <v/>
      </c>
      <c r="Z111" s="501"/>
      <c r="AA111" s="501" t="str">
        <f>IF(+$E111&gt;0,(SUM(+$E111*10^(+'Reg L model'!P103+'Reg L model'!Q103*LOG10(+$E111*1000)+(+'Reg L model'!R103*(LOG10(+$E111*1000)^2)+'Reg L model'!S103*(LOG10(+$E111*1000)-'Reg L model'!U103)*(MAX((LOG10(+$E111*1000)-'Reg L model'!U103),0))+'Reg L model'!T103*(LOG10(+$E111*1000)-'Reg L model'!V103)*MAX((LOG10($E111*1000)-'Reg L model'!V103),0)))/100)),"")</f>
        <v/>
      </c>
      <c r="AB111" s="501"/>
      <c r="AC111" s="501" t="str">
        <f>IF(+$C111&gt;0,(SUM(+$C111*10^(+'Reg L model'!Y103+'Reg L model'!Z103*LOG10(+$C111*1000)+(+'Reg L model'!AA103*(LOG10(+$C111*1000)^2)+'Reg L model'!AB103*(LOG10(+$C111*1000)-'Reg L model'!AD103)*(MAX((LOG10(+$C111*1000)-'Reg L model'!AD103),0))+'Reg L model'!AC103*(LOG10(+$C111*1000)-'Reg L model'!AE103)*MAX((LOG10($C111*1000)-'Reg L model'!AE103),0)))/100)),"")</f>
        <v/>
      </c>
      <c r="AD111" s="501"/>
      <c r="AE111" s="501" t="str">
        <f>IF(+$E111&gt;0,(SUM(+$E111*10^(+'Reg L model'!Y103+'Reg L model'!Z103*LOG10(+$E111*1000)+(+'Reg L model'!AA103*(LOG10(+$E111*1000)^2)+'Reg L model'!AB103*(LOG10(+$E111*1000)-'Reg L model'!AD103)*(MAX((LOG10(+$E111*1000)-'Reg L model'!AD103),0))+'Reg L model'!AC103*(LOG10(+$E111*1000)-'Reg L model'!AE103)*MAX((LOG10($E111*1000)-'Reg L model'!AE103),0)))/100)),"")</f>
        <v/>
      </c>
      <c r="AF111" s="466"/>
      <c r="AG111" s="466"/>
      <c r="AH111" s="466"/>
      <c r="AI111" s="466"/>
      <c r="AJ111" s="466"/>
      <c r="AK111" s="466"/>
      <c r="AL111" s="466"/>
      <c r="AM111" s="466"/>
      <c r="AN111" s="466"/>
      <c r="AO111" s="466"/>
      <c r="AP111" s="466"/>
      <c r="AQ111" s="466"/>
      <c r="AR111" s="466"/>
      <c r="AS111" s="466"/>
      <c r="AT111" s="466"/>
      <c r="AU111" s="466"/>
      <c r="AV111" s="466"/>
      <c r="AW111" s="466"/>
      <c r="AX111" s="466"/>
      <c r="AY111" s="466"/>
      <c r="AZ111" s="466"/>
      <c r="BA111" s="466"/>
      <c r="BB111" s="466"/>
      <c r="BC111" s="466"/>
      <c r="BD111" s="466"/>
      <c r="BE111" s="466"/>
      <c r="BF111" s="466"/>
      <c r="BG111" s="466"/>
      <c r="BH111" s="466"/>
      <c r="BI111" s="466"/>
      <c r="BJ111" s="466"/>
      <c r="BK111" s="466"/>
      <c r="BL111" s="466"/>
      <c r="BM111" s="466"/>
      <c r="BN111" s="466"/>
      <c r="BO111" s="466"/>
      <c r="BP111" s="466"/>
      <c r="BQ111" s="466"/>
      <c r="BR111" s="466"/>
      <c r="BS111" s="466"/>
      <c r="BT111" s="466"/>
      <c r="BU111" s="466"/>
      <c r="BV111" s="466"/>
      <c r="BW111" s="466"/>
      <c r="BX111" s="466"/>
      <c r="BY111" s="466"/>
      <c r="BZ111" s="466"/>
      <c r="CA111" s="466"/>
      <c r="CB111" s="466"/>
      <c r="CC111" s="466"/>
      <c r="CD111" s="466"/>
      <c r="CE111" s="466"/>
      <c r="CF111" s="466"/>
      <c r="CG111" s="466"/>
      <c r="CH111" s="466"/>
      <c r="CI111" s="466"/>
      <c r="CJ111" s="466"/>
      <c r="CK111" s="466"/>
      <c r="CL111" s="466"/>
      <c r="CM111" s="466"/>
      <c r="CN111" s="466"/>
      <c r="CO111" s="466"/>
      <c r="CP111" s="466"/>
      <c r="CQ111" s="466"/>
      <c r="CR111" s="466"/>
      <c r="CS111" s="466"/>
      <c r="CT111" s="466"/>
      <c r="CU111" s="466"/>
      <c r="CV111" s="466"/>
      <c r="CW111" s="466"/>
      <c r="CX111" s="466"/>
      <c r="CY111" s="466"/>
      <c r="CZ111" s="466"/>
      <c r="DA111" s="466"/>
      <c r="DB111" s="466"/>
      <c r="DC111" s="466"/>
      <c r="DD111" s="466"/>
      <c r="DE111" s="466"/>
      <c r="DF111" s="466"/>
      <c r="DG111" s="466"/>
      <c r="DH111" s="466"/>
      <c r="DI111" s="466"/>
      <c r="DJ111" s="466"/>
      <c r="DK111" s="466"/>
      <c r="DL111" s="466"/>
      <c r="DM111" s="466"/>
      <c r="DN111" s="466"/>
      <c r="DO111" s="466"/>
      <c r="DP111" s="466"/>
      <c r="DQ111" s="466"/>
      <c r="DR111" s="466"/>
      <c r="DS111" s="466"/>
      <c r="DT111" s="466"/>
      <c r="DU111" s="466"/>
      <c r="DV111" s="466"/>
      <c r="DW111" s="466"/>
      <c r="DX111" s="466"/>
      <c r="DY111" s="466"/>
      <c r="DZ111" s="466"/>
      <c r="EA111" s="466"/>
      <c r="EB111" s="466"/>
      <c r="EC111" s="466"/>
      <c r="ED111" s="466"/>
      <c r="EE111" s="466"/>
      <c r="EF111" s="466"/>
      <c r="EG111" s="466"/>
      <c r="EH111" s="466"/>
      <c r="EI111" s="466"/>
      <c r="EJ111" s="466"/>
      <c r="EK111" s="466"/>
      <c r="EL111" s="466"/>
      <c r="EM111" s="466"/>
      <c r="EN111" s="466"/>
      <c r="EO111" s="466"/>
      <c r="EP111" s="466"/>
      <c r="EQ111" s="466"/>
      <c r="ER111" s="466"/>
      <c r="ES111" s="466"/>
      <c r="ET111" s="466"/>
      <c r="EU111" s="466"/>
      <c r="EV111" s="466"/>
      <c r="EW111" s="466"/>
      <c r="EX111" s="466"/>
      <c r="EY111" s="466"/>
      <c r="EZ111" s="466"/>
      <c r="FA111" s="466"/>
      <c r="FB111" s="466"/>
      <c r="FC111" s="466"/>
      <c r="FD111" s="466"/>
      <c r="FE111" s="466"/>
      <c r="FF111" s="466"/>
      <c r="FG111" s="466"/>
      <c r="FH111" s="466"/>
      <c r="FI111" s="466"/>
      <c r="FJ111" s="466"/>
      <c r="FK111" s="466"/>
      <c r="FL111" s="466"/>
      <c r="FM111" s="466"/>
      <c r="FN111" s="466"/>
      <c r="FO111" s="466"/>
      <c r="FP111" s="466"/>
      <c r="FQ111" s="466"/>
      <c r="FR111" s="466"/>
      <c r="FS111" s="466"/>
      <c r="FT111" s="466"/>
      <c r="FU111" s="466"/>
      <c r="FV111" s="466"/>
      <c r="FW111" s="466"/>
      <c r="FX111" s="466"/>
      <c r="FY111" s="466"/>
      <c r="FZ111" s="466"/>
      <c r="GA111" s="466"/>
      <c r="GB111" s="466"/>
      <c r="GC111" s="466"/>
      <c r="GD111" s="466"/>
      <c r="GE111" s="466"/>
      <c r="GF111" s="466"/>
      <c r="GG111" s="466"/>
      <c r="GH111" s="466"/>
      <c r="GI111" s="466"/>
      <c r="GJ111" s="466"/>
      <c r="GK111" s="466"/>
      <c r="GL111" s="466"/>
      <c r="GM111" s="466"/>
      <c r="GN111" s="466"/>
      <c r="GO111" s="466"/>
      <c r="GP111" s="466"/>
      <c r="GQ111" s="466"/>
      <c r="GR111" s="466"/>
      <c r="GS111" s="466"/>
      <c r="GT111" s="466"/>
      <c r="GU111" s="466"/>
      <c r="GV111" s="466"/>
      <c r="GW111" s="466"/>
      <c r="GX111" s="466"/>
      <c r="GY111" s="466"/>
      <c r="GZ111" s="466"/>
      <c r="HA111" s="466"/>
      <c r="HB111" s="466"/>
      <c r="HC111" s="466"/>
      <c r="HD111" s="466"/>
      <c r="HE111" s="466"/>
      <c r="HF111" s="466"/>
      <c r="HG111" s="466"/>
      <c r="HH111" s="466"/>
      <c r="HI111" s="466"/>
      <c r="HJ111" s="466"/>
      <c r="HK111" s="466"/>
      <c r="HL111" s="466"/>
      <c r="HM111" s="466"/>
      <c r="HN111" s="466"/>
      <c r="HO111" s="466"/>
      <c r="HP111" s="466"/>
      <c r="HQ111" s="466"/>
      <c r="HR111" s="466"/>
      <c r="HS111" s="466"/>
      <c r="HT111" s="466"/>
      <c r="HU111" s="466"/>
      <c r="HV111" s="466"/>
      <c r="HW111" s="466"/>
      <c r="HX111" s="466"/>
      <c r="HY111" s="466"/>
      <c r="HZ111" s="466"/>
      <c r="IA111" s="466"/>
      <c r="IB111" s="466"/>
      <c r="IC111" s="466"/>
      <c r="ID111" s="466"/>
      <c r="IE111" s="466"/>
      <c r="IF111" s="466"/>
      <c r="IG111" s="466"/>
      <c r="IH111" s="466"/>
      <c r="II111" s="466"/>
      <c r="IJ111" s="466"/>
      <c r="IK111" s="466"/>
      <c r="IL111" s="466"/>
      <c r="IM111" s="466"/>
      <c r="IN111" s="466"/>
      <c r="IO111" s="466"/>
      <c r="IP111" s="466"/>
      <c r="IQ111" s="466"/>
      <c r="IR111" s="466"/>
      <c r="IS111" s="466"/>
      <c r="IT111" s="466"/>
      <c r="IU111" s="466"/>
      <c r="IV111" s="466"/>
    </row>
    <row r="112" spans="1:256" s="383" customFormat="1" ht="12.75" customHeight="1" x14ac:dyDescent="0.25">
      <c r="A112" s="519" t="s">
        <v>459</v>
      </c>
      <c r="B112" s="387"/>
      <c r="C112" s="52"/>
      <c r="D112" s="502" t="str">
        <f>IF($C112&gt;0,IF(SUM($K112/+$C112)&gt;0.25,"*",""),"")</f>
        <v/>
      </c>
      <c r="E112" s="52"/>
      <c r="F112" s="502" t="str">
        <f>IF($E112&gt;0,IF(SUM($M112/+$E112)&gt;0.25,"*",""),"")</f>
        <v/>
      </c>
      <c r="G112" s="501" t="str">
        <f t="shared" si="25"/>
        <v/>
      </c>
      <c r="H112" s="502" t="str">
        <f>IF(SUM($G112)&gt;0,IF(SUM($O112)/SUM($G112)&gt;0.25,"*",""),"")</f>
        <v/>
      </c>
      <c r="I112" s="52"/>
      <c r="J112" s="502" t="str">
        <f>IF($I112&gt;0,IF(SUM($Q112/+$I112)&gt;0.25,"*",""),"")</f>
        <v/>
      </c>
      <c r="K112" s="504" t="str">
        <f ca="1">IF(AND(OR(C$13="Employed",C$13="Labour force",C$13="Civilian population",C$13="Unemployed",C$13="Not in the labour force"),$C$10&gt;0,C112&gt;0),OFFSET(U112,0,IF(OR(C$13="Employed",C$13="Labour force",C$13="Civilian population"),0,IF(C$13="Unemployed",4,IF(C$13="Not in the labour force",8,0)))),"")</f>
        <v/>
      </c>
      <c r="L112" s="505" t="str">
        <f t="shared" si="26"/>
        <v/>
      </c>
      <c r="M112" s="504" t="str">
        <f ca="1">IF(AND(OR(E$13="Employed",E$13="Labour force",E$13="Civilian population",E$13="Unemployed",E$13="Not in the labour force"),$C$10&gt;0,E112&gt;0),OFFSET(W112,0,IF(OR(E$13="Employed",E$13="Labour force",E$13="Civilian population"),0,IF(E$13="Unemployed",4,IF(E$13="Not in the labour force",8,0)))),"")</f>
        <v/>
      </c>
      <c r="N112" s="505" t="str">
        <f t="shared" si="27"/>
        <v/>
      </c>
      <c r="O112" s="501" t="str">
        <f t="shared" si="28"/>
        <v/>
      </c>
      <c r="P112" s="505" t="str">
        <f t="shared" si="29"/>
        <v/>
      </c>
      <c r="Q112" s="501" t="str">
        <f t="shared" si="30"/>
        <v/>
      </c>
      <c r="R112" s="506" t="str">
        <f t="shared" si="31"/>
        <v/>
      </c>
      <c r="S112" s="502"/>
      <c r="T112" s="502"/>
      <c r="U112" s="501" t="str">
        <f>IF(+$C112&gt;0,(SUM(+$C112*10^(+'Reg L model'!G104+'Reg L model'!H104*LOG10(+$C112*1000)+(+'Reg L model'!I104*(LOG10(+$C112*1000)^2)+'Reg L model'!J104*(LOG10(+$C112*1000)-'Reg L model'!L104)*(MAX((LOG10(+$C112*1000)-'Reg L model'!L104),0))+'Reg L model'!K104*(LOG10(+$C112*1000)-'Reg L model'!M104)*MAX((LOG10($C112*1000)-'Reg L model'!M104),0)))/100)),"")</f>
        <v/>
      </c>
      <c r="V112" s="501"/>
      <c r="W112" s="501" t="str">
        <f>IF(+$E112&gt;0,(SUM(+$E112*10^(+'Reg L model'!G104+'Reg L model'!H104*LOG10(+$E112*1000)+(+'Reg L model'!I104*(LOG10(+$E112*1000)^2)+'Reg L model'!J104*(LOG10(+$E112*1000)-'Reg L model'!L104)*(MAX((LOG10(+$E112*1000)-'Reg L model'!L104),0))+'Reg L model'!K104*(LOG10(+$E112*1000)-'Reg L model'!M104)*MAX((LOG10($E112*1000)-'Reg L model'!M104),0)))/100)),"")</f>
        <v/>
      </c>
      <c r="X112" s="501"/>
      <c r="Y112" s="501" t="str">
        <f>IF(+$C112&gt;0,(SUM(+$C112*10^(+'Reg L model'!P104+'Reg L model'!Q104*LOG10(+$C112*1000)+(+'Reg L model'!R104*(LOG10(+$C112*1000)^2)+'Reg L model'!S104*(LOG10(+$C112*1000)-'Reg L model'!U104)*(MAX((LOG10(+$C112*1000)-'Reg L model'!U104),0))+'Reg L model'!T104*(LOG10(+$C112*1000)-'Reg L model'!V104)*MAX((LOG10($C112*1000)-'Reg L model'!V104),0)))/100)),"")</f>
        <v/>
      </c>
      <c r="Z112" s="501"/>
      <c r="AA112" s="501" t="str">
        <f>IF(+$E112&gt;0,(SUM(+$E112*10^(+'Reg L model'!P104+'Reg L model'!Q104*LOG10(+$E112*1000)+(+'Reg L model'!R104*(LOG10(+$E112*1000)^2)+'Reg L model'!S104*(LOG10(+$E112*1000)-'Reg L model'!U104)*(MAX((LOG10(+$E112*1000)-'Reg L model'!U104),0))+'Reg L model'!T104*(LOG10(+$E112*1000)-'Reg L model'!V104)*MAX((LOG10($E112*1000)-'Reg L model'!V104),0)))/100)),"")</f>
        <v/>
      </c>
      <c r="AB112" s="501"/>
      <c r="AC112" s="501" t="str">
        <f>IF(+$C112&gt;0,(SUM(+$C112*10^(+'Reg L model'!Y104+'Reg L model'!Z104*LOG10(+$C112*1000)+(+'Reg L model'!AA104*(LOG10(+$C112*1000)^2)+'Reg L model'!AB104*(LOG10(+$C112*1000)-'Reg L model'!AD104)*(MAX((LOG10(+$C112*1000)-'Reg L model'!AD104),0))+'Reg L model'!AC104*(LOG10(+$C112*1000)-'Reg L model'!AE104)*MAX((LOG10($C112*1000)-'Reg L model'!AE104),0)))/100)),"")</f>
        <v/>
      </c>
      <c r="AD112" s="501"/>
      <c r="AE112" s="501" t="str">
        <f>IF(+$E112&gt;0,(SUM(+$E112*10^(+'Reg L model'!Y104+'Reg L model'!Z104*LOG10(+$E112*1000)+(+'Reg L model'!AA104*(LOG10(+$E112*1000)^2)+'Reg L model'!AB104*(LOG10(+$E112*1000)-'Reg L model'!AD104)*(MAX((LOG10(+$E112*1000)-'Reg L model'!AD104),0))+'Reg L model'!AC104*(LOG10(+$E112*1000)-'Reg L model'!AE104)*MAX((LOG10($E112*1000)-'Reg L model'!AE104),0)))/100)),"")</f>
        <v/>
      </c>
      <c r="AF112" s="466"/>
      <c r="AG112" s="517"/>
      <c r="AH112" s="508"/>
      <c r="AI112" s="466"/>
      <c r="AJ112" s="466"/>
      <c r="AK112" s="466"/>
      <c r="AL112" s="391"/>
      <c r="AM112" s="512"/>
      <c r="AN112" s="513"/>
      <c r="AO112" s="512"/>
      <c r="AP112" s="513"/>
      <c r="AQ112" s="512"/>
      <c r="AR112" s="513"/>
      <c r="AS112" s="512"/>
      <c r="AT112" s="513"/>
      <c r="AU112" s="466"/>
      <c r="AV112" s="466"/>
      <c r="AW112" s="466"/>
      <c r="AX112" s="466"/>
      <c r="AY112" s="466"/>
      <c r="AZ112" s="466"/>
      <c r="BA112" s="466"/>
      <c r="BB112" s="466"/>
      <c r="BC112" s="466"/>
      <c r="BD112" s="466"/>
      <c r="BE112" s="466"/>
      <c r="BF112" s="466"/>
      <c r="BG112" s="466"/>
      <c r="BH112" s="466"/>
      <c r="BI112" s="466"/>
      <c r="BJ112" s="466"/>
      <c r="BK112" s="466"/>
      <c r="BL112" s="466"/>
      <c r="BM112" s="466"/>
      <c r="BN112" s="466"/>
      <c r="BO112" s="466"/>
      <c r="BP112" s="466"/>
      <c r="BQ112" s="466"/>
      <c r="BR112" s="466"/>
      <c r="BS112" s="466"/>
      <c r="BT112" s="466"/>
      <c r="BU112" s="466"/>
      <c r="BV112" s="466"/>
      <c r="BW112" s="466"/>
      <c r="BX112" s="466"/>
      <c r="BY112" s="466"/>
      <c r="BZ112" s="466"/>
      <c r="CA112" s="466"/>
      <c r="CB112" s="466"/>
      <c r="CC112" s="466"/>
      <c r="CD112" s="466"/>
      <c r="CE112" s="466"/>
      <c r="CF112" s="466"/>
      <c r="CG112" s="466"/>
      <c r="CH112" s="466"/>
      <c r="CI112" s="466"/>
      <c r="CJ112" s="466"/>
      <c r="CK112" s="466"/>
      <c r="CL112" s="466"/>
      <c r="CM112" s="466"/>
      <c r="CN112" s="466"/>
      <c r="CO112" s="466"/>
      <c r="CP112" s="466"/>
      <c r="CQ112" s="466"/>
      <c r="CR112" s="466"/>
      <c r="CS112" s="466"/>
      <c r="CT112" s="466"/>
      <c r="CU112" s="466"/>
      <c r="CV112" s="466"/>
      <c r="CW112" s="466"/>
      <c r="CX112" s="466"/>
      <c r="CY112" s="466"/>
      <c r="CZ112" s="466"/>
      <c r="DA112" s="466"/>
      <c r="DB112" s="466"/>
      <c r="DC112" s="466"/>
      <c r="DD112" s="466"/>
      <c r="DE112" s="466"/>
      <c r="DF112" s="466"/>
      <c r="DG112" s="466"/>
      <c r="DH112" s="466"/>
      <c r="DI112" s="466"/>
      <c r="DJ112" s="466"/>
      <c r="DK112" s="466"/>
      <c r="DL112" s="466"/>
      <c r="DM112" s="466"/>
      <c r="DN112" s="466"/>
      <c r="DO112" s="466"/>
      <c r="DP112" s="466"/>
      <c r="DQ112" s="466"/>
      <c r="DR112" s="466"/>
      <c r="DS112" s="466"/>
      <c r="DT112" s="466"/>
      <c r="DU112" s="466"/>
      <c r="DV112" s="466"/>
      <c r="DW112" s="466"/>
      <c r="DX112" s="466"/>
      <c r="DY112" s="466"/>
      <c r="DZ112" s="466"/>
      <c r="EA112" s="466"/>
      <c r="EB112" s="466"/>
      <c r="EC112" s="466"/>
      <c r="ED112" s="466"/>
      <c r="EE112" s="466"/>
      <c r="EF112" s="466"/>
      <c r="EG112" s="466"/>
      <c r="EH112" s="466"/>
      <c r="EI112" s="466"/>
      <c r="EJ112" s="466"/>
      <c r="EK112" s="466"/>
      <c r="EL112" s="466"/>
      <c r="EM112" s="466"/>
      <c r="EN112" s="466"/>
      <c r="EO112" s="466"/>
      <c r="EP112" s="466"/>
      <c r="EQ112" s="466"/>
      <c r="ER112" s="466"/>
      <c r="ES112" s="466"/>
      <c r="ET112" s="466"/>
      <c r="EU112" s="466"/>
      <c r="EV112" s="466"/>
      <c r="EW112" s="466"/>
      <c r="EX112" s="466"/>
      <c r="EY112" s="466"/>
      <c r="EZ112" s="466"/>
      <c r="FA112" s="466"/>
      <c r="FB112" s="466"/>
      <c r="FC112" s="466"/>
      <c r="FD112" s="466"/>
      <c r="FE112" s="466"/>
      <c r="FF112" s="466"/>
      <c r="FG112" s="466"/>
      <c r="FH112" s="466"/>
      <c r="FI112" s="466"/>
      <c r="FJ112" s="466"/>
      <c r="FK112" s="466"/>
      <c r="FL112" s="466"/>
      <c r="FM112" s="466"/>
      <c r="FN112" s="466"/>
      <c r="FO112" s="466"/>
      <c r="FP112" s="466"/>
      <c r="FQ112" s="466"/>
      <c r="FR112" s="466"/>
      <c r="FS112" s="466"/>
      <c r="FT112" s="466"/>
      <c r="FU112" s="466"/>
      <c r="FV112" s="466"/>
      <c r="FW112" s="466"/>
      <c r="FX112" s="466"/>
      <c r="FY112" s="466"/>
      <c r="FZ112" s="466"/>
      <c r="GA112" s="466"/>
      <c r="GB112" s="466"/>
      <c r="GC112" s="466"/>
      <c r="GD112" s="466"/>
      <c r="GE112" s="466"/>
      <c r="GF112" s="466"/>
      <c r="GG112" s="466"/>
      <c r="GH112" s="466"/>
      <c r="GI112" s="466"/>
      <c r="GJ112" s="466"/>
      <c r="GK112" s="466"/>
      <c r="GL112" s="466"/>
      <c r="GM112" s="466"/>
      <c r="GN112" s="466"/>
      <c r="GO112" s="466"/>
      <c r="GP112" s="466"/>
      <c r="GQ112" s="466"/>
      <c r="GR112" s="466"/>
      <c r="GS112" s="466"/>
      <c r="GT112" s="466"/>
      <c r="GU112" s="466"/>
      <c r="GV112" s="466"/>
      <c r="GW112" s="466"/>
      <c r="GX112" s="466"/>
      <c r="GY112" s="466"/>
      <c r="GZ112" s="466"/>
      <c r="HA112" s="466"/>
      <c r="HB112" s="466"/>
      <c r="HC112" s="466"/>
      <c r="HD112" s="466"/>
      <c r="HE112" s="466"/>
      <c r="HF112" s="466"/>
      <c r="HG112" s="466"/>
      <c r="HH112" s="466"/>
      <c r="HI112" s="466"/>
      <c r="HJ112" s="466"/>
      <c r="HK112" s="466"/>
      <c r="HL112" s="466"/>
      <c r="HM112" s="466"/>
      <c r="HN112" s="466"/>
      <c r="HO112" s="466"/>
      <c r="HP112" s="466"/>
      <c r="HQ112" s="466"/>
      <c r="HR112" s="466"/>
      <c r="HS112" s="466"/>
      <c r="HT112" s="466"/>
      <c r="HU112" s="466"/>
      <c r="HV112" s="466"/>
      <c r="HW112" s="466"/>
      <c r="HX112" s="466"/>
      <c r="HY112" s="466"/>
      <c r="HZ112" s="466"/>
      <c r="IA112" s="466"/>
      <c r="IB112" s="466"/>
      <c r="IC112" s="466"/>
      <c r="ID112" s="466"/>
      <c r="IE112" s="466"/>
      <c r="IF112" s="466"/>
      <c r="IG112" s="466"/>
      <c r="IH112" s="466"/>
      <c r="II112" s="466"/>
      <c r="IJ112" s="466"/>
      <c r="IK112" s="466"/>
      <c r="IL112" s="466"/>
      <c r="IM112" s="466"/>
      <c r="IN112" s="466"/>
      <c r="IO112" s="466"/>
      <c r="IP112" s="466"/>
      <c r="IQ112" s="466"/>
      <c r="IR112" s="466"/>
      <c r="IS112" s="466"/>
      <c r="IT112" s="466"/>
      <c r="IU112" s="466"/>
      <c r="IV112" s="466"/>
    </row>
    <row r="113" spans="1:256" s="383" customFormat="1" ht="12.75" customHeight="1" x14ac:dyDescent="0.25">
      <c r="A113" s="519" t="s">
        <v>460</v>
      </c>
      <c r="B113" s="386"/>
      <c r="C113" s="52"/>
      <c r="D113" s="502" t="str">
        <f>IF($C113&gt;0,IF(SUM($K113/+$C113)&gt;0.25,"*",""),"")</f>
        <v/>
      </c>
      <c r="E113" s="52"/>
      <c r="F113" s="502" t="str">
        <f>IF($E113&gt;0,IF(SUM($M113/+$E113)&gt;0.25,"*",""),"")</f>
        <v/>
      </c>
      <c r="G113" s="501" t="str">
        <f t="shared" si="25"/>
        <v/>
      </c>
      <c r="H113" s="502" t="str">
        <f>IF(SUM($G113)&gt;0,IF(SUM($O113)/SUM($G113)&gt;0.25,"*",""),"")</f>
        <v/>
      </c>
      <c r="I113" s="52"/>
      <c r="J113" s="502" t="str">
        <f>IF($I113&gt;0,IF(SUM($Q113/+$I113)&gt;0.25,"*",""),"")</f>
        <v/>
      </c>
      <c r="K113" s="504" t="str">
        <f ca="1">IF(AND(OR(C$13="Employed",C$13="Labour force",C$13="Civilian population",C$13="Unemployed",C$13="Not in the labour force"),$C$10&gt;0,C113&gt;0),OFFSET(U113,0,IF(OR(C$13="Employed",C$13="Labour force",C$13="Civilian population"),0,IF(C$13="Unemployed",4,IF(C$13="Not in the labour force",8,0)))),"")</f>
        <v/>
      </c>
      <c r="L113" s="505" t="str">
        <f t="shared" si="26"/>
        <v/>
      </c>
      <c r="M113" s="504" t="str">
        <f ca="1">IF(AND(OR(E$13="Employed",E$13="Labour force",E$13="Civilian population",E$13="Unemployed",E$13="Not in the labour force"),$C$10&gt;0,E113&gt;0),OFFSET(W113,0,IF(OR(E$13="Employed",E$13="Labour force",E$13="Civilian population"),0,IF(E$13="Unemployed",4,IF(E$13="Not in the labour force",8,0)))),"")</f>
        <v/>
      </c>
      <c r="N113" s="505" t="str">
        <f t="shared" si="27"/>
        <v/>
      </c>
      <c r="O113" s="501" t="str">
        <f t="shared" si="28"/>
        <v/>
      </c>
      <c r="P113" s="505" t="str">
        <f t="shared" si="29"/>
        <v/>
      </c>
      <c r="Q113" s="501" t="str">
        <f t="shared" si="30"/>
        <v/>
      </c>
      <c r="R113" s="506" t="str">
        <f t="shared" si="31"/>
        <v/>
      </c>
      <c r="S113" s="502"/>
      <c r="T113" s="502"/>
      <c r="U113" s="501" t="str">
        <f>IF(+$C113&gt;0,(SUM(+$C113*10^(+'Reg L model'!G105+'Reg L model'!H105*LOG10(+$C113*1000)+(+'Reg L model'!I105*(LOG10(+$C113*1000)^2)+'Reg L model'!J105*(LOG10(+$C113*1000)-'Reg L model'!L105)*(MAX((LOG10(+$C113*1000)-'Reg L model'!L105),0))+'Reg L model'!K105*(LOG10(+$C113*1000)-'Reg L model'!M105)*MAX((LOG10($C113*1000)-'Reg L model'!M105),0)))/100)),"")</f>
        <v/>
      </c>
      <c r="V113" s="501"/>
      <c r="W113" s="501" t="str">
        <f>IF(+$E113&gt;0,(SUM(+$E113*10^(+'Reg L model'!G105+'Reg L model'!H105*LOG10(+$E113*1000)+(+'Reg L model'!I105*(LOG10(+$E113*1000)^2)+'Reg L model'!J105*(LOG10(+$E113*1000)-'Reg L model'!L105)*(MAX((LOG10(+$E113*1000)-'Reg L model'!L105),0))+'Reg L model'!K105*(LOG10(+$E113*1000)-'Reg L model'!M105)*MAX((LOG10($E113*1000)-'Reg L model'!M105),0)))/100)),"")</f>
        <v/>
      </c>
      <c r="X113" s="501"/>
      <c r="Y113" s="501" t="str">
        <f>IF(+$C113&gt;0,(SUM(+$C113*10^(+'Reg L model'!P105+'Reg L model'!Q105*LOG10(+$C113*1000)+(+'Reg L model'!R105*(LOG10(+$C113*1000)^2)+'Reg L model'!S105*(LOG10(+$C113*1000)-'Reg L model'!U105)*(MAX((LOG10(+$C113*1000)-'Reg L model'!U105),0))+'Reg L model'!T105*(LOG10(+$C113*1000)-'Reg L model'!V105)*MAX((LOG10($C113*1000)-'Reg L model'!V105),0)))/100)),"")</f>
        <v/>
      </c>
      <c r="Z113" s="501"/>
      <c r="AA113" s="501" t="str">
        <f>IF(+$E113&gt;0,(SUM(+$E113*10^(+'Reg L model'!P105+'Reg L model'!Q105*LOG10(+$E113*1000)+(+'Reg L model'!R105*(LOG10(+$E113*1000)^2)+'Reg L model'!S105*(LOG10(+$E113*1000)-'Reg L model'!U105)*(MAX((LOG10(+$E113*1000)-'Reg L model'!U105),0))+'Reg L model'!T105*(LOG10(+$E113*1000)-'Reg L model'!V105)*MAX((LOG10($E113*1000)-'Reg L model'!V105),0)))/100)),"")</f>
        <v/>
      </c>
      <c r="AB113" s="501"/>
      <c r="AC113" s="501" t="str">
        <f>IF(+$C113&gt;0,(SUM(+$C113*10^(+'Reg L model'!Y105+'Reg L model'!Z105*LOG10(+$C113*1000)+(+'Reg L model'!AA105*(LOG10(+$C113*1000)^2)+'Reg L model'!AB105*(LOG10(+$C113*1000)-'Reg L model'!AD105)*(MAX((LOG10(+$C113*1000)-'Reg L model'!AD105),0))+'Reg L model'!AC105*(LOG10(+$C113*1000)-'Reg L model'!AE105)*MAX((LOG10($C113*1000)-'Reg L model'!AE105),0)))/100)),"")</f>
        <v/>
      </c>
      <c r="AD113" s="501"/>
      <c r="AE113" s="501" t="str">
        <f>IF(+$E113&gt;0,(SUM(+$E113*10^(+'Reg L model'!Y105+'Reg L model'!Z105*LOG10(+$E113*1000)+(+'Reg L model'!AA105*(LOG10(+$E113*1000)^2)+'Reg L model'!AB105*(LOG10(+$E113*1000)-'Reg L model'!AD105)*(MAX((LOG10(+$E113*1000)-'Reg L model'!AD105),0))+'Reg L model'!AC105*(LOG10(+$E113*1000)-'Reg L model'!AE105)*MAX((LOG10($E113*1000)-'Reg L model'!AE105),0)))/100)),"")</f>
        <v/>
      </c>
      <c r="AF113" s="466"/>
      <c r="AG113" s="507"/>
      <c r="AH113" s="508"/>
      <c r="AI113" s="507"/>
      <c r="AJ113" s="509"/>
      <c r="AK113" s="510"/>
      <c r="AL113" s="511"/>
      <c r="AM113" s="512"/>
      <c r="AN113" s="513"/>
      <c r="AO113" s="512"/>
      <c r="AP113" s="513"/>
      <c r="AQ113" s="512"/>
      <c r="AR113" s="513"/>
      <c r="AS113" s="512"/>
      <c r="AT113" s="513"/>
      <c r="AU113" s="507"/>
      <c r="AV113" s="466"/>
      <c r="AW113" s="517"/>
      <c r="AX113" s="508"/>
      <c r="AY113" s="466"/>
      <c r="AZ113" s="466"/>
      <c r="BA113" s="466"/>
      <c r="BB113" s="391"/>
      <c r="BC113" s="512"/>
      <c r="BD113" s="513"/>
      <c r="BE113" s="512"/>
      <c r="BF113" s="513"/>
      <c r="BG113" s="512"/>
      <c r="BH113" s="513"/>
      <c r="BI113" s="512"/>
      <c r="BJ113" s="513"/>
      <c r="BK113" s="466"/>
      <c r="BL113" s="466"/>
      <c r="BM113" s="517"/>
      <c r="BN113" s="508"/>
      <c r="BO113" s="466"/>
      <c r="BP113" s="466"/>
      <c r="BQ113" s="466"/>
      <c r="BR113" s="391"/>
      <c r="BS113" s="512"/>
      <c r="BT113" s="513"/>
      <c r="BU113" s="512"/>
      <c r="BV113" s="513"/>
      <c r="BW113" s="512"/>
      <c r="BX113" s="513"/>
      <c r="BY113" s="512"/>
      <c r="BZ113" s="513"/>
      <c r="CA113" s="466"/>
      <c r="CB113" s="466"/>
      <c r="CC113" s="517"/>
      <c r="CD113" s="508"/>
      <c r="CE113" s="466"/>
      <c r="CF113" s="466"/>
      <c r="CG113" s="466"/>
      <c r="CH113" s="391"/>
      <c r="CI113" s="512"/>
      <c r="CJ113" s="513"/>
      <c r="CK113" s="512"/>
      <c r="CL113" s="513"/>
      <c r="CM113" s="512"/>
      <c r="CN113" s="513"/>
      <c r="CO113" s="512"/>
      <c r="CP113" s="513"/>
      <c r="CQ113" s="466"/>
      <c r="CR113" s="466"/>
      <c r="CS113" s="517"/>
      <c r="CT113" s="508"/>
      <c r="CU113" s="466"/>
      <c r="CV113" s="466"/>
      <c r="CW113" s="466"/>
      <c r="CX113" s="391"/>
      <c r="CY113" s="512"/>
      <c r="CZ113" s="513"/>
      <c r="DA113" s="512"/>
      <c r="DB113" s="513"/>
      <c r="DC113" s="512"/>
      <c r="DD113" s="513"/>
      <c r="DE113" s="512"/>
      <c r="DF113" s="513"/>
      <c r="DG113" s="466"/>
      <c r="DH113" s="466"/>
      <c r="DI113" s="517"/>
      <c r="DJ113" s="508"/>
      <c r="DK113" s="466"/>
      <c r="DL113" s="466"/>
      <c r="DM113" s="466"/>
      <c r="DN113" s="391"/>
      <c r="DO113" s="512"/>
      <c r="DP113" s="513"/>
      <c r="DQ113" s="512"/>
      <c r="DR113" s="513"/>
      <c r="DS113" s="512"/>
      <c r="DT113" s="513"/>
      <c r="DU113" s="512"/>
      <c r="DV113" s="513"/>
      <c r="DW113" s="466"/>
      <c r="DX113" s="466"/>
      <c r="DY113" s="517"/>
      <c r="DZ113" s="508"/>
      <c r="EA113" s="466"/>
      <c r="EB113" s="466"/>
      <c r="EC113" s="466"/>
      <c r="ED113" s="391"/>
      <c r="EE113" s="512"/>
      <c r="EF113" s="513"/>
      <c r="EG113" s="512"/>
      <c r="EH113" s="513"/>
      <c r="EI113" s="512"/>
      <c r="EJ113" s="513"/>
      <c r="EK113" s="512"/>
      <c r="EL113" s="513"/>
      <c r="EM113" s="466"/>
      <c r="EN113" s="466"/>
      <c r="EO113" s="517"/>
      <c r="EP113" s="508"/>
      <c r="EQ113" s="466"/>
      <c r="ER113" s="466"/>
      <c r="ES113" s="466"/>
      <c r="ET113" s="391"/>
      <c r="EU113" s="512"/>
      <c r="EV113" s="513"/>
      <c r="EW113" s="512"/>
      <c r="EX113" s="513"/>
      <c r="EY113" s="466"/>
      <c r="EZ113" s="466"/>
      <c r="FA113" s="466"/>
      <c r="FB113" s="466"/>
      <c r="FC113" s="466"/>
      <c r="FD113" s="466"/>
      <c r="FE113" s="466"/>
      <c r="FF113" s="466"/>
      <c r="FG113" s="466"/>
      <c r="FH113" s="466"/>
      <c r="FI113" s="466"/>
      <c r="FJ113" s="466"/>
      <c r="FK113" s="466"/>
      <c r="FL113" s="466"/>
      <c r="FM113" s="466"/>
      <c r="FN113" s="466"/>
      <c r="FO113" s="466"/>
      <c r="FP113" s="466"/>
      <c r="FQ113" s="466"/>
      <c r="FR113" s="466"/>
      <c r="FS113" s="466"/>
      <c r="FT113" s="466"/>
      <c r="FU113" s="466"/>
      <c r="FV113" s="466"/>
      <c r="FW113" s="466"/>
      <c r="FX113" s="466"/>
      <c r="FY113" s="466"/>
      <c r="FZ113" s="466"/>
      <c r="GA113" s="466"/>
      <c r="GB113" s="466"/>
      <c r="GC113" s="466"/>
      <c r="GD113" s="466"/>
      <c r="GE113" s="466"/>
      <c r="GF113" s="466"/>
      <c r="GG113" s="466"/>
      <c r="GH113" s="466"/>
      <c r="GI113" s="466"/>
      <c r="GJ113" s="466"/>
      <c r="GK113" s="466"/>
      <c r="GL113" s="466"/>
      <c r="GM113" s="466"/>
      <c r="GN113" s="466"/>
      <c r="GO113" s="466"/>
      <c r="GP113" s="466"/>
      <c r="GQ113" s="466"/>
      <c r="GR113" s="466"/>
      <c r="GS113" s="466"/>
      <c r="GT113" s="466"/>
      <c r="GU113" s="466"/>
      <c r="GV113" s="466"/>
      <c r="GW113" s="466"/>
      <c r="GX113" s="466"/>
      <c r="GY113" s="466"/>
      <c r="GZ113" s="466"/>
      <c r="HA113" s="466"/>
      <c r="HB113" s="466"/>
      <c r="HC113" s="466"/>
      <c r="HD113" s="466"/>
      <c r="HE113" s="466"/>
      <c r="HF113" s="466"/>
      <c r="HG113" s="466"/>
      <c r="HH113" s="466"/>
      <c r="HI113" s="466"/>
      <c r="HJ113" s="466"/>
      <c r="HK113" s="466"/>
      <c r="HL113" s="466"/>
      <c r="HM113" s="466"/>
      <c r="HN113" s="466"/>
      <c r="HO113" s="466"/>
      <c r="HP113" s="466"/>
      <c r="HQ113" s="466"/>
      <c r="HR113" s="466"/>
      <c r="HS113" s="466"/>
      <c r="HT113" s="466"/>
      <c r="HU113" s="466"/>
      <c r="HV113" s="466"/>
      <c r="HW113" s="466"/>
      <c r="HX113" s="466"/>
      <c r="HY113" s="466"/>
      <c r="HZ113" s="466"/>
      <c r="IA113" s="466"/>
      <c r="IB113" s="466"/>
      <c r="IC113" s="466"/>
      <c r="ID113" s="466"/>
      <c r="IE113" s="466"/>
      <c r="IF113" s="466"/>
      <c r="IG113" s="466"/>
      <c r="IH113" s="466"/>
      <c r="II113" s="466"/>
      <c r="IJ113" s="466"/>
      <c r="IK113" s="466"/>
      <c r="IL113" s="466"/>
      <c r="IM113" s="466"/>
      <c r="IN113" s="466"/>
      <c r="IO113" s="466"/>
      <c r="IP113" s="466"/>
      <c r="IQ113" s="466"/>
      <c r="IR113" s="466"/>
      <c r="IS113" s="466"/>
      <c r="IT113" s="466"/>
      <c r="IU113" s="466"/>
      <c r="IV113" s="466"/>
    </row>
    <row r="114" spans="1:256" s="383" customFormat="1" ht="12.75" customHeight="1" x14ac:dyDescent="0.25">
      <c r="A114" s="519" t="s">
        <v>461</v>
      </c>
      <c r="B114" s="387"/>
      <c r="C114" s="52"/>
      <c r="D114" s="502" t="str">
        <f>IF($C114&gt;0,IF(SUM($K114/+$C114)&gt;0.25,"*",""),"")</f>
        <v/>
      </c>
      <c r="E114" s="52"/>
      <c r="F114" s="502" t="str">
        <f>IF($E114&gt;0,IF(SUM($M114/+$E114)&gt;0.25,"*",""),"")</f>
        <v/>
      </c>
      <c r="G114" s="501" t="str">
        <f t="shared" si="25"/>
        <v/>
      </c>
      <c r="H114" s="502" t="str">
        <f>IF(SUM($G114)&gt;0,IF(SUM($O114)/SUM($G114)&gt;0.25,"*",""),"")</f>
        <v/>
      </c>
      <c r="I114" s="52"/>
      <c r="J114" s="502" t="str">
        <f>IF($I114&gt;0,IF(SUM($Q114/+$I114)&gt;0.25,"*",""),"")</f>
        <v/>
      </c>
      <c r="K114" s="504" t="str">
        <f ca="1">IF(AND(OR(C$13="Employed",C$13="Labour force",C$13="Civilian population",C$13="Unemployed",C$13="Not in the labour force"),$C$10&gt;0,C114&gt;0),OFFSET(U114,0,IF(OR(C$13="Employed",C$13="Labour force",C$13="Civilian population"),0,IF(C$13="Unemployed",4,IF(C$13="Not in the labour force",8,0)))),"")</f>
        <v/>
      </c>
      <c r="L114" s="505" t="str">
        <f t="shared" si="26"/>
        <v/>
      </c>
      <c r="M114" s="504" t="str">
        <f ca="1">IF(AND(OR(E$13="Employed",E$13="Labour force",E$13="Civilian population",E$13="Unemployed",E$13="Not in the labour force"),$C$10&gt;0,E114&gt;0),OFFSET(W114,0,IF(OR(E$13="Employed",E$13="Labour force",E$13="Civilian population"),0,IF(E$13="Unemployed",4,IF(E$13="Not in the labour force",8,0)))),"")</f>
        <v/>
      </c>
      <c r="N114" s="505" t="str">
        <f t="shared" si="27"/>
        <v/>
      </c>
      <c r="O114" s="501" t="str">
        <f t="shared" si="28"/>
        <v/>
      </c>
      <c r="P114" s="505" t="str">
        <f t="shared" si="29"/>
        <v/>
      </c>
      <c r="Q114" s="501" t="str">
        <f t="shared" si="30"/>
        <v/>
      </c>
      <c r="R114" s="506" t="str">
        <f t="shared" si="31"/>
        <v/>
      </c>
      <c r="S114" s="502"/>
      <c r="T114" s="502"/>
      <c r="U114" s="501" t="str">
        <f>IF(+$C114&gt;0,(SUM(+$C114*10^(+'Reg L model'!G106+'Reg L model'!H106*LOG10(+$C114*1000)+(+'Reg L model'!I106*(LOG10(+$C114*1000)^2)+'Reg L model'!J106*(LOG10(+$C114*1000)-'Reg L model'!L106)*(MAX((LOG10(+$C114*1000)-'Reg L model'!L106),0))+'Reg L model'!K106*(LOG10(+$C114*1000)-'Reg L model'!M106)*MAX((LOG10($C114*1000)-'Reg L model'!M106),0)))/100)),"")</f>
        <v/>
      </c>
      <c r="V114" s="501"/>
      <c r="W114" s="501" t="str">
        <f>IF(+$E114&gt;0,(SUM(+$E114*10^(+'Reg L model'!G106+'Reg L model'!H106*LOG10(+$E114*1000)+(+'Reg L model'!I106*(LOG10(+$E114*1000)^2)+'Reg L model'!J106*(LOG10(+$E114*1000)-'Reg L model'!L106)*(MAX((LOG10(+$E114*1000)-'Reg L model'!L106),0))+'Reg L model'!K106*(LOG10(+$E114*1000)-'Reg L model'!M106)*MAX((LOG10($E114*1000)-'Reg L model'!M106),0)))/100)),"")</f>
        <v/>
      </c>
      <c r="X114" s="501"/>
      <c r="Y114" s="501" t="str">
        <f>IF(+$C114&gt;0,(SUM(+$C114*10^(+'Reg L model'!P106+'Reg L model'!Q106*LOG10(+$C114*1000)+(+'Reg L model'!R106*(LOG10(+$C114*1000)^2)+'Reg L model'!S106*(LOG10(+$C114*1000)-'Reg L model'!U106)*(MAX((LOG10(+$C114*1000)-'Reg L model'!U106),0))+'Reg L model'!T106*(LOG10(+$C114*1000)-'Reg L model'!V106)*MAX((LOG10($C114*1000)-'Reg L model'!V106),0)))/100)),"")</f>
        <v/>
      </c>
      <c r="Z114" s="501"/>
      <c r="AA114" s="501" t="str">
        <f>IF(+$E114&gt;0,(SUM(+$E114*10^(+'Reg L model'!P106+'Reg L model'!Q106*LOG10(+$E114*1000)+(+'Reg L model'!R106*(LOG10(+$E114*1000)^2)+'Reg L model'!S106*(LOG10(+$E114*1000)-'Reg L model'!U106)*(MAX((LOG10(+$E114*1000)-'Reg L model'!U106),0))+'Reg L model'!T106*(LOG10(+$E114*1000)-'Reg L model'!V106)*MAX((LOG10($E114*1000)-'Reg L model'!V106),0)))/100)),"")</f>
        <v/>
      </c>
      <c r="AB114" s="501"/>
      <c r="AC114" s="501" t="str">
        <f>IF(+$C114&gt;0,(SUM(+$C114*10^(+'Reg L model'!Y106+'Reg L model'!Z106*LOG10(+$C114*1000)+(+'Reg L model'!AA106*(LOG10(+$C114*1000)^2)+'Reg L model'!AB106*(LOG10(+$C114*1000)-'Reg L model'!AD106)*(MAX((LOG10(+$C114*1000)-'Reg L model'!AD106),0))+'Reg L model'!AC106*(LOG10(+$C114*1000)-'Reg L model'!AE106)*MAX((LOG10($C114*1000)-'Reg L model'!AE106),0)))/100)),"")</f>
        <v/>
      </c>
      <c r="AD114" s="501"/>
      <c r="AE114" s="501" t="str">
        <f>IF(+$E114&gt;0,(SUM(+$E114*10^(+'Reg L model'!Y106+'Reg L model'!Z106*LOG10(+$E114*1000)+(+'Reg L model'!AA106*(LOG10(+$E114*1000)^2)+'Reg L model'!AB106*(LOG10(+$E114*1000)-'Reg L model'!AD106)*(MAX((LOG10(+$E114*1000)-'Reg L model'!AD106),0))+'Reg L model'!AC106*(LOG10(+$E114*1000)-'Reg L model'!AE106)*MAX((LOG10($E114*1000)-'Reg L model'!AE106),0)))/100)),"")</f>
        <v/>
      </c>
      <c r="AF114" s="466"/>
      <c r="AG114" s="507"/>
      <c r="AH114" s="508"/>
      <c r="AI114" s="507"/>
      <c r="AJ114" s="509"/>
      <c r="AK114" s="510"/>
      <c r="AL114" s="511"/>
      <c r="AM114" s="512"/>
      <c r="AN114" s="513"/>
      <c r="AO114" s="512"/>
      <c r="AP114" s="513"/>
      <c r="AQ114" s="512"/>
      <c r="AR114" s="513"/>
      <c r="AS114" s="512"/>
      <c r="AT114" s="513"/>
      <c r="AU114" s="507"/>
      <c r="AV114" s="466"/>
      <c r="AW114" s="507"/>
      <c r="AX114" s="508"/>
      <c r="AY114" s="507"/>
      <c r="AZ114" s="509"/>
      <c r="BA114" s="510"/>
      <c r="BB114" s="511"/>
      <c r="BC114" s="512"/>
      <c r="BD114" s="513"/>
      <c r="BE114" s="512"/>
      <c r="BF114" s="513"/>
      <c r="BG114" s="512"/>
      <c r="BH114" s="513"/>
      <c r="BI114" s="512"/>
      <c r="BJ114" s="513"/>
      <c r="BK114" s="507"/>
      <c r="BL114" s="466"/>
      <c r="BM114" s="507"/>
      <c r="BN114" s="508"/>
      <c r="BO114" s="507"/>
      <c r="BP114" s="509"/>
      <c r="BQ114" s="510"/>
      <c r="BR114" s="511"/>
      <c r="BS114" s="512"/>
      <c r="BT114" s="513"/>
      <c r="BU114" s="512"/>
      <c r="BV114" s="513"/>
      <c r="BW114" s="512"/>
      <c r="BX114" s="513"/>
      <c r="BY114" s="512"/>
      <c r="BZ114" s="513"/>
      <c r="CA114" s="507"/>
      <c r="CB114" s="466"/>
      <c r="CC114" s="507"/>
      <c r="CD114" s="508"/>
      <c r="CE114" s="507"/>
      <c r="CF114" s="509"/>
      <c r="CG114" s="510"/>
      <c r="CH114" s="511"/>
      <c r="CI114" s="512"/>
      <c r="CJ114" s="513"/>
      <c r="CK114" s="512"/>
      <c r="CL114" s="513"/>
      <c r="CM114" s="512"/>
      <c r="CN114" s="513"/>
      <c r="CO114" s="512"/>
      <c r="CP114" s="513"/>
      <c r="CQ114" s="507"/>
      <c r="CR114" s="466"/>
      <c r="CS114" s="507"/>
      <c r="CT114" s="508"/>
      <c r="CU114" s="507"/>
      <c r="CV114" s="509"/>
      <c r="CW114" s="510"/>
      <c r="CX114" s="511"/>
      <c r="CY114" s="512"/>
      <c r="CZ114" s="513"/>
      <c r="DA114" s="512"/>
      <c r="DB114" s="513"/>
      <c r="DC114" s="512"/>
      <c r="DD114" s="513"/>
      <c r="DE114" s="512"/>
      <c r="DF114" s="513"/>
      <c r="DG114" s="507"/>
      <c r="DH114" s="466"/>
      <c r="DI114" s="507"/>
      <c r="DJ114" s="508"/>
      <c r="DK114" s="507"/>
      <c r="DL114" s="509"/>
      <c r="DM114" s="510"/>
      <c r="DN114" s="511"/>
      <c r="DO114" s="512"/>
      <c r="DP114" s="513"/>
      <c r="DQ114" s="512"/>
      <c r="DR114" s="513"/>
      <c r="DS114" s="512"/>
      <c r="DT114" s="513"/>
      <c r="DU114" s="512"/>
      <c r="DV114" s="513"/>
      <c r="DW114" s="507"/>
      <c r="DX114" s="466"/>
      <c r="DY114" s="507"/>
      <c r="DZ114" s="508"/>
      <c r="EA114" s="507"/>
      <c r="EB114" s="509"/>
      <c r="EC114" s="510"/>
      <c r="ED114" s="511"/>
      <c r="EE114" s="512"/>
      <c r="EF114" s="513"/>
      <c r="EG114" s="512"/>
      <c r="EH114" s="513"/>
      <c r="EI114" s="512"/>
      <c r="EJ114" s="513"/>
      <c r="EK114" s="512"/>
      <c r="EL114" s="513"/>
      <c r="EM114" s="507"/>
      <c r="EN114" s="466"/>
      <c r="EO114" s="507"/>
      <c r="EP114" s="508"/>
      <c r="EQ114" s="507"/>
      <c r="ER114" s="509"/>
      <c r="ES114" s="510"/>
      <c r="ET114" s="511"/>
      <c r="EU114" s="512"/>
      <c r="EV114" s="513"/>
      <c r="EW114" s="512"/>
      <c r="EX114" s="513"/>
      <c r="EY114" s="466"/>
      <c r="EZ114" s="466"/>
      <c r="FA114" s="466"/>
      <c r="FB114" s="466"/>
      <c r="FC114" s="466"/>
      <c r="FD114" s="466"/>
      <c r="FE114" s="466"/>
      <c r="FF114" s="466"/>
      <c r="FG114" s="466"/>
      <c r="FH114" s="466"/>
      <c r="FI114" s="466"/>
      <c r="FJ114" s="466"/>
      <c r="FK114" s="466"/>
      <c r="FL114" s="466"/>
      <c r="FM114" s="466"/>
      <c r="FN114" s="466"/>
      <c r="FO114" s="466"/>
      <c r="FP114" s="466"/>
      <c r="FQ114" s="466"/>
      <c r="FR114" s="466"/>
      <c r="FS114" s="466"/>
      <c r="FT114" s="466"/>
      <c r="FU114" s="466"/>
      <c r="FV114" s="466"/>
      <c r="FW114" s="466"/>
      <c r="FX114" s="466"/>
      <c r="FY114" s="466"/>
      <c r="FZ114" s="466"/>
      <c r="GA114" s="466"/>
      <c r="GB114" s="466"/>
      <c r="GC114" s="466"/>
      <c r="GD114" s="466"/>
      <c r="GE114" s="466"/>
      <c r="GF114" s="466"/>
      <c r="GG114" s="466"/>
      <c r="GH114" s="466"/>
      <c r="GI114" s="466"/>
      <c r="GJ114" s="466"/>
      <c r="GK114" s="466"/>
      <c r="GL114" s="466"/>
      <c r="GM114" s="466"/>
      <c r="GN114" s="466"/>
      <c r="GO114" s="466"/>
      <c r="GP114" s="466"/>
      <c r="GQ114" s="466"/>
      <c r="GR114" s="466"/>
      <c r="GS114" s="466"/>
      <c r="GT114" s="466"/>
      <c r="GU114" s="466"/>
      <c r="GV114" s="466"/>
      <c r="GW114" s="466"/>
      <c r="GX114" s="466"/>
      <c r="GY114" s="466"/>
      <c r="GZ114" s="466"/>
      <c r="HA114" s="466"/>
      <c r="HB114" s="466"/>
      <c r="HC114" s="466"/>
      <c r="HD114" s="466"/>
      <c r="HE114" s="466"/>
      <c r="HF114" s="466"/>
      <c r="HG114" s="466"/>
      <c r="HH114" s="466"/>
      <c r="HI114" s="466"/>
      <c r="HJ114" s="466"/>
      <c r="HK114" s="466"/>
      <c r="HL114" s="466"/>
      <c r="HM114" s="466"/>
      <c r="HN114" s="466"/>
      <c r="HO114" s="466"/>
      <c r="HP114" s="466"/>
      <c r="HQ114" s="466"/>
      <c r="HR114" s="466"/>
      <c r="HS114" s="466"/>
      <c r="HT114" s="466"/>
      <c r="HU114" s="466"/>
      <c r="HV114" s="466"/>
      <c r="HW114" s="466"/>
      <c r="HX114" s="466"/>
      <c r="HY114" s="466"/>
      <c r="HZ114" s="466"/>
      <c r="IA114" s="466"/>
      <c r="IB114" s="466"/>
      <c r="IC114" s="466"/>
      <c r="ID114" s="466"/>
      <c r="IE114" s="466"/>
      <c r="IF114" s="466"/>
      <c r="IG114" s="466"/>
      <c r="IH114" s="466"/>
      <c r="II114" s="466"/>
      <c r="IJ114" s="466"/>
      <c r="IK114" s="466"/>
      <c r="IL114" s="466"/>
      <c r="IM114" s="466"/>
      <c r="IN114" s="466"/>
      <c r="IO114" s="466"/>
      <c r="IP114" s="466"/>
      <c r="IQ114" s="466"/>
      <c r="IR114" s="466"/>
      <c r="IS114" s="466"/>
      <c r="IT114" s="466"/>
      <c r="IU114" s="466"/>
      <c r="IV114" s="466"/>
    </row>
    <row r="115" spans="1:256" ht="12.75" customHeight="1" thickBot="1" x14ac:dyDescent="0.3">
      <c r="A115" s="519" t="s">
        <v>462</v>
      </c>
      <c r="B115" s="386"/>
      <c r="C115" s="53"/>
      <c r="D115" s="502" t="str">
        <f>IF($C115&gt;0,IF(SUM($K115/+$C115)&gt;0.25,"*",""),"")</f>
        <v/>
      </c>
      <c r="E115" s="53"/>
      <c r="F115" s="502" t="str">
        <f>IF($E115&gt;0,IF(SUM($M115/+$E115)&gt;0.25,"*",""),"")</f>
        <v/>
      </c>
      <c r="G115" s="501" t="str">
        <f t="shared" si="25"/>
        <v/>
      </c>
      <c r="H115" s="502"/>
      <c r="I115" s="53"/>
      <c r="J115" s="502"/>
      <c r="K115" s="504" t="str">
        <f ca="1">IF(AND(OR(C$13="Employed",C$13="Labour force",C$13="Civilian population",C$13="Unemployed",C$13="Not in the labour force"),$C$10&gt;0,C115&gt;0),OFFSET(U115,0,IF(OR(C$13="Employed",C$13="Labour force",C$13="Civilian population"),0,IF(C$13="Unemployed",4,IF(C$13="Not in the labour force",8,0)))),"")</f>
        <v/>
      </c>
      <c r="L115" s="505" t="str">
        <f t="shared" si="26"/>
        <v/>
      </c>
      <c r="M115" s="504" t="str">
        <f ca="1">IF(AND(OR(E$13="Employed",E$13="Labour force",E$13="Civilian population",E$13="Unemployed",E$13="Not in the labour force"),$C$10&gt;0,E115&gt;0),OFFSET(W115,0,IF(OR(E$13="Employed",E$13="Labour force",E$13="Civilian population"),0,IF(E$13="Unemployed",4,IF(E$13="Not in the labour force",8,0)))),"")</f>
        <v/>
      </c>
      <c r="N115" s="505" t="str">
        <f t="shared" si="27"/>
        <v/>
      </c>
      <c r="O115" s="501" t="str">
        <f t="shared" si="28"/>
        <v/>
      </c>
      <c r="P115" s="505" t="str">
        <f t="shared" si="29"/>
        <v/>
      </c>
      <c r="Q115" s="501" t="str">
        <f t="shared" si="30"/>
        <v/>
      </c>
      <c r="R115" s="506" t="str">
        <f t="shared" si="31"/>
        <v/>
      </c>
      <c r="S115" s="502"/>
      <c r="T115" s="502"/>
      <c r="U115" s="501" t="str">
        <f>IF(+$C115&gt;0,(SUM(+$C115*10^(+'Reg L model'!G107+'Reg L model'!H107*LOG10(+$C115*1000)+(+'Reg L model'!I107*(LOG10(+$C115*1000)^2)+'Reg L model'!J107*(LOG10(+$C115*1000)-'Reg L model'!L107)*(MAX((LOG10(+$C115*1000)-'Reg L model'!L107),0))+'Reg L model'!K107*(LOG10(+$C115*1000)-'Reg L model'!M107)*MAX((LOG10($C115*1000)-'Reg L model'!M107),0)))/100)),"")</f>
        <v/>
      </c>
      <c r="V115" s="501"/>
      <c r="W115" s="501" t="str">
        <f>IF(+$E115&gt;0,(SUM(+$E115*10^(+'Reg L model'!G107+'Reg L model'!H107*LOG10(+$E115*1000)+(+'Reg L model'!I107*(LOG10(+$E115*1000)^2)+'Reg L model'!J107*(LOG10(+$E115*1000)-'Reg L model'!L107)*(MAX((LOG10(+$E115*1000)-'Reg L model'!L107),0))+'Reg L model'!K107*(LOG10(+$E115*1000)-'Reg L model'!M107)*MAX((LOG10($E115*1000)-'Reg L model'!M107),0)))/100)),"")</f>
        <v/>
      </c>
      <c r="X115" s="501"/>
      <c r="Y115" s="501" t="str">
        <f>IF(+$C115&gt;0,(SUM(+$C115*10^(+'Reg L model'!P107+'Reg L model'!Q107*LOG10(+$C115*1000)+(+'Reg L model'!R107*(LOG10(+$C115*1000)^2)+'Reg L model'!S107*(LOG10(+$C115*1000)-'Reg L model'!U107)*(MAX((LOG10(+$C115*1000)-'Reg L model'!U107),0))+'Reg L model'!T107*(LOG10(+$C115*1000)-'Reg L model'!V107)*MAX((LOG10($C115*1000)-'Reg L model'!V107),0)))/100)),"")</f>
        <v/>
      </c>
      <c r="Z115" s="501"/>
      <c r="AA115" s="501" t="str">
        <f>IF(+$E115&gt;0,(SUM(+$E115*10^(+'Reg L model'!P107+'Reg L model'!Q107*LOG10(+$E115*1000)+(+'Reg L model'!R107*(LOG10(+$E115*1000)^2)+'Reg L model'!S107*(LOG10(+$E115*1000)-'Reg L model'!U107)*(MAX((LOG10(+$E115*1000)-'Reg L model'!U107),0))+'Reg L model'!T107*(LOG10(+$E115*1000)-'Reg L model'!V107)*MAX((LOG10($E115*1000)-'Reg L model'!V107),0)))/100)),"")</f>
        <v/>
      </c>
      <c r="AB115" s="501"/>
      <c r="AC115" s="501" t="str">
        <f>IF(+$C115&gt;0,(SUM(+$C115*10^(+'Reg L model'!Y107+'Reg L model'!Z107*LOG10(+$C115*1000)+(+'Reg L model'!AA107*(LOG10(+$C115*1000)^2)+'Reg L model'!AB107*(LOG10(+$C115*1000)-'Reg L model'!AD107)*(MAX((LOG10(+$C115*1000)-'Reg L model'!AD107),0))+'Reg L model'!AC107*(LOG10(+$C115*1000)-'Reg L model'!AE107)*MAX((LOG10($C115*1000)-'Reg L model'!AE107),0)))/100)),"")</f>
        <v/>
      </c>
      <c r="AD115" s="501"/>
      <c r="AE115" s="501" t="str">
        <f>IF(+$E115&gt;0,(SUM(+$E115*10^(+'Reg L model'!Y107+'Reg L model'!Z107*LOG10(+$E115*1000)+(+'Reg L model'!AA107*(LOG10(+$E115*1000)^2)+'Reg L model'!AB107*(LOG10(+$E115*1000)-'Reg L model'!AD107)*(MAX((LOG10(+$E115*1000)-'Reg L model'!AD107),0))+'Reg L model'!AC107*(LOG10(+$E115*1000)-'Reg L model'!AE107)*MAX((LOG10($E115*1000)-'Reg L model'!AE107),0)))/100)),"")</f>
        <v/>
      </c>
      <c r="AG115" s="507"/>
      <c r="AH115" s="508"/>
      <c r="AI115" s="507"/>
      <c r="AJ115" s="509"/>
      <c r="AK115" s="510"/>
      <c r="AL115" s="511"/>
      <c r="AM115" s="512"/>
      <c r="AN115" s="513"/>
      <c r="AO115" s="512"/>
      <c r="AP115" s="513"/>
      <c r="AQ115" s="512"/>
      <c r="AR115" s="513"/>
      <c r="AS115" s="512"/>
      <c r="AT115" s="513"/>
      <c r="AU115" s="507"/>
      <c r="AW115" s="507"/>
      <c r="AX115" s="508"/>
      <c r="AY115" s="507"/>
      <c r="AZ115" s="509"/>
      <c r="BA115" s="510"/>
      <c r="BB115" s="511"/>
      <c r="BC115" s="512"/>
      <c r="BD115" s="513"/>
      <c r="BE115" s="512"/>
      <c r="BF115" s="513"/>
      <c r="BG115" s="512"/>
      <c r="BH115" s="513"/>
      <c r="BI115" s="512"/>
      <c r="BJ115" s="513"/>
      <c r="BK115" s="507"/>
      <c r="BM115" s="507"/>
      <c r="BN115" s="508"/>
      <c r="BO115" s="507"/>
      <c r="BP115" s="509"/>
      <c r="BQ115" s="510"/>
      <c r="BR115" s="511"/>
      <c r="BS115" s="512"/>
      <c r="BT115" s="513"/>
      <c r="BU115" s="512"/>
      <c r="BV115" s="513"/>
      <c r="BW115" s="512"/>
      <c r="BX115" s="513"/>
      <c r="BY115" s="512"/>
      <c r="BZ115" s="513"/>
      <c r="CA115" s="507"/>
      <c r="CC115" s="507"/>
      <c r="CD115" s="508"/>
      <c r="CE115" s="507"/>
      <c r="CF115" s="509"/>
      <c r="CG115" s="510"/>
      <c r="CH115" s="511"/>
      <c r="CI115" s="512"/>
      <c r="CJ115" s="513"/>
      <c r="CK115" s="512"/>
      <c r="CL115" s="513"/>
      <c r="CM115" s="512"/>
      <c r="CN115" s="513"/>
      <c r="CO115" s="512"/>
      <c r="CP115" s="513"/>
      <c r="CQ115" s="507"/>
      <c r="CS115" s="507"/>
      <c r="CT115" s="508"/>
      <c r="CU115" s="507"/>
      <c r="CV115" s="509"/>
      <c r="CW115" s="510"/>
      <c r="CX115" s="511"/>
      <c r="CY115" s="512"/>
      <c r="CZ115" s="513"/>
      <c r="DA115" s="512"/>
      <c r="DB115" s="513"/>
      <c r="DC115" s="512"/>
      <c r="DD115" s="513"/>
      <c r="DE115" s="512"/>
      <c r="DF115" s="513"/>
      <c r="DG115" s="507"/>
      <c r="DI115" s="507"/>
      <c r="DJ115" s="508"/>
      <c r="DK115" s="507"/>
      <c r="DL115" s="509"/>
      <c r="DM115" s="510"/>
      <c r="DN115" s="511"/>
      <c r="DO115" s="512"/>
      <c r="DP115" s="513"/>
      <c r="DQ115" s="512"/>
      <c r="DR115" s="513"/>
      <c r="DS115" s="512"/>
      <c r="DT115" s="513"/>
      <c r="DU115" s="512"/>
      <c r="DV115" s="513"/>
      <c r="DW115" s="507"/>
      <c r="DY115" s="507"/>
      <c r="DZ115" s="508"/>
      <c r="EA115" s="507"/>
      <c r="EB115" s="509"/>
      <c r="EC115" s="510"/>
      <c r="ED115" s="511"/>
      <c r="EE115" s="512"/>
      <c r="EF115" s="513"/>
      <c r="EG115" s="512"/>
      <c r="EH115" s="513"/>
      <c r="EI115" s="512"/>
      <c r="EJ115" s="513"/>
      <c r="EK115" s="512"/>
      <c r="EL115" s="513"/>
      <c r="EM115" s="507"/>
      <c r="EO115" s="507"/>
      <c r="EP115" s="508"/>
      <c r="EQ115" s="507"/>
      <c r="ER115" s="509"/>
      <c r="ES115" s="510"/>
      <c r="ET115" s="511"/>
      <c r="EU115" s="512"/>
      <c r="EV115" s="513"/>
      <c r="EW115" s="512"/>
      <c r="EX115" s="513"/>
    </row>
    <row r="116" spans="1:256" ht="17.25" thickTop="1" thickBot="1" x14ac:dyDescent="0.3">
      <c r="A116" s="495" t="s">
        <v>463</v>
      </c>
      <c r="B116" s="386"/>
      <c r="C116" s="501"/>
      <c r="D116" s="502"/>
      <c r="E116" s="501"/>
      <c r="F116" s="502"/>
      <c r="G116" s="501"/>
      <c r="H116" s="503"/>
      <c r="I116" s="501"/>
      <c r="J116" s="503"/>
      <c r="K116" s="504"/>
      <c r="L116" s="505"/>
      <c r="M116" s="504"/>
      <c r="N116" s="505"/>
      <c r="O116" s="501"/>
      <c r="P116" s="505"/>
      <c r="Q116" s="501"/>
      <c r="R116" s="506"/>
      <c r="S116" s="502"/>
      <c r="T116" s="502"/>
      <c r="U116" s="501"/>
      <c r="V116" s="501"/>
      <c r="W116" s="501"/>
      <c r="X116" s="501"/>
      <c r="Y116" s="501"/>
      <c r="Z116" s="501"/>
      <c r="AA116" s="501"/>
      <c r="AB116" s="501"/>
      <c r="AC116" s="501"/>
      <c r="AD116" s="501"/>
      <c r="AE116" s="501"/>
      <c r="AW116" s="507"/>
      <c r="AX116" s="508"/>
      <c r="AY116" s="507"/>
      <c r="AZ116" s="509"/>
      <c r="BA116" s="510"/>
      <c r="BB116" s="511"/>
      <c r="BC116" s="512"/>
      <c r="BD116" s="513"/>
      <c r="BE116" s="512"/>
      <c r="BF116" s="513"/>
      <c r="BG116" s="512"/>
      <c r="BH116" s="513"/>
      <c r="BI116" s="512"/>
      <c r="BJ116" s="513"/>
      <c r="BK116" s="507"/>
      <c r="BM116" s="507"/>
      <c r="BN116" s="508"/>
      <c r="BO116" s="507"/>
      <c r="BP116" s="509"/>
      <c r="BQ116" s="510"/>
      <c r="BR116" s="511"/>
      <c r="BS116" s="512"/>
      <c r="BT116" s="513"/>
      <c r="BU116" s="512"/>
      <c r="BV116" s="513"/>
      <c r="BW116" s="512"/>
      <c r="BX116" s="513"/>
      <c r="BY116" s="512"/>
      <c r="BZ116" s="513"/>
      <c r="CA116" s="507"/>
      <c r="CC116" s="507"/>
      <c r="CD116" s="508"/>
      <c r="CE116" s="507"/>
      <c r="CF116" s="509"/>
      <c r="CG116" s="510"/>
      <c r="CH116" s="511"/>
      <c r="CI116" s="512"/>
      <c r="CJ116" s="513"/>
      <c r="CK116" s="512"/>
      <c r="CL116" s="513"/>
      <c r="CM116" s="512"/>
      <c r="CN116" s="513"/>
      <c r="CO116" s="512"/>
      <c r="CP116" s="513"/>
      <c r="CQ116" s="507"/>
      <c r="CS116" s="507"/>
      <c r="CT116" s="508"/>
      <c r="CU116" s="507"/>
      <c r="CV116" s="509"/>
      <c r="CW116" s="510"/>
      <c r="CX116" s="511"/>
      <c r="CY116" s="512"/>
      <c r="CZ116" s="513"/>
      <c r="DA116" s="512"/>
      <c r="DB116" s="513"/>
      <c r="DC116" s="512"/>
      <c r="DD116" s="513"/>
      <c r="DE116" s="512"/>
      <c r="DF116" s="513"/>
      <c r="DG116" s="507"/>
      <c r="DI116" s="507"/>
      <c r="DJ116" s="508"/>
      <c r="DK116" s="507"/>
      <c r="DL116" s="509"/>
      <c r="DM116" s="510"/>
      <c r="DN116" s="511"/>
      <c r="DO116" s="512"/>
      <c r="DP116" s="513"/>
      <c r="DQ116" s="512"/>
      <c r="DR116" s="513"/>
      <c r="DS116" s="512"/>
      <c r="DT116" s="513"/>
      <c r="DU116" s="512"/>
      <c r="DV116" s="513"/>
      <c r="DW116" s="507"/>
      <c r="DY116" s="507"/>
      <c r="DZ116" s="508"/>
      <c r="EA116" s="507"/>
      <c r="EB116" s="509"/>
      <c r="EC116" s="510"/>
      <c r="ED116" s="511"/>
      <c r="EE116" s="512"/>
      <c r="EF116" s="513"/>
      <c r="EG116" s="512"/>
      <c r="EH116" s="513"/>
      <c r="EI116" s="512"/>
      <c r="EJ116" s="513"/>
      <c r="EK116" s="512"/>
      <c r="EL116" s="513"/>
      <c r="EM116" s="507"/>
      <c r="EO116" s="507"/>
      <c r="EP116" s="508"/>
      <c r="EQ116" s="507"/>
      <c r="ER116" s="509"/>
      <c r="ES116" s="510"/>
      <c r="ET116" s="511"/>
      <c r="EU116" s="512"/>
      <c r="EV116" s="513"/>
      <c r="EW116" s="512"/>
      <c r="EX116" s="513"/>
    </row>
    <row r="117" spans="1:256" ht="12.75" customHeight="1" thickTop="1" x14ac:dyDescent="0.25">
      <c r="A117" s="519" t="s">
        <v>464</v>
      </c>
      <c r="B117" s="391"/>
      <c r="C117" s="51"/>
      <c r="D117" s="502" t="str">
        <f>IF($C117&gt;0,IF(SUM($K117/+$C117)&gt;0.25,"*",""),"")</f>
        <v/>
      </c>
      <c r="E117" s="51"/>
      <c r="F117" s="502" t="str">
        <f>IF($E117&gt;0,IF(SUM($M117/+$E117)&gt;0.25,"*",""),"")</f>
        <v/>
      </c>
      <c r="G117" s="501" t="str">
        <f t="shared" si="25"/>
        <v/>
      </c>
      <c r="H117" s="502" t="str">
        <f>IF(SUM($G117)&gt;0,IF(SUM($O117)/SUM($G117)&gt;0.25,"*",""),"")</f>
        <v/>
      </c>
      <c r="I117" s="51"/>
      <c r="J117" s="502" t="str">
        <f>IF($I117&gt;0,IF(SUM($Q117/+$I117)&gt;0.25,"*",""),"")</f>
        <v/>
      </c>
      <c r="K117" s="504" t="str">
        <f ca="1">IF(AND(OR(C$13="Employed",C$13="Labour force",C$13="Civilian population",C$13="Unemployed",C$13="Not in the labour force"),$C$10&gt;0,C117&gt;0),OFFSET(U117,0,IF(OR(C$13="Employed",C$13="Labour force",C$13="Civilian population"),0,IF(C$13="Unemployed",4,IF(C$13="Not in the labour force",8,0)))),"")</f>
        <v/>
      </c>
      <c r="L117" s="505" t="str">
        <f t="shared" si="26"/>
        <v/>
      </c>
      <c r="M117" s="504" t="str">
        <f ca="1">IF(AND(OR(E$13="Employed",E$13="Labour force",E$13="Civilian population",E$13="Unemployed",E$13="Not in the labour force"),$C$10&gt;0,E117&gt;0),OFFSET(W117,0,IF(OR(E$13="Employed",E$13="Labour force",E$13="Civilian population"),0,IF(E$13="Unemployed",4,IF(E$13="Not in the labour force",8,0)))),"")</f>
        <v/>
      </c>
      <c r="N117" s="505" t="str">
        <f t="shared" si="27"/>
        <v/>
      </c>
      <c r="O117" s="501" t="str">
        <f t="shared" si="28"/>
        <v/>
      </c>
      <c r="P117" s="505" t="str">
        <f t="shared" si="29"/>
        <v/>
      </c>
      <c r="Q117" s="501" t="str">
        <f t="shared" si="30"/>
        <v/>
      </c>
      <c r="R117" s="506" t="str">
        <f t="shared" si="31"/>
        <v/>
      </c>
      <c r="S117" s="502"/>
      <c r="T117" s="502"/>
      <c r="U117" s="501" t="str">
        <f>IF(+$C117&gt;0,(SUM(+$C117*10^(+'Reg L model'!G109+'Reg L model'!H109*LOG10(+$C117*1000)+(+'Reg L model'!I109*(LOG10(+$C117*1000)^2)+'Reg L model'!J109*(LOG10(+$C117*1000)-'Reg L model'!L109)*(MAX((LOG10(+$C117*1000)-'Reg L model'!L109),0))+'Reg L model'!K109*(LOG10(+$C117*1000)-'Reg L model'!M109)*MAX((LOG10($C117*1000)-'Reg L model'!M109),0)))/100)),"")</f>
        <v/>
      </c>
      <c r="V117" s="501"/>
      <c r="W117" s="501" t="str">
        <f>IF(+$E117&gt;0,(SUM(+$E117*10^(+'Reg L model'!G109+'Reg L model'!H109*LOG10(+$E117*1000)+(+'Reg L model'!I109*(LOG10(+$E117*1000)^2)+'Reg L model'!J109*(LOG10(+$E117*1000)-'Reg L model'!L109)*(MAX((LOG10(+$E117*1000)-'Reg L model'!L109),0))+'Reg L model'!K109*(LOG10(+$E117*1000)-'Reg L model'!M109)*MAX((LOG10($E117*1000)-'Reg L model'!M109),0)))/100)),"")</f>
        <v/>
      </c>
      <c r="X117" s="501"/>
      <c r="Y117" s="501" t="str">
        <f>IF(+$C117&gt;0,(SUM(+$C117*10^(+'Reg L model'!P109+'Reg L model'!Q109*LOG10(+$C117*1000)+(+'Reg L model'!R109*(LOG10(+$C117*1000)^2)+'Reg L model'!S109*(LOG10(+$C117*1000)-'Reg L model'!U109)*(MAX((LOG10(+$C117*1000)-'Reg L model'!U109),0))+'Reg L model'!T109*(LOG10(+$C117*1000)-'Reg L model'!V109)*MAX((LOG10($C117*1000)-'Reg L model'!V109),0)))/100)),"")</f>
        <v/>
      </c>
      <c r="Z117" s="501"/>
      <c r="AA117" s="501" t="str">
        <f>IF(+$E117&gt;0,(SUM(+$E117*10^(+'Reg L model'!P109+'Reg L model'!Q109*LOG10(+$E117*1000)+(+'Reg L model'!R109*(LOG10(+$E117*1000)^2)+'Reg L model'!S109*(LOG10(+$E117*1000)-'Reg L model'!U109)*(MAX((LOG10(+$E117*1000)-'Reg L model'!U109),0))+'Reg L model'!T109*(LOG10(+$E117*1000)-'Reg L model'!V109)*MAX((LOG10($E117*1000)-'Reg L model'!V109),0)))/100)),"")</f>
        <v/>
      </c>
      <c r="AB117" s="501"/>
      <c r="AC117" s="501" t="str">
        <f>IF(+$C117&gt;0,(SUM(+$C117*10^(+'Reg L model'!Y109+'Reg L model'!Z109*LOG10(+$C117*1000)+(+'Reg L model'!AA109*(LOG10(+$C117*1000)^2)+'Reg L model'!AB109*(LOG10(+$C117*1000)-'Reg L model'!AD109)*(MAX((LOG10(+$C117*1000)-'Reg L model'!AD109),0))+'Reg L model'!AC109*(LOG10(+$C117*1000)-'Reg L model'!AE109)*MAX((LOG10($C117*1000)-'Reg L model'!AE109),0)))/100)),"")</f>
        <v/>
      </c>
      <c r="AD117" s="501"/>
      <c r="AE117" s="501" t="str">
        <f>IF(+$E117&gt;0,(SUM(+$E117*10^(+'Reg L model'!Y109+'Reg L model'!Z109*LOG10(+$E117*1000)+(+'Reg L model'!AA109*(LOG10(+$E117*1000)^2)+'Reg L model'!AB109*(LOG10(+$E117*1000)-'Reg L model'!AD109)*(MAX((LOG10(+$E117*1000)-'Reg L model'!AD109),0))+'Reg L model'!AC109*(LOG10(+$E117*1000)-'Reg L model'!AE109)*MAX((LOG10($E117*1000)-'Reg L model'!AE109),0)))/100)),"")</f>
        <v/>
      </c>
    </row>
    <row r="118" spans="1:256" ht="12.75" customHeight="1" thickBot="1" x14ac:dyDescent="0.3">
      <c r="A118" s="519" t="s">
        <v>465</v>
      </c>
      <c r="B118" s="386"/>
      <c r="C118" s="53"/>
      <c r="D118" s="502" t="str">
        <f>IF($C118&gt;0,IF(SUM($K118/+$C118)&gt;0.25,"*",""),"")</f>
        <v/>
      </c>
      <c r="E118" s="53"/>
      <c r="F118" s="502" t="str">
        <f>IF($E118&gt;0,IF(SUM($M118/+$E118)&gt;0.25,"*",""),"")</f>
        <v/>
      </c>
      <c r="G118" s="501" t="str">
        <f t="shared" si="25"/>
        <v/>
      </c>
      <c r="H118" s="502" t="str">
        <f>IF(SUM($G118)&gt;0,IF(SUM($O118)/SUM($G118)&gt;0.25,"*",""),"")</f>
        <v/>
      </c>
      <c r="I118" s="53"/>
      <c r="J118" s="502" t="str">
        <f>IF($I118&gt;0,IF(SUM($Q118/+$I118)&gt;0.25,"*",""),"")</f>
        <v/>
      </c>
      <c r="K118" s="504" t="str">
        <f ca="1">IF(AND(OR(C$13="Employed",C$13="Labour force",C$13="Civilian population",C$13="Unemployed",C$13="Not in the labour force"),$C$10&gt;0,C118&gt;0),OFFSET(U118,0,IF(OR(C$13="Employed",C$13="Labour force",C$13="Civilian population"),0,IF(C$13="Unemployed",4,IF(C$13="Not in the labour force",8,0)))),"")</f>
        <v/>
      </c>
      <c r="L118" s="505" t="str">
        <f t="shared" si="26"/>
        <v/>
      </c>
      <c r="M118" s="504" t="str">
        <f ca="1">IF(AND(OR(E$13="Employed",E$13="Labour force",E$13="Civilian population",E$13="Unemployed",E$13="Not in the labour force"),$C$10&gt;0,E118&gt;0),OFFSET(W118,0,IF(OR(E$13="Employed",E$13="Labour force",E$13="Civilian population"),0,IF(E$13="Unemployed",4,IF(E$13="Not in the labour force",8,0)))),"")</f>
        <v/>
      </c>
      <c r="N118" s="505" t="str">
        <f t="shared" si="27"/>
        <v/>
      </c>
      <c r="O118" s="501" t="str">
        <f t="shared" si="28"/>
        <v/>
      </c>
      <c r="P118" s="505" t="str">
        <f t="shared" si="29"/>
        <v/>
      </c>
      <c r="Q118" s="501" t="str">
        <f t="shared" si="30"/>
        <v/>
      </c>
      <c r="R118" s="506" t="str">
        <f t="shared" si="31"/>
        <v/>
      </c>
      <c r="S118" s="502"/>
      <c r="T118" s="502"/>
      <c r="U118" s="501" t="str">
        <f>IF(+$C118&gt;0,(SUM(+$C118*10^(+'Reg L model'!G110+'Reg L model'!H110*LOG10(+$C118*1000)+(+'Reg L model'!I110*(LOG10(+$C118*1000)^2)+'Reg L model'!J110*(LOG10(+$C118*1000)-'Reg L model'!L110)*(MAX((LOG10(+$C118*1000)-'Reg L model'!L110),0))+'Reg L model'!K110*(LOG10(+$C118*1000)-'Reg L model'!M110)*MAX((LOG10($C118*1000)-'Reg L model'!M110),0)))/100)),"")</f>
        <v/>
      </c>
      <c r="V118" s="501"/>
      <c r="W118" s="501" t="str">
        <f>IF(+$E118&gt;0,(SUM(+$E118*10^(+'Reg L model'!G110+'Reg L model'!H110*LOG10(+$E118*1000)+(+'Reg L model'!I110*(LOG10(+$E118*1000)^2)+'Reg L model'!J110*(LOG10(+$E118*1000)-'Reg L model'!L110)*(MAX((LOG10(+$E118*1000)-'Reg L model'!L110),0))+'Reg L model'!K110*(LOG10(+$E118*1000)-'Reg L model'!M110)*MAX((LOG10($E118*1000)-'Reg L model'!M110),0)))/100)),"")</f>
        <v/>
      </c>
      <c r="X118" s="501"/>
      <c r="Y118" s="501" t="str">
        <f>IF(+$C118&gt;0,(SUM(+$C118*10^(+'Reg L model'!P110+'Reg L model'!Q110*LOG10(+$C118*1000)+(+'Reg L model'!R110*(LOG10(+$C118*1000)^2)+'Reg L model'!S110*(LOG10(+$C118*1000)-'Reg L model'!U110)*(MAX((LOG10(+$C118*1000)-'Reg L model'!U110),0))+'Reg L model'!T110*(LOG10(+$C118*1000)-'Reg L model'!V110)*MAX((LOG10($C118*1000)-'Reg L model'!V110),0)))/100)),"")</f>
        <v/>
      </c>
      <c r="Z118" s="501"/>
      <c r="AA118" s="501" t="str">
        <f>IF(+$E118&gt;0,(SUM(+$E118*10^(+'Reg L model'!P110+'Reg L model'!Q110*LOG10(+$E118*1000)+(+'Reg L model'!R110*(LOG10(+$E118*1000)^2)+'Reg L model'!S110*(LOG10(+$E118*1000)-'Reg L model'!U110)*(MAX((LOG10(+$E118*1000)-'Reg L model'!U110),0))+'Reg L model'!T110*(LOG10(+$E118*1000)-'Reg L model'!V110)*MAX((LOG10($E118*1000)-'Reg L model'!V110),0)))/100)),"")</f>
        <v/>
      </c>
      <c r="AB118" s="501"/>
      <c r="AC118" s="501" t="str">
        <f>IF(+$C118&gt;0,(SUM(+$C118*10^(+'Reg L model'!Y110+'Reg L model'!Z110*LOG10(+$C118*1000)+(+'Reg L model'!AA110*(LOG10(+$C118*1000)^2)+'Reg L model'!AB110*(LOG10(+$C118*1000)-'Reg L model'!AD110)*(MAX((LOG10(+$C118*1000)-'Reg L model'!AD110),0))+'Reg L model'!AC110*(LOG10(+$C118*1000)-'Reg L model'!AE110)*MAX((LOG10($C118*1000)-'Reg L model'!AE110),0)))/100)),"")</f>
        <v/>
      </c>
      <c r="AD118" s="501"/>
      <c r="AE118" s="501" t="str">
        <f>IF(+$E118&gt;0,(SUM(+$E118*10^(+'Reg L model'!Y110+'Reg L model'!Z110*LOG10(+$E118*1000)+(+'Reg L model'!AA110*(LOG10(+$E118*1000)^2)+'Reg L model'!AB110*(LOG10(+$E118*1000)-'Reg L model'!AD110)*(MAX((LOG10(+$E118*1000)-'Reg L model'!AD110),0))+'Reg L model'!AC110*(LOG10(+$E118*1000)-'Reg L model'!AE110)*MAX((LOG10($E118*1000)-'Reg L model'!AE110),0)))/100)),"")</f>
        <v/>
      </c>
    </row>
    <row r="119" spans="1:256" s="459" customFormat="1" ht="36" customHeight="1" thickTop="1" x14ac:dyDescent="0.2">
      <c r="A119" s="597" t="s">
        <v>30</v>
      </c>
      <c r="B119" s="600"/>
      <c r="C119" s="600"/>
      <c r="D119" s="600"/>
      <c r="E119" s="600"/>
      <c r="G119" s="460"/>
      <c r="I119" s="460"/>
      <c r="M119" s="459" t="s">
        <v>111</v>
      </c>
      <c r="U119" s="461"/>
      <c r="V119" s="461"/>
      <c r="W119" s="460"/>
      <c r="X119" s="460"/>
      <c r="Y119" s="461"/>
      <c r="Z119" s="461"/>
      <c r="AA119" s="460"/>
      <c r="AB119" s="460"/>
      <c r="AC119" s="461"/>
      <c r="AD119" s="461"/>
      <c r="AE119" s="460"/>
    </row>
    <row r="120" spans="1:256" s="459" customFormat="1" ht="13.5" customHeight="1" x14ac:dyDescent="0.2">
      <c r="A120" s="629" t="s">
        <v>33</v>
      </c>
      <c r="B120" s="591"/>
      <c r="C120" s="591"/>
      <c r="D120" s="591"/>
      <c r="E120" s="591"/>
      <c r="F120" s="591"/>
      <c r="G120" s="591"/>
      <c r="H120" s="591"/>
      <c r="I120" s="591"/>
      <c r="J120" s="591"/>
      <c r="K120" s="591"/>
      <c r="L120" s="591"/>
      <c r="M120" s="591"/>
      <c r="N120" s="591"/>
      <c r="O120" s="591"/>
      <c r="P120" s="462"/>
      <c r="Q120" s="462"/>
      <c r="R120" s="463"/>
      <c r="S120" s="462"/>
      <c r="T120" s="462"/>
      <c r="U120" s="462"/>
      <c r="V120" s="462"/>
      <c r="W120" s="462"/>
      <c r="X120" s="462"/>
      <c r="Y120" s="462"/>
      <c r="Z120" s="462"/>
      <c r="AA120" s="462"/>
      <c r="AB120" s="462"/>
      <c r="AC120" s="462"/>
      <c r="AD120" s="462"/>
      <c r="AE120" s="462"/>
    </row>
    <row r="121" spans="1:256" s="459" customFormat="1" ht="13.5" customHeight="1" x14ac:dyDescent="0.2">
      <c r="A121" s="629" t="s">
        <v>34</v>
      </c>
      <c r="B121" s="630"/>
      <c r="C121" s="630"/>
      <c r="D121" s="630"/>
      <c r="E121" s="630"/>
      <c r="F121" s="630"/>
      <c r="G121" s="630"/>
      <c r="H121" s="630"/>
      <c r="I121" s="630"/>
      <c r="J121" s="630"/>
      <c r="K121" s="630"/>
      <c r="L121" s="630"/>
      <c r="M121" s="630"/>
      <c r="N121" s="600"/>
      <c r="O121" s="600"/>
      <c r="P121" s="460"/>
      <c r="Q121" s="460"/>
      <c r="R121" s="460"/>
      <c r="S121" s="460"/>
      <c r="T121" s="460"/>
      <c r="U121" s="460"/>
      <c r="V121" s="460"/>
      <c r="W121" s="460"/>
      <c r="X121" s="460"/>
      <c r="Y121" s="460"/>
      <c r="Z121" s="460"/>
      <c r="AA121" s="460"/>
      <c r="AB121" s="460"/>
      <c r="AC121" s="460"/>
      <c r="AD121" s="460"/>
      <c r="AE121" s="460"/>
    </row>
    <row r="122" spans="1:256" s="459" customFormat="1" ht="27" customHeight="1" x14ac:dyDescent="0.2">
      <c r="A122" s="629" t="s">
        <v>350</v>
      </c>
      <c r="B122" s="591"/>
      <c r="C122" s="591"/>
      <c r="D122" s="591"/>
      <c r="E122" s="591"/>
      <c r="F122" s="591"/>
      <c r="G122" s="591"/>
      <c r="H122" s="591"/>
      <c r="I122" s="591"/>
      <c r="J122" s="591"/>
      <c r="K122" s="591"/>
      <c r="L122" s="591"/>
      <c r="M122" s="591"/>
      <c r="N122" s="591"/>
      <c r="O122" s="591"/>
    </row>
    <row r="123" spans="1:256" s="459" customFormat="1" ht="19.5" customHeight="1" x14ac:dyDescent="0.2">
      <c r="A123" s="538" t="s">
        <v>473</v>
      </c>
      <c r="B123" s="631"/>
      <c r="C123" s="631"/>
      <c r="G123" s="460"/>
    </row>
    <row r="124" spans="1:256" s="459" customFormat="1" ht="15" customHeight="1" x14ac:dyDescent="0.2">
      <c r="G124" s="460"/>
    </row>
    <row r="125" spans="1:256" s="459" customFormat="1" ht="15" customHeight="1" x14ac:dyDescent="0.2">
      <c r="G125" s="460"/>
    </row>
    <row r="126" spans="1:256" s="459" customFormat="1" ht="15" hidden="1" customHeight="1" x14ac:dyDescent="0.2">
      <c r="A126" s="464" t="s">
        <v>196</v>
      </c>
      <c r="B126" s="465"/>
      <c r="C126" s="465"/>
      <c r="D126" s="465"/>
      <c r="E126" s="465"/>
      <c r="F126" s="465"/>
      <c r="G126" s="465"/>
      <c r="H126" s="465"/>
      <c r="I126" s="465"/>
      <c r="J126" s="465"/>
      <c r="K126" s="465"/>
      <c r="L126" s="465"/>
      <c r="M126" s="465"/>
      <c r="N126" s="465"/>
      <c r="O126" s="465"/>
      <c r="P126" s="465"/>
      <c r="Q126" s="465"/>
      <c r="R126" s="465"/>
      <c r="S126" s="465"/>
      <c r="T126" s="465"/>
      <c r="U126" s="465"/>
      <c r="V126" s="465"/>
      <c r="W126" s="465"/>
      <c r="X126" s="465"/>
      <c r="Y126" s="465"/>
      <c r="Z126" s="465"/>
      <c r="AA126" s="465"/>
      <c r="AB126" s="465"/>
      <c r="AC126" s="465"/>
      <c r="AD126" s="465"/>
      <c r="AE126" s="465"/>
    </row>
    <row r="127" spans="1:256" s="459" customFormat="1" ht="15" hidden="1" customHeight="1" x14ac:dyDescent="0.2">
      <c r="A127" s="459" t="s">
        <v>183</v>
      </c>
      <c r="G127" s="460"/>
    </row>
    <row r="128" spans="1:256" s="459" customFormat="1" ht="15" hidden="1" customHeight="1" x14ac:dyDescent="0.2">
      <c r="A128" s="459" t="s">
        <v>184</v>
      </c>
      <c r="G128" s="460"/>
    </row>
    <row r="129" spans="1:256" s="459" customFormat="1" ht="15" hidden="1" customHeight="1" x14ac:dyDescent="0.2">
      <c r="A129" s="459" t="s">
        <v>186</v>
      </c>
      <c r="G129" s="460"/>
    </row>
    <row r="130" spans="1:256" s="459" customFormat="1" ht="15" hidden="1" customHeight="1" x14ac:dyDescent="0.2">
      <c r="A130" s="459" t="s">
        <v>185</v>
      </c>
      <c r="G130" s="460"/>
    </row>
    <row r="131" spans="1:256" s="459" customFormat="1" ht="15" hidden="1" customHeight="1" x14ac:dyDescent="0.2">
      <c r="A131" s="459" t="s">
        <v>231</v>
      </c>
      <c r="G131" s="460"/>
    </row>
    <row r="132" spans="1:256" s="459" customFormat="1" ht="15" hidden="1" customHeight="1" x14ac:dyDescent="0.2">
      <c r="A132" s="459" t="s">
        <v>197</v>
      </c>
      <c r="G132" s="460"/>
    </row>
    <row r="133" spans="1:256" s="459" customFormat="1" ht="15" hidden="1" customHeight="1" x14ac:dyDescent="0.2">
      <c r="A133" s="466"/>
      <c r="B133" s="466"/>
      <c r="C133" s="466"/>
      <c r="D133" s="466"/>
      <c r="E133" s="466"/>
      <c r="F133" s="466"/>
      <c r="G133" s="467"/>
      <c r="H133" s="466"/>
      <c r="I133" s="466"/>
      <c r="J133" s="466"/>
      <c r="K133" s="466"/>
      <c r="L133" s="466"/>
      <c r="M133" s="466"/>
      <c r="N133" s="466"/>
      <c r="O133" s="466"/>
      <c r="P133" s="466"/>
      <c r="Q133" s="466"/>
      <c r="S133" s="466"/>
      <c r="T133" s="466"/>
      <c r="U133" s="466"/>
      <c r="V133" s="466"/>
      <c r="W133" s="466"/>
      <c r="X133" s="466"/>
      <c r="Y133" s="466"/>
      <c r="Z133" s="466"/>
      <c r="AA133" s="466"/>
      <c r="AB133" s="466"/>
      <c r="AC133" s="466"/>
      <c r="AD133" s="466"/>
      <c r="AE133" s="466"/>
      <c r="AF133" s="466"/>
      <c r="AG133" s="466"/>
      <c r="AH133" s="466"/>
      <c r="AI133" s="466"/>
      <c r="AJ133" s="466"/>
      <c r="AK133" s="466"/>
      <c r="AL133" s="466"/>
      <c r="AM133" s="466"/>
      <c r="AN133" s="466"/>
      <c r="AO133" s="466"/>
      <c r="AP133" s="466"/>
      <c r="AQ133" s="466"/>
      <c r="AR133" s="466"/>
      <c r="AS133" s="466"/>
      <c r="AT133" s="466"/>
      <c r="AU133" s="466"/>
    </row>
    <row r="134" spans="1:256" s="459" customFormat="1" ht="15" hidden="1" customHeight="1" x14ac:dyDescent="0.2">
      <c r="A134" s="466"/>
      <c r="B134" s="466"/>
      <c r="C134" s="466"/>
      <c r="D134" s="466"/>
      <c r="E134" s="466"/>
      <c r="F134" s="466"/>
      <c r="G134" s="467"/>
      <c r="H134" s="466"/>
      <c r="I134" s="466"/>
      <c r="J134" s="466"/>
      <c r="K134" s="466"/>
      <c r="L134" s="466"/>
      <c r="M134" s="466"/>
      <c r="N134" s="466"/>
      <c r="O134" s="466"/>
      <c r="P134" s="466"/>
      <c r="Q134" s="466"/>
      <c r="S134" s="466"/>
      <c r="T134" s="466"/>
      <c r="U134" s="466"/>
      <c r="V134" s="466"/>
      <c r="W134" s="466"/>
      <c r="X134" s="466"/>
      <c r="Y134" s="466"/>
      <c r="Z134" s="466"/>
      <c r="AA134" s="466"/>
      <c r="AB134" s="466"/>
      <c r="AC134" s="466"/>
      <c r="AD134" s="466"/>
      <c r="AE134" s="466"/>
      <c r="AF134" s="466"/>
      <c r="AG134" s="466"/>
      <c r="AH134" s="466"/>
      <c r="AI134" s="466"/>
      <c r="AJ134" s="466"/>
      <c r="AK134" s="466"/>
      <c r="AL134" s="466"/>
      <c r="AM134" s="466"/>
      <c r="AN134" s="466"/>
      <c r="AO134" s="466"/>
      <c r="AP134" s="466"/>
      <c r="AQ134" s="466"/>
      <c r="AR134" s="466"/>
      <c r="AS134" s="466"/>
      <c r="AT134" s="466"/>
      <c r="AU134" s="466"/>
      <c r="AV134" s="466"/>
      <c r="AW134" s="466"/>
      <c r="AX134" s="466"/>
      <c r="AY134" s="466"/>
      <c r="AZ134" s="466"/>
      <c r="BA134" s="466"/>
      <c r="BB134" s="466"/>
      <c r="BC134" s="466"/>
      <c r="BD134" s="466"/>
      <c r="BE134" s="466"/>
      <c r="BF134" s="466"/>
      <c r="BG134" s="466"/>
      <c r="BH134" s="466"/>
      <c r="BI134" s="466"/>
      <c r="BJ134" s="466"/>
      <c r="BK134" s="466"/>
      <c r="BL134" s="466"/>
      <c r="BM134" s="466"/>
      <c r="BN134" s="466"/>
      <c r="BO134" s="466"/>
      <c r="BP134" s="466"/>
      <c r="BQ134" s="466"/>
      <c r="BR134" s="466"/>
      <c r="BS134" s="466"/>
      <c r="BT134" s="466"/>
      <c r="BU134" s="466"/>
      <c r="BV134" s="466"/>
      <c r="BW134" s="466"/>
      <c r="BX134" s="466"/>
      <c r="BY134" s="466"/>
      <c r="BZ134" s="466"/>
      <c r="CA134" s="466"/>
      <c r="CB134" s="466"/>
      <c r="CC134" s="466"/>
      <c r="CD134" s="466"/>
      <c r="CE134" s="466"/>
      <c r="CF134" s="466"/>
      <c r="CG134" s="466"/>
      <c r="CH134" s="466"/>
      <c r="CI134" s="466"/>
      <c r="CJ134" s="466"/>
      <c r="CK134" s="466"/>
      <c r="CL134" s="466"/>
      <c r="CM134" s="466"/>
      <c r="CN134" s="466"/>
      <c r="CO134" s="466"/>
      <c r="CP134" s="466"/>
      <c r="CQ134" s="466"/>
      <c r="CR134" s="466"/>
      <c r="CS134" s="466"/>
      <c r="CT134" s="466"/>
      <c r="CU134" s="466"/>
      <c r="CV134" s="466"/>
      <c r="CW134" s="466"/>
      <c r="CX134" s="466"/>
      <c r="CY134" s="466"/>
      <c r="CZ134" s="466"/>
      <c r="DA134" s="466"/>
      <c r="DB134" s="466"/>
      <c r="DC134" s="466"/>
      <c r="DD134" s="466"/>
      <c r="DE134" s="466"/>
      <c r="DF134" s="466"/>
      <c r="DG134" s="466"/>
      <c r="DH134" s="466"/>
      <c r="DI134" s="466"/>
      <c r="DJ134" s="466"/>
      <c r="DK134" s="466"/>
      <c r="DL134" s="466"/>
      <c r="DM134" s="466"/>
      <c r="DN134" s="466"/>
      <c r="DO134" s="466"/>
      <c r="DP134" s="466"/>
      <c r="DQ134" s="466"/>
      <c r="DR134" s="466"/>
      <c r="DS134" s="466"/>
      <c r="DT134" s="466"/>
      <c r="DU134" s="466"/>
      <c r="DV134" s="466"/>
      <c r="DW134" s="466"/>
      <c r="DX134" s="466"/>
      <c r="DY134" s="466"/>
      <c r="DZ134" s="466"/>
      <c r="EA134" s="466"/>
      <c r="EB134" s="466"/>
      <c r="EC134" s="466"/>
      <c r="ED134" s="466"/>
      <c r="EE134" s="466"/>
      <c r="EF134" s="466"/>
      <c r="EG134" s="466"/>
      <c r="EH134" s="466"/>
      <c r="EI134" s="466"/>
      <c r="EJ134" s="466"/>
      <c r="EK134" s="466"/>
      <c r="EL134" s="466"/>
      <c r="EM134" s="466"/>
      <c r="EN134" s="466"/>
      <c r="EO134" s="466"/>
      <c r="EP134" s="466"/>
      <c r="EQ134" s="466"/>
      <c r="ER134" s="466"/>
      <c r="ES134" s="466"/>
      <c r="ET134" s="466"/>
      <c r="EU134" s="466"/>
      <c r="EV134" s="466"/>
      <c r="EW134" s="466"/>
      <c r="EX134" s="466"/>
      <c r="EY134" s="466"/>
      <c r="EZ134" s="466"/>
      <c r="FA134" s="466"/>
      <c r="FB134" s="466"/>
      <c r="FC134" s="466"/>
      <c r="FD134" s="466"/>
      <c r="FE134" s="466"/>
      <c r="FF134" s="466"/>
      <c r="FG134" s="466"/>
      <c r="FH134" s="466"/>
      <c r="FI134" s="466"/>
      <c r="FJ134" s="466"/>
      <c r="FK134" s="466"/>
      <c r="FL134" s="466"/>
      <c r="FM134" s="466"/>
      <c r="FN134" s="466"/>
      <c r="FO134" s="466"/>
      <c r="FP134" s="466"/>
      <c r="FQ134" s="466"/>
      <c r="FR134" s="466"/>
      <c r="FS134" s="466"/>
      <c r="FT134" s="466"/>
      <c r="FU134" s="466"/>
      <c r="FV134" s="466"/>
      <c r="FW134" s="466"/>
      <c r="FX134" s="466"/>
      <c r="FY134" s="466"/>
      <c r="FZ134" s="466"/>
      <c r="GA134" s="466"/>
      <c r="GB134" s="466"/>
      <c r="GC134" s="466"/>
      <c r="GD134" s="466"/>
      <c r="GE134" s="466"/>
      <c r="GF134" s="466"/>
      <c r="GG134" s="466"/>
      <c r="GH134" s="466"/>
      <c r="GI134" s="466"/>
      <c r="GJ134" s="466"/>
      <c r="GK134" s="466"/>
      <c r="GL134" s="466"/>
      <c r="GM134" s="466"/>
      <c r="GN134" s="466"/>
      <c r="GO134" s="466"/>
      <c r="GP134" s="466"/>
      <c r="GQ134" s="466"/>
      <c r="GR134" s="466"/>
      <c r="GS134" s="466"/>
      <c r="GT134" s="466"/>
      <c r="GU134" s="466"/>
      <c r="GV134" s="466"/>
      <c r="GW134" s="466"/>
      <c r="GX134" s="466"/>
      <c r="GY134" s="466"/>
      <c r="GZ134" s="466"/>
      <c r="HA134" s="466"/>
      <c r="HB134" s="466"/>
      <c r="HC134" s="466"/>
      <c r="HD134" s="466"/>
      <c r="HE134" s="466"/>
      <c r="HF134" s="466"/>
      <c r="HG134" s="466"/>
      <c r="HH134" s="466"/>
      <c r="HI134" s="466"/>
      <c r="HJ134" s="466"/>
      <c r="HK134" s="466"/>
      <c r="HL134" s="466"/>
      <c r="HM134" s="466"/>
      <c r="HN134" s="466"/>
      <c r="HO134" s="466"/>
      <c r="HP134" s="466"/>
      <c r="HQ134" s="466"/>
      <c r="HR134" s="466"/>
      <c r="HS134" s="466"/>
      <c r="HT134" s="466"/>
      <c r="HU134" s="466"/>
      <c r="HV134" s="466"/>
      <c r="HW134" s="466"/>
      <c r="HX134" s="466"/>
      <c r="HY134" s="466"/>
      <c r="HZ134" s="466"/>
      <c r="IA134" s="466"/>
      <c r="IB134" s="466"/>
      <c r="IC134" s="466"/>
      <c r="ID134" s="466"/>
      <c r="IE134" s="466"/>
      <c r="IF134" s="466"/>
      <c r="IG134" s="466"/>
      <c r="IH134" s="466"/>
      <c r="II134" s="466"/>
      <c r="IJ134" s="466"/>
      <c r="IK134" s="466"/>
      <c r="IL134" s="466"/>
      <c r="IM134" s="466"/>
      <c r="IN134" s="466"/>
      <c r="IO134" s="466"/>
      <c r="IP134" s="466"/>
      <c r="IQ134" s="466"/>
      <c r="IR134" s="466"/>
      <c r="IS134" s="466"/>
      <c r="IT134" s="466"/>
      <c r="IU134" s="466"/>
      <c r="IV134" s="466"/>
    </row>
  </sheetData>
  <sheetProtection sheet="1" selectLockedCells="1"/>
  <mergeCells count="19">
    <mergeCell ref="A119:E119"/>
    <mergeCell ref="A120:O120"/>
    <mergeCell ref="A121:O121"/>
    <mergeCell ref="A122:O122"/>
    <mergeCell ref="A123:C123"/>
    <mergeCell ref="B7:C7"/>
    <mergeCell ref="A10:B10"/>
    <mergeCell ref="A11:B11"/>
    <mergeCell ref="E10:F10"/>
    <mergeCell ref="K11:Q11"/>
    <mergeCell ref="AC11:AE11"/>
    <mergeCell ref="Y11:AA11"/>
    <mergeCell ref="T10:AE10"/>
    <mergeCell ref="O12:O13"/>
    <mergeCell ref="Q12:Q13"/>
    <mergeCell ref="A14:B14"/>
    <mergeCell ref="C11:I11"/>
    <mergeCell ref="G12:G13"/>
    <mergeCell ref="I12:I13"/>
  </mergeCells>
  <phoneticPr fontId="23" type="noConversion"/>
  <dataValidations count="1">
    <dataValidation type="list" allowBlank="1" showInputMessage="1" showErrorMessage="1" sqref="C13 E13">
      <formula1>$A$127:$A$132</formula1>
    </dataValidation>
  </dataValidations>
  <hyperlinks>
    <hyperlink ref="A7" location="'Step by step'!A1" display="Step by step guide"/>
    <hyperlink ref="B7" r:id="rId1"/>
    <hyperlink ref="A123" r:id="rId2" display="© Commonwealth of Australia &lt;&lt;yyyy&gt;&gt;"/>
  </hyperlinks>
  <pageMargins left="0.5" right="0.5" top="0.5" bottom="0.5" header="0" footer="0"/>
  <pageSetup paperSize="9" scale="44" fitToHeight="2" orientation="portrait" verticalDpi="1200" r:id="rId3"/>
  <headerFooter alignWithMargins="0"/>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N47"/>
  <sheetViews>
    <sheetView showGridLines="0" zoomScaleNormal="100" workbookViewId="0">
      <selection activeCell="C10" sqref="C10"/>
    </sheetView>
  </sheetViews>
  <sheetFormatPr defaultColWidth="9.6640625" defaultRowHeight="12" x14ac:dyDescent="0.2"/>
  <cols>
    <col min="1" max="1" width="15.77734375" style="4" customWidth="1"/>
    <col min="2" max="2" width="10.77734375" style="4" customWidth="1"/>
    <col min="3" max="3" width="16.33203125" style="4" customWidth="1"/>
    <col min="4" max="4" width="2.109375" style="4" customWidth="1"/>
    <col min="5" max="5" width="16.33203125" style="4" customWidth="1"/>
    <col min="6" max="6" width="1.6640625" style="4" customWidth="1"/>
    <col min="7" max="7" width="16.33203125" style="4" customWidth="1"/>
    <col min="8" max="8" width="1.6640625" style="4" customWidth="1"/>
    <col min="9" max="9" width="10.88671875" style="4" customWidth="1"/>
    <col min="10" max="10" width="1.6640625" style="4" customWidth="1"/>
    <col min="11" max="11" width="10.77734375" style="4" customWidth="1"/>
    <col min="12" max="12" width="1.6640625" style="4" customWidth="1"/>
    <col min="13" max="16384" width="9.6640625" style="4"/>
  </cols>
  <sheetData>
    <row r="1" spans="1:14" s="283" customFormat="1" ht="60" customHeight="1" x14ac:dyDescent="0.2">
      <c r="B1" s="296" t="s">
        <v>286</v>
      </c>
    </row>
    <row r="2" spans="1:14" s="304" customFormat="1" ht="20.100000000000001" customHeight="1" x14ac:dyDescent="0.25">
      <c r="A2" s="307" t="s">
        <v>266</v>
      </c>
      <c r="B2" s="305"/>
    </row>
    <row r="3" spans="1:14" s="306" customFormat="1" ht="20.100000000000001" customHeight="1" x14ac:dyDescent="0.2">
      <c r="A3" s="392" t="s">
        <v>472</v>
      </c>
    </row>
    <row r="4" spans="1:14" s="20" customFormat="1" ht="15" customHeight="1" x14ac:dyDescent="0.2"/>
    <row r="5" spans="1:14" s="20" customFormat="1" ht="20.100000000000001" customHeight="1" x14ac:dyDescent="0.25">
      <c r="A5" s="22" t="s">
        <v>329</v>
      </c>
      <c r="B5" s="21"/>
    </row>
    <row r="6" spans="1:14" s="476" customFormat="1" ht="15" customHeight="1" x14ac:dyDescent="0.25">
      <c r="A6" s="474"/>
    </row>
    <row r="7" spans="1:14" s="382" customFormat="1" ht="20.100000000000001" customHeight="1" x14ac:dyDescent="0.2">
      <c r="A7" s="478" t="s">
        <v>303</v>
      </c>
      <c r="B7" s="590" t="s">
        <v>287</v>
      </c>
      <c r="C7" s="591"/>
      <c r="D7" s="309"/>
      <c r="F7" s="533"/>
      <c r="G7" s="58"/>
    </row>
    <row r="8" spans="1:14" s="382" customFormat="1" ht="9.9499999999999993" customHeight="1" x14ac:dyDescent="0.2">
      <c r="A8" s="467"/>
      <c r="B8" s="58"/>
      <c r="C8" s="526"/>
      <c r="E8" s="526"/>
      <c r="F8" s="526"/>
    </row>
    <row r="9" spans="1:14" s="382" customFormat="1" ht="9.9499999999999993" customHeight="1" thickBot="1" x14ac:dyDescent="0.25"/>
    <row r="10" spans="1:14" ht="14.1" customHeight="1" thickTop="1" thickBot="1" x14ac:dyDescent="0.25">
      <c r="A10" s="593" t="s">
        <v>180</v>
      </c>
      <c r="B10" s="583"/>
      <c r="C10" s="50"/>
      <c r="D10" s="25"/>
      <c r="E10" s="18" t="s">
        <v>22</v>
      </c>
      <c r="F10" s="26"/>
      <c r="G10" s="27"/>
      <c r="H10" s="28"/>
      <c r="I10" s="247"/>
      <c r="J10" s="31"/>
      <c r="L10" s="27"/>
      <c r="M10" s="27"/>
      <c r="N10" s="27"/>
    </row>
    <row r="11" spans="1:14" ht="18" customHeight="1" thickTop="1" thickBot="1" x14ac:dyDescent="0.25">
      <c r="A11" s="249" t="s">
        <v>21</v>
      </c>
      <c r="C11" s="33"/>
      <c r="D11" s="30"/>
      <c r="E11" s="34"/>
      <c r="F11" s="34"/>
      <c r="G11" s="27"/>
      <c r="H11" s="34"/>
      <c r="I11" s="247"/>
      <c r="J11" s="31"/>
      <c r="K11" s="31"/>
      <c r="L11" s="27"/>
      <c r="M11" s="27"/>
      <c r="N11" s="27"/>
    </row>
    <row r="12" spans="1:14" ht="14.25" customHeight="1" thickTop="1" thickBot="1" x14ac:dyDescent="0.25">
      <c r="A12" s="594" t="s">
        <v>94</v>
      </c>
      <c r="B12" s="583"/>
      <c r="C12" s="145" t="s">
        <v>326</v>
      </c>
      <c r="D12" s="17"/>
      <c r="E12" s="147" t="s">
        <v>326</v>
      </c>
      <c r="F12" s="17"/>
      <c r="G12" s="143" t="s">
        <v>328</v>
      </c>
      <c r="H12" s="35"/>
      <c r="I12" s="104"/>
      <c r="J12" s="5"/>
      <c r="K12" s="37"/>
      <c r="L12" s="27"/>
      <c r="M12" s="27"/>
      <c r="N12" s="27"/>
    </row>
    <row r="13" spans="1:14" ht="14.25" customHeight="1" thickTop="1" thickBot="1" x14ac:dyDescent="0.25">
      <c r="A13" s="16"/>
      <c r="B13" s="111"/>
      <c r="C13" s="112" t="s">
        <v>193</v>
      </c>
      <c r="D13" s="17"/>
      <c r="E13" s="17" t="s">
        <v>194</v>
      </c>
      <c r="F13" s="17"/>
      <c r="G13" s="143" t="s">
        <v>195</v>
      </c>
      <c r="H13" s="35"/>
      <c r="I13" s="104"/>
      <c r="J13" s="5"/>
      <c r="K13" s="37"/>
      <c r="L13" s="27"/>
      <c r="M13" s="27"/>
      <c r="N13" s="27"/>
    </row>
    <row r="14" spans="1:14" ht="14.1" customHeight="1" thickTop="1" x14ac:dyDescent="0.2">
      <c r="A14" s="592" t="s">
        <v>100</v>
      </c>
      <c r="B14" s="583"/>
      <c r="C14" s="51"/>
      <c r="D14" s="36" t="str">
        <f>IF(C14&gt;0,IF(+'Family level model'!$B$9&lt;&gt;0,IF(SUM(C27/+C14)&gt;0.25,"*",""),""),"")</f>
        <v/>
      </c>
      <c r="E14" s="51"/>
      <c r="F14" s="36" t="str">
        <f>IF(E14&gt;0,IF(+'Family level model'!$B$9&lt;&gt;0,IF(SUM(E27/+E14)&gt;0.25,"*",""),""),"")</f>
        <v/>
      </c>
      <c r="G14" s="54" t="str">
        <f>IF(+C14=0,IF(+E14=0,"","Col C please?"),IF(+E14=0,"Col C/Col E",+C14*100/+E14))</f>
        <v/>
      </c>
      <c r="H14" s="36" t="str">
        <f>IF(SUM(G14)&gt;0,IF(+'Family level model'!$B$9&lt;&gt;0,IF(SUM(G27)/SUM(G14)&gt;0.25,"*",""),""),"")</f>
        <v/>
      </c>
      <c r="I14" s="248"/>
      <c r="J14" s="5"/>
      <c r="K14" s="146"/>
      <c r="L14" s="27"/>
      <c r="M14" s="27"/>
      <c r="N14" s="27"/>
    </row>
    <row r="15" spans="1:14" ht="14.1" customHeight="1" x14ac:dyDescent="0.2">
      <c r="A15" s="592" t="s">
        <v>101</v>
      </c>
      <c r="B15" s="583"/>
      <c r="C15" s="52"/>
      <c r="D15" s="36" t="str">
        <f>IF(C15&gt;0,IF(+'Family level model'!$B$9&lt;&gt;0,IF(SUM(C28/+C15)&gt;0.25,"*",""),""),"")</f>
        <v/>
      </c>
      <c r="E15" s="52"/>
      <c r="F15" s="36" t="str">
        <f>IF(E15&gt;0,IF(+'Family level model'!$B$9&lt;&gt;0,IF(SUM(E28/+E15)&gt;0.25,"*",""),""),"")</f>
        <v/>
      </c>
      <c r="G15" s="54" t="str">
        <f t="shared" ref="G15:G22" si="0">IF(+C15=0,IF(+E15=0,"","Col C please?"),IF(+E15=0,"Col C/Col E",+C15*100/+E15))</f>
        <v/>
      </c>
      <c r="H15" s="36" t="str">
        <f>IF(SUM(G15)&gt;0,IF(+'Family level model'!$B$9&lt;&gt;0,IF(SUM(G28)/SUM(G15)&gt;0.25,"*",""),""),"")</f>
        <v/>
      </c>
      <c r="I15" s="248"/>
      <c r="J15" s="5"/>
      <c r="K15" s="37"/>
      <c r="L15" s="27"/>
      <c r="M15" s="27"/>
      <c r="N15" s="27"/>
    </row>
    <row r="16" spans="1:14" ht="14.1" customHeight="1" x14ac:dyDescent="0.2">
      <c r="A16" s="9" t="s">
        <v>102</v>
      </c>
      <c r="B16" s="5"/>
      <c r="C16" s="52"/>
      <c r="D16" s="36" t="str">
        <f>IF(C16&gt;0,IF(+'Family level model'!$B$9&lt;&gt;0,IF(SUM(C29/+C16)&gt;0.25,"*",""),""),"")</f>
        <v/>
      </c>
      <c r="E16" s="52"/>
      <c r="F16" s="36" t="str">
        <f>IF(E16&gt;0,IF(+'Family level model'!$B$9&lt;&gt;0,IF(SUM(E29/+E16)&gt;0.25,"*",""),""),"")</f>
        <v/>
      </c>
      <c r="G16" s="54" t="str">
        <f t="shared" si="0"/>
        <v/>
      </c>
      <c r="H16" s="36" t="str">
        <f>IF(SUM(G16)&gt;0,IF(+'Family level model'!$B$9&lt;&gt;0,IF(SUM(G29)/SUM(G16)&gt;0.25,"*",""),""),"")</f>
        <v/>
      </c>
      <c r="I16" s="248"/>
      <c r="J16" s="5"/>
      <c r="K16" s="37"/>
      <c r="L16" s="27"/>
      <c r="M16" s="27"/>
      <c r="N16" s="27"/>
    </row>
    <row r="17" spans="1:14" ht="14.1" customHeight="1" x14ac:dyDescent="0.2">
      <c r="A17" s="9" t="s">
        <v>103</v>
      </c>
      <c r="B17" s="5"/>
      <c r="C17" s="52"/>
      <c r="D17" s="36" t="str">
        <f>IF(C17&gt;0,IF(+'Family level model'!$B$9&lt;&gt;0,IF(SUM(C30/+C17)&gt;0.25,"*",""),""),"")</f>
        <v/>
      </c>
      <c r="E17" s="52"/>
      <c r="F17" s="36" t="str">
        <f>IF(E17&gt;0,IF(+'Family level model'!$B$9&lt;&gt;0,IF(SUM(E30/+E17)&gt;0.25,"*",""),""),"")</f>
        <v/>
      </c>
      <c r="G17" s="54" t="str">
        <f t="shared" si="0"/>
        <v/>
      </c>
      <c r="H17" s="36" t="str">
        <f>IF(SUM(G17)&gt;0,IF(+'Family level model'!$B$9&lt;&gt;0,IF(SUM(G30)/SUM(G17)&gt;0.25,"*",""),""),"")</f>
        <v/>
      </c>
      <c r="I17" s="248"/>
      <c r="J17" s="5"/>
      <c r="K17" s="37"/>
      <c r="L17" s="27"/>
      <c r="M17" s="27"/>
      <c r="N17" s="27"/>
    </row>
    <row r="18" spans="1:14" ht="14.1" customHeight="1" x14ac:dyDescent="0.2">
      <c r="A18" s="9" t="s">
        <v>104</v>
      </c>
      <c r="B18" s="5"/>
      <c r="C18" s="52"/>
      <c r="D18" s="36" t="str">
        <f>IF(C18&gt;0,IF(+'Family level model'!$B$9&lt;&gt;0,IF(SUM(C31/+C18)&gt;0.25,"*",""),""),"")</f>
        <v/>
      </c>
      <c r="E18" s="52"/>
      <c r="F18" s="36" t="str">
        <f>IF(E18&gt;0,IF(+'Family level model'!$B$9&lt;&gt;0,IF(SUM(E31/+E18)&gt;0.25,"*",""),""),"")</f>
        <v/>
      </c>
      <c r="G18" s="54" t="str">
        <f t="shared" si="0"/>
        <v/>
      </c>
      <c r="H18" s="36" t="str">
        <f>IF(SUM(G18)&gt;0,IF(+'Family level model'!$B$9&lt;&gt;0,IF(SUM(G31)/SUM(G18)&gt;0.25,"*",""),""),"")</f>
        <v/>
      </c>
      <c r="I18" s="248"/>
      <c r="J18" s="5"/>
      <c r="K18" s="37"/>
      <c r="L18" s="27"/>
      <c r="M18" s="27"/>
      <c r="N18" s="27"/>
    </row>
    <row r="19" spans="1:14" ht="14.1" customHeight="1" x14ac:dyDescent="0.2">
      <c r="A19" s="9" t="s">
        <v>105</v>
      </c>
      <c r="B19" s="5"/>
      <c r="C19" s="52"/>
      <c r="D19" s="36" t="str">
        <f>IF(C19&gt;0,IF(+'Family level model'!$B$9&lt;&gt;0,IF(SUM(C32/+C19)&gt;0.25,"*",""),""),"")</f>
        <v/>
      </c>
      <c r="E19" s="52"/>
      <c r="F19" s="36" t="str">
        <f>IF(E19&gt;0,IF(+'Family level model'!$B$9&lt;&gt;0,IF(SUM(E32/+E19)&gt;0.25,"*",""),""),"")</f>
        <v/>
      </c>
      <c r="G19" s="54" t="str">
        <f t="shared" si="0"/>
        <v/>
      </c>
      <c r="H19" s="36" t="str">
        <f>IF(SUM(G19)&gt;0,IF(+'Family level model'!$B$9&lt;&gt;0,IF(SUM(G32)/SUM(G19)&gt;0.25,"*",""),""),"")</f>
        <v/>
      </c>
      <c r="I19" s="248"/>
      <c r="J19" s="5"/>
      <c r="K19" s="37"/>
      <c r="L19" s="27"/>
      <c r="M19" s="27"/>
      <c r="N19" s="27"/>
    </row>
    <row r="20" spans="1:14" ht="14.1" customHeight="1" x14ac:dyDescent="0.2">
      <c r="A20" s="9" t="s">
        <v>106</v>
      </c>
      <c r="B20" s="5"/>
      <c r="C20" s="52"/>
      <c r="D20" s="36" t="str">
        <f>IF(C20&gt;0,IF(+'Family level model'!$B$9&lt;&gt;0,IF(SUM(C33/+C20)&gt;0.25,"*",""),""),"")</f>
        <v/>
      </c>
      <c r="E20" s="52"/>
      <c r="F20" s="36" t="str">
        <f>IF(E20&gt;0,IF(+'Family level model'!$B$9&lt;&gt;0,IF(SUM(E33/+E20)&gt;0.25,"*",""),""),"")</f>
        <v/>
      </c>
      <c r="G20" s="54" t="str">
        <f t="shared" si="0"/>
        <v/>
      </c>
      <c r="H20" s="36" t="str">
        <f>IF(SUM(G20)&gt;0,IF(+'Family level model'!$B$9&lt;&gt;0,IF(SUM(G33)/SUM(G20)&gt;0.25,"*",""),""),"")</f>
        <v/>
      </c>
      <c r="I20" s="248"/>
      <c r="J20" s="5"/>
      <c r="K20" s="37"/>
      <c r="L20" s="27"/>
      <c r="M20" s="27"/>
      <c r="N20" s="27"/>
    </row>
    <row r="21" spans="1:14" ht="14.1" customHeight="1" x14ac:dyDescent="0.2">
      <c r="A21" s="592" t="s">
        <v>107</v>
      </c>
      <c r="B21" s="583"/>
      <c r="C21" s="52"/>
      <c r="D21" s="36" t="str">
        <f>IF(C21&gt;0,IF(+'Family level model'!$B$9&lt;&gt;0,IF(SUM(C34/+C21)&gt;0.25,"*",""),""),"")</f>
        <v/>
      </c>
      <c r="E21" s="52"/>
      <c r="F21" s="36" t="str">
        <f>IF(E21&gt;0,IF(+'Family level model'!$B$9&lt;&gt;0,IF(SUM(E34/+E21)&gt;0.25,"*",""),""),"")</f>
        <v/>
      </c>
      <c r="G21" s="54" t="str">
        <f t="shared" si="0"/>
        <v/>
      </c>
      <c r="H21" s="36" t="str">
        <f>IF(SUM(G21)&gt;0,IF(+'Family level model'!$B$9&lt;&gt;0,IF(SUM(G34)/SUM(G21)&gt;0.25,"*",""),""),"")</f>
        <v/>
      </c>
      <c r="I21" s="248"/>
      <c r="J21" s="5"/>
      <c r="K21" s="37"/>
      <c r="L21" s="27"/>
      <c r="M21" s="27"/>
      <c r="N21" s="27"/>
    </row>
    <row r="22" spans="1:14" ht="14.1" customHeight="1" thickBot="1" x14ac:dyDescent="0.25">
      <c r="A22" s="38" t="s">
        <v>108</v>
      </c>
      <c r="B22" s="5"/>
      <c r="C22" s="53"/>
      <c r="D22" s="36" t="str">
        <f>IF(C22&gt;0,IF(+'Family level model'!$B$9&lt;&gt;0,IF(SUM(C35/+C22)&gt;0.25,"*",""),""),"")</f>
        <v/>
      </c>
      <c r="E22" s="53"/>
      <c r="F22" s="36" t="str">
        <f>IF(E22&gt;0,IF(+'Family level model'!$B$9&lt;&gt;0,IF(SUM(E35/+E22)&gt;0.25,"*",""),""),"")</f>
        <v/>
      </c>
      <c r="G22" s="54" t="str">
        <f t="shared" si="0"/>
        <v/>
      </c>
      <c r="H22" s="36" t="str">
        <f>IF(SUM(G22)&gt;0,IF(+'Family level model'!$B$9&lt;&gt;0,IF(SUM(G35)/SUM(G22)&gt;0.25,"*",""),""),"")</f>
        <v/>
      </c>
      <c r="I22" s="248"/>
      <c r="J22" s="5"/>
      <c r="K22" s="37"/>
      <c r="L22" s="27"/>
      <c r="M22" s="27"/>
      <c r="N22" s="27"/>
    </row>
    <row r="23" spans="1:14" ht="10.5" customHeight="1" thickTop="1" x14ac:dyDescent="0.2">
      <c r="A23" s="38"/>
      <c r="B23" s="5"/>
      <c r="C23" s="39"/>
      <c r="D23" s="9"/>
      <c r="E23" s="44"/>
      <c r="F23" s="9"/>
      <c r="G23" s="44"/>
      <c r="H23" s="9"/>
      <c r="I23" s="5"/>
      <c r="J23" s="5"/>
      <c r="K23" s="37"/>
      <c r="L23" s="27"/>
      <c r="M23" s="27"/>
      <c r="N23" s="27"/>
    </row>
    <row r="24" spans="1:14" ht="14.1" customHeight="1" x14ac:dyDescent="0.2">
      <c r="A24" s="38" t="s">
        <v>171</v>
      </c>
      <c r="B24" s="5"/>
      <c r="C24" s="16" t="s">
        <v>112</v>
      </c>
      <c r="D24" s="40"/>
      <c r="E24" s="41"/>
      <c r="F24" s="41"/>
      <c r="G24" s="5"/>
      <c r="H24" s="40"/>
      <c r="I24" s="42" t="s">
        <v>118</v>
      </c>
      <c r="J24" s="37"/>
      <c r="K24" s="37"/>
      <c r="L24" s="27"/>
      <c r="M24" s="27"/>
      <c r="N24" s="27"/>
    </row>
    <row r="25" spans="1:14" ht="13.5" customHeight="1" x14ac:dyDescent="0.2">
      <c r="A25" s="5"/>
      <c r="C25" s="143" t="s">
        <v>326</v>
      </c>
      <c r="D25" s="17"/>
      <c r="E25" s="143" t="s">
        <v>326</v>
      </c>
      <c r="F25" s="17"/>
      <c r="G25" s="143" t="s">
        <v>313</v>
      </c>
      <c r="H25" s="35"/>
      <c r="I25" s="143" t="s">
        <v>327</v>
      </c>
      <c r="J25" s="17"/>
      <c r="K25" s="143" t="s">
        <v>327</v>
      </c>
      <c r="L25" s="5"/>
      <c r="M25" s="5"/>
      <c r="N25" s="27"/>
    </row>
    <row r="26" spans="1:14" ht="14.1" customHeight="1" x14ac:dyDescent="0.2">
      <c r="A26" s="5"/>
      <c r="B26" s="5"/>
      <c r="C26" s="17" t="s">
        <v>110</v>
      </c>
      <c r="D26" s="17"/>
      <c r="E26" s="17" t="s">
        <v>113</v>
      </c>
      <c r="F26" s="17"/>
      <c r="G26" s="17" t="s">
        <v>115</v>
      </c>
      <c r="H26" s="17"/>
      <c r="I26" s="17" t="s">
        <v>119</v>
      </c>
      <c r="J26" s="17"/>
      <c r="K26" s="17" t="s">
        <v>120</v>
      </c>
      <c r="L26" s="5"/>
      <c r="M26" s="5"/>
      <c r="N26" s="27"/>
    </row>
    <row r="27" spans="1:14" ht="14.1" customHeight="1" x14ac:dyDescent="0.2">
      <c r="A27" s="9" t="s">
        <v>100</v>
      </c>
      <c r="B27" s="5"/>
      <c r="C27" s="55" t="str">
        <f ca="1">IF(+'Family level model'!$B$9&lt;&gt;0,IF(+C14&gt;0,(SUM(+C14*10^(+'Family level model'!$B9+'Family level model'!$C9*LOG10(+C14*1000)+(+'Family level model'!$D9*(LOG10(+C14*1000)^2)+'Family level model'!$E9*(LOG10(+C14*1000)-'Family level model'!$G9)*(MAX((LOG10(+C14*1000)-'Family level model'!$G9),0))))/100)),""),"")</f>
        <v/>
      </c>
      <c r="D27" s="36"/>
      <c r="E27" s="55" t="str">
        <f ca="1">IF(+'Family level model'!$B$9&lt;&gt;0,IF(+E14&gt;0,(SUM(+E14*10^(+'Family level model'!$B9+'Family level model'!$C9*LOG10(+E14*1000)+(+'Family level model'!$D9*(LOG10(+E14*1000)^2)+'Family level model'!$E9*(LOG10(+E14*1000)-'Family level model'!$G9)*(MAX((LOG10(+E14*1000)-'Family level model'!$G9),0))))/100)),""),"")</f>
        <v/>
      </c>
      <c r="F27" s="44"/>
      <c r="G27" s="54" t="str">
        <f>IF(SUM(G14)&gt;0,IF(+'Family level model'!$B$9&lt;&gt;0,(SQRT((+C27/+C14*100)^2-(+E27/+E14*100)^2)*SUM(G14)/100),""),"")</f>
        <v/>
      </c>
      <c r="H27" s="44"/>
      <c r="I27" s="54" t="str">
        <f ca="1">IF(C27&gt;0,IF(+'Family level model'!$B$9&lt;&gt;0,IF(+C14&gt;0,(+C27*100/C14),""),""),"")</f>
        <v/>
      </c>
      <c r="J27" s="36" t="str">
        <f ca="1">IF(C27&gt;0,IF(+'Family level model'!$B$9&lt;&gt;0,IF(C14&gt;0,IF(SUM(C27/+C14)&gt;0.25,"*",""),""),""),"")</f>
        <v/>
      </c>
      <c r="K27" s="54" t="str">
        <f ca="1">IF(E27&gt;0,IF(+'Family level model'!$B$9&lt;&gt;0,IF(+E14&gt;0,(+E27*100/E14),""),""),"")</f>
        <v/>
      </c>
      <c r="L27" s="36" t="str">
        <f ca="1">IF(E27&gt;0,IF(+'Family level model'!$B$9&lt;&gt;0,IF(E14&gt;0,IF(SUM(E27/+E14)&gt;0.25,"*",""),""),""),"")</f>
        <v/>
      </c>
      <c r="M27" s="5"/>
      <c r="N27" s="27"/>
    </row>
    <row r="28" spans="1:14" ht="14.1" customHeight="1" x14ac:dyDescent="0.2">
      <c r="A28" s="9" t="s">
        <v>101</v>
      </c>
      <c r="B28" s="5"/>
      <c r="C28" s="55" t="str">
        <f ca="1">IF(+'Family level model'!$B$9&lt;&gt;0,IF(+C15&gt;0,(SUM(+C15*10^(+'Family level model'!$B10+'Family level model'!$C10*LOG10(+C15*1000)+(+'Family level model'!$D10*(LOG10(+C15*1000)^2)+'Family level model'!$E10*(LOG10(+C15*1000)-'Family level model'!$G10)*(MAX((LOG10(+C15*1000)-'Family level model'!$G10),0))))/100)),""),"")</f>
        <v/>
      </c>
      <c r="D28" s="36"/>
      <c r="E28" s="55" t="str">
        <f ca="1">IF(+'Family level model'!$B$9&lt;&gt;0,IF(+E15&gt;0,(SUM(+E15*10^(+'Family level model'!$B10+'Family level model'!$C10*LOG10(+E15*1000)+(+'Family level model'!$D10*(LOG10(+E15*1000)^2)+'Family level model'!$E10*(LOG10(+E15*1000)-'Family level model'!$G10)*(MAX((LOG10(+E15*1000)-'Family level model'!$G10),0))))/100)),""),"")</f>
        <v/>
      </c>
      <c r="F28" s="44"/>
      <c r="G28" s="54" t="str">
        <f>IF(SUM(G15)&gt;0,IF(+'Family level model'!$B$9&lt;&gt;0,(SQRT((+C28/+C15*100)^2-(+E28/+E15*100)^2)*SUM(G15)/100),""),"")</f>
        <v/>
      </c>
      <c r="H28" s="44"/>
      <c r="I28" s="54" t="str">
        <f ca="1">IF(C28&gt;0,IF(+'Family level model'!$B$9&lt;&gt;0,IF(+C15&gt;0,(+C28*100/C15),""),""),"")</f>
        <v/>
      </c>
      <c r="J28" s="36" t="str">
        <f ca="1">IF(C28&gt;0,IF(+'Family level model'!$B$9&lt;&gt;0,IF(C15&gt;0,IF(SUM(C28/+C15)&gt;0.25,"*",""),""),""),"")</f>
        <v/>
      </c>
      <c r="K28" s="54" t="str">
        <f ca="1">IF(E28&gt;0,IF(+'Family level model'!$B$9&lt;&gt;0,IF(+E15&gt;0,(+E28*100/E15),""),""),"")</f>
        <v/>
      </c>
      <c r="L28" s="36" t="str">
        <f ca="1">IF(E28&gt;0,IF(+'Family level model'!$B$9&lt;&gt;0,IF(E15&gt;0,IF(SUM(E28/+E15)&gt;0.25,"*",""),""),""),"")</f>
        <v/>
      </c>
      <c r="M28" s="5"/>
      <c r="N28" s="27"/>
    </row>
    <row r="29" spans="1:14" ht="14.1" customHeight="1" x14ac:dyDescent="0.2">
      <c r="A29" s="9" t="s">
        <v>102</v>
      </c>
      <c r="B29" s="5"/>
      <c r="C29" s="55" t="str">
        <f ca="1">IF(+'Family level model'!$B$9&lt;&gt;0,IF(+C16&gt;0,(SUM(+C16*10^(+'Family level model'!$B11+'Family level model'!$C11*LOG10(+C16*1000)+(+'Family level model'!$D11*(LOG10(+C16*1000)^2)+'Family level model'!$E11*(LOG10(+C16*1000)-'Family level model'!$G11)*(MAX((LOG10(+C16*1000)-'Family level model'!$G11),0))))/100)),""),"")</f>
        <v/>
      </c>
      <c r="D29" s="36"/>
      <c r="E29" s="55" t="str">
        <f ca="1">IF(+'Family level model'!$B$9&lt;&gt;0,IF(+E16&gt;0,(SUM(+E16*10^(+'Family level model'!$B11+'Family level model'!$C11*LOG10(+E16*1000)+(+'Family level model'!$D11*(LOG10(+E16*1000)^2)+'Family level model'!$E11*(LOG10(+E16*1000)-'Family level model'!$G11)*(MAX((LOG10(+E16*1000)-'Family level model'!$G11),0))))/100)),""),"")</f>
        <v/>
      </c>
      <c r="F29" s="44"/>
      <c r="G29" s="54" t="str">
        <f>IF(SUM(G16)&gt;0,IF(+'Family level model'!$B$9&lt;&gt;0,(SQRT((+C29/+C16*100)^2-(+E29/+E16*100)^2)*SUM(G16)/100),""),"")</f>
        <v/>
      </c>
      <c r="H29" s="44"/>
      <c r="I29" s="54" t="str">
        <f ca="1">IF(C29&gt;0,IF(+'Family level model'!$B$9&lt;&gt;0,IF(+C16&gt;0,(+C29*100/C16),""),""),"")</f>
        <v/>
      </c>
      <c r="J29" s="36" t="str">
        <f ca="1">IF(C29&gt;0,IF(+'Family level model'!$B$9&lt;&gt;0,IF(C16&gt;0,IF(SUM(C29/+C16)&gt;0.25,"*",""),""),""),"")</f>
        <v/>
      </c>
      <c r="K29" s="54" t="str">
        <f ca="1">IF(E29&gt;0,IF(+'Family level model'!$B$9&lt;&gt;0,IF(+E16&gt;0,(+E29*100/E16),""),""),"")</f>
        <v/>
      </c>
      <c r="L29" s="36" t="str">
        <f ca="1">IF(E29&gt;0,IF(+'Family level model'!$B$9&lt;&gt;0,IF(E16&gt;0,IF(SUM(E29/+E16)&gt;0.25,"*",""),""),""),"")</f>
        <v/>
      </c>
      <c r="M29" s="5"/>
      <c r="N29" s="27"/>
    </row>
    <row r="30" spans="1:14" ht="14.1" customHeight="1" x14ac:dyDescent="0.2">
      <c r="A30" s="9" t="s">
        <v>103</v>
      </c>
      <c r="B30" s="5"/>
      <c r="C30" s="55" t="str">
        <f ca="1">IF(+'Family level model'!$B$9&lt;&gt;0,IF(+C17&gt;0,(SUM(+C17*10^(+'Family level model'!$B12+'Family level model'!$C12*LOG10(+C17*1000)+(+'Family level model'!$D12*(LOG10(+C17*1000)^2)+'Family level model'!$E12*(LOG10(+C17*1000)-'Family level model'!$G12)*(MAX((LOG10(+C17*1000)-'Family level model'!$G12),0))))/100)),""),"")</f>
        <v/>
      </c>
      <c r="D30" s="36"/>
      <c r="E30" s="55" t="str">
        <f ca="1">IF(+'Family level model'!$B$9&lt;&gt;0,IF(+E17&gt;0,(SUM(+E17*10^(+'Family level model'!$B12+'Family level model'!$C12*LOG10(+E17*1000)+(+'Family level model'!$D12*(LOG10(+E17*1000)^2)+'Family level model'!$E12*(LOG10(+E17*1000)-'Family level model'!$G12)*(MAX((LOG10(+E17*1000)-'Family level model'!$G12),0))))/100)),""),"")</f>
        <v/>
      </c>
      <c r="F30" s="44"/>
      <c r="G30" s="54" t="str">
        <f>IF(SUM(G17)&gt;0,IF(+'Family level model'!$B$9&lt;&gt;0,(SQRT((+C30/+C17*100)^2-(+E30/+E17*100)^2)*SUM(G17)/100),""),"")</f>
        <v/>
      </c>
      <c r="H30" s="44"/>
      <c r="I30" s="54" t="str">
        <f ca="1">IF(C30&gt;0,IF(+'Family level model'!$B$9&lt;&gt;0,IF(+C17&gt;0,(+C30*100/C17),""),""),"")</f>
        <v/>
      </c>
      <c r="J30" s="36" t="str">
        <f ca="1">IF(C30&gt;0,IF(+'Family level model'!$B$9&lt;&gt;0,IF(C17&gt;0,IF(SUM(C30/+C17)&gt;0.25,"*",""),""),""),"")</f>
        <v/>
      </c>
      <c r="K30" s="54" t="str">
        <f ca="1">IF(E30&gt;0,IF(+'Family level model'!$B$9&lt;&gt;0,IF(+E17&gt;0,(+E30*100/E17),""),""),"")</f>
        <v/>
      </c>
      <c r="L30" s="36" t="str">
        <f ca="1">IF(E30&gt;0,IF(+'Family level model'!$B$9&lt;&gt;0,IF(E17&gt;0,IF(SUM(E30/+E17)&gt;0.25,"*",""),""),""),"")</f>
        <v/>
      </c>
      <c r="M30" s="5"/>
      <c r="N30" s="27"/>
    </row>
    <row r="31" spans="1:14" ht="14.1" customHeight="1" x14ac:dyDescent="0.2">
      <c r="A31" s="9" t="s">
        <v>104</v>
      </c>
      <c r="B31" s="5"/>
      <c r="C31" s="55" t="str">
        <f ca="1">IF(+'Family level model'!$B$9&lt;&gt;0,IF(+C18&gt;0,(SUM(+C18*10^(+'Family level model'!$B13+'Family level model'!$C13*LOG10(+C18*1000)+(+'Family level model'!$D13*(LOG10(+C18*1000)^2)+'Family level model'!$E13*(LOG10(+C18*1000)-'Family level model'!$G13)*(MAX((LOG10(+C18*1000)-'Family level model'!$G13),0))))/100)),""),"")</f>
        <v/>
      </c>
      <c r="D31" s="36"/>
      <c r="E31" s="55" t="str">
        <f ca="1">IF(+'Family level model'!$B$9&lt;&gt;0,IF(+E18&gt;0,(SUM(+E18*10^(+'Family level model'!$B13+'Family level model'!$C13*LOG10(+E18*1000)+(+'Family level model'!$D13*(LOG10(+E18*1000)^2)+'Family level model'!$E13*(LOG10(+E18*1000)-'Family level model'!$G13)*(MAX((LOG10(+E18*1000)-'Family level model'!$G13),0))))/100)),""),"")</f>
        <v/>
      </c>
      <c r="F31" s="44"/>
      <c r="G31" s="54" t="str">
        <f>IF(SUM(G18)&gt;0,IF(+'Family level model'!$B$9&lt;&gt;0,(SQRT((+C31/+C18*100)^2-(+E31/+E18*100)^2)*SUM(G18)/100),""),"")</f>
        <v/>
      </c>
      <c r="H31" s="44"/>
      <c r="I31" s="54" t="str">
        <f ca="1">IF(C31&gt;0,IF(+'Family level model'!$B$9&lt;&gt;0,IF(+C18&gt;0,(+C31*100/C18),""),""),"")</f>
        <v/>
      </c>
      <c r="J31" s="36" t="str">
        <f ca="1">IF(C31&gt;0,IF(+'Family level model'!$B$9&lt;&gt;0,IF(C18&gt;0,IF(SUM(C31/+C18)&gt;0.25,"*",""),""),""),"")</f>
        <v/>
      </c>
      <c r="K31" s="54" t="str">
        <f ca="1">IF(E31&gt;0,IF(+'Family level model'!$B$9&lt;&gt;0,IF(+E18&gt;0,(+E31*100/E18),""),""),"")</f>
        <v/>
      </c>
      <c r="L31" s="36" t="str">
        <f ca="1">IF(E31&gt;0,IF(+'Family level model'!$B$9&lt;&gt;0,IF(E18&gt;0,IF(SUM(E31/+E18)&gt;0.25,"*",""),""),""),"")</f>
        <v/>
      </c>
      <c r="M31" s="5"/>
      <c r="N31" s="27"/>
    </row>
    <row r="32" spans="1:14" ht="14.1" customHeight="1" x14ac:dyDescent="0.2">
      <c r="A32" s="9" t="s">
        <v>105</v>
      </c>
      <c r="B32" s="5"/>
      <c r="C32" s="55" t="str">
        <f ca="1">IF(+'Family level model'!$B$9&lt;&gt;0,IF(+C19&gt;0,(SUM(+C19*10^(+'Family level model'!$B14+'Family level model'!$C14*LOG10(+C19*1000)+(+'Family level model'!$D14*(LOG10(+C19*1000)^2)+'Family level model'!$E14*(LOG10(+C19*1000)-'Family level model'!$G14)*(MAX((LOG10(+C19*1000)-'Family level model'!$G14),0))))/100)),""),"")</f>
        <v/>
      </c>
      <c r="D32" s="36"/>
      <c r="E32" s="55" t="str">
        <f ca="1">IF(+'Family level model'!$B$9&lt;&gt;0,IF(+E19&gt;0,(SUM(+E19*10^(+'Family level model'!$B14+'Family level model'!$C14*LOG10(+E19*1000)+(+'Family level model'!$D14*(LOG10(+E19*1000)^2)+'Family level model'!$E14*(LOG10(+E19*1000)-'Family level model'!$G14)*(MAX((LOG10(+E19*1000)-'Family level model'!$G14),0))))/100)),""),"")</f>
        <v/>
      </c>
      <c r="F32" s="44"/>
      <c r="G32" s="54" t="str">
        <f>IF(SUM(G19)&gt;0,IF(+'Family level model'!$B$9&lt;&gt;0,(SQRT((+C32/+C19*100)^2-(+E32/+E19*100)^2)*SUM(G19)/100),""),"")</f>
        <v/>
      </c>
      <c r="H32" s="44"/>
      <c r="I32" s="54" t="str">
        <f ca="1">IF(C32&gt;0,IF(+'Family level model'!$B$9&lt;&gt;0,IF(+C19&gt;0,(+C32*100/C19),""),""),"")</f>
        <v/>
      </c>
      <c r="J32" s="36" t="str">
        <f ca="1">IF(C32&gt;0,IF(+'Family level model'!$B$9&lt;&gt;0,IF(C19&gt;0,IF(SUM(C32/+C19)&gt;0.25,"*",""),""),""),"")</f>
        <v/>
      </c>
      <c r="K32" s="54" t="str">
        <f ca="1">IF(E32&gt;0,IF(+'Family level model'!$B$9&lt;&gt;0,IF(+E19&gt;0,(+E32*100/E19),""),""),"")</f>
        <v/>
      </c>
      <c r="L32" s="36" t="str">
        <f ca="1">IF(E32&gt;0,IF(+'Family level model'!$B$9&lt;&gt;0,IF(E19&gt;0,IF(SUM(E32/+E19)&gt;0.25,"*",""),""),""),"")</f>
        <v/>
      </c>
      <c r="M32" s="5"/>
      <c r="N32" s="27"/>
    </row>
    <row r="33" spans="1:14" ht="14.1" customHeight="1" x14ac:dyDescent="0.2">
      <c r="A33" s="9" t="s">
        <v>106</v>
      </c>
      <c r="B33" s="5"/>
      <c r="C33" s="55" t="str">
        <f ca="1">IF(+'Family level model'!$B$9&lt;&gt;0,IF(+C20&gt;0,(SUM(+C20*10^(+'Family level model'!$B15+'Family level model'!$C15*LOG10(+C20*1000)+(+'Family level model'!$D15*(LOG10(+C20*1000)^2)+'Family level model'!$E15*(LOG10(+C20*1000)-'Family level model'!$G15)*(MAX((LOG10(+C20*1000)-'Family level model'!$G15),0))))/100)),""),"")</f>
        <v/>
      </c>
      <c r="D33" s="36"/>
      <c r="E33" s="55" t="str">
        <f ca="1">IF(+'Family level model'!$B$9&lt;&gt;0,IF(+E20&gt;0,(SUM(+E20*10^(+'Family level model'!$B15+'Family level model'!$C15*LOG10(+E20*1000)+(+'Family level model'!$D15*(LOG10(+E20*1000)^2)+'Family level model'!$E15*(LOG10(+E20*1000)-'Family level model'!$G15)*(MAX((LOG10(+E20*1000)-'Family level model'!$G15),0))))/100)),""),"")</f>
        <v/>
      </c>
      <c r="F33" s="44"/>
      <c r="G33" s="54" t="str">
        <f>IF(SUM(G20)&gt;0,IF(+'Family level model'!$B$9&lt;&gt;0,(SQRT((+C33/+C20*100)^2-(+E33/+E20*100)^2)*SUM(G20)/100),""),"")</f>
        <v/>
      </c>
      <c r="H33" s="44"/>
      <c r="I33" s="54" t="str">
        <f ca="1">IF(C33&gt;0,IF(+'Family level model'!$B$9&lt;&gt;0,IF(+C20&gt;0,(+C33*100/C20),""),""),"")</f>
        <v/>
      </c>
      <c r="J33" s="36" t="str">
        <f ca="1">IF(C33&gt;0,IF(+'Family level model'!$B$9&lt;&gt;0,IF(C20&gt;0,IF(SUM(C33/+C20)&gt;0.25,"*",""),""),""),"")</f>
        <v/>
      </c>
      <c r="K33" s="54" t="str">
        <f ca="1">IF(E33&gt;0,IF(+'Family level model'!$B$9&lt;&gt;0,IF(+E20&gt;0,(+E33*100/E20),""),""),"")</f>
        <v/>
      </c>
      <c r="L33" s="36" t="str">
        <f ca="1">IF(E33&gt;0,IF(+'Family level model'!$B$9&lt;&gt;0,IF(E20&gt;0,IF(SUM(E33/+E20)&gt;0.25,"*",""),""),""),"")</f>
        <v/>
      </c>
      <c r="M33" s="5"/>
      <c r="N33" s="27"/>
    </row>
    <row r="34" spans="1:14" ht="14.1" customHeight="1" x14ac:dyDescent="0.2">
      <c r="A34" s="9" t="s">
        <v>107</v>
      </c>
      <c r="B34" s="5"/>
      <c r="C34" s="55" t="str">
        <f ca="1">IF(+'Family level model'!$B$9&lt;&gt;0,IF(+C21&gt;0,(SUM(+C21*10^(+'Family level model'!$B16+'Family level model'!$C16*LOG10(+C21*1000)+(+'Family level model'!$D16*(LOG10(+C21*1000)^2)+'Family level model'!$E16*(LOG10(+C21*1000)-'Family level model'!$G16)*(MAX((LOG10(+C21*1000)-'Family level model'!$G16),0))))/100)),""),"")</f>
        <v/>
      </c>
      <c r="D34" s="36"/>
      <c r="E34" s="55" t="str">
        <f ca="1">IF(+'Family level model'!$B$9&lt;&gt;0,IF(+E21&gt;0,(SUM(+E21*10^(+'Family level model'!$B16+'Family level model'!$C16*LOG10(+E21*1000)+(+'Family level model'!$D16*(LOG10(+E21*1000)^2)+'Family level model'!$E16*(LOG10(+E21*1000)-'Family level model'!$G16)*(MAX((LOG10(+E21*1000)-'Family level model'!$G16),0))))/100)),""),"")</f>
        <v/>
      </c>
      <c r="F34" s="44"/>
      <c r="G34" s="54" t="str">
        <f>IF(SUM(G21)&gt;0,IF(+'Family level model'!$B$9&lt;&gt;0,(SQRT((+C34/+C21*100)^2-(+E34/+E21*100)^2)*SUM(G21)/100),""),"")</f>
        <v/>
      </c>
      <c r="H34" s="44"/>
      <c r="I34" s="54" t="str">
        <f ca="1">IF(C34&gt;0,IF(+'Family level model'!$B$9&lt;&gt;0,IF(+C21&gt;0,(+C34*100/C21),""),""),"")</f>
        <v/>
      </c>
      <c r="J34" s="36" t="str">
        <f ca="1">IF(C34&gt;0,IF(+'Family level model'!$B$9&lt;&gt;0,IF(C21&gt;0,IF(SUM(C34/+C21)&gt;0.25,"*",""),""),""),"")</f>
        <v/>
      </c>
      <c r="K34" s="54" t="str">
        <f ca="1">IF(E34&gt;0,IF(+'Family level model'!$B$9&lt;&gt;0,IF(+E21&gt;0,(+E34*100/E21),""),""),"")</f>
        <v/>
      </c>
      <c r="L34" s="36" t="str">
        <f ca="1">IF(E34&gt;0,IF(+'Family level model'!$B$9&lt;&gt;0,IF(E21&gt;0,IF(SUM(E34/+E21)&gt;0.25,"*",""),""),""),"")</f>
        <v/>
      </c>
      <c r="M34" s="5"/>
      <c r="N34" s="27"/>
    </row>
    <row r="35" spans="1:14" ht="14.1" customHeight="1" x14ac:dyDescent="0.2">
      <c r="A35" s="38" t="s">
        <v>108</v>
      </c>
      <c r="B35" s="5"/>
      <c r="C35" s="55" t="str">
        <f ca="1">IF(+'Family level model'!$B$9&lt;&gt;0,IF(+C22&gt;0,(SUM(+C22*10^(+'Family level model'!$B17+'Family level model'!$C17*LOG10(+C22*1000)+(+'Family level model'!$D17*(LOG10(+C22*1000)^2)+'Family level model'!$E17*(LOG10(+C22*1000)-'Family level model'!$G17)*(MAX((LOG10(+C22*1000)-'Family level model'!$G17),0))))/100)),""),"")</f>
        <v/>
      </c>
      <c r="D35" s="36"/>
      <c r="E35" s="55" t="str">
        <f ca="1">IF(+'Family level model'!$B$9&lt;&gt;0,IF(+E22&gt;0,(SUM(+E22*10^(+'Family level model'!$B17+'Family level model'!$C17*LOG10(+E22*1000)+(+'Family level model'!$D17*(LOG10(+E22*1000)^2)+'Family level model'!$E17*(LOG10(+E22*1000)-'Family level model'!$G17)*(MAX((LOG10(+E22*1000)-'Family level model'!$G17),0))))/100)),""),"")</f>
        <v/>
      </c>
      <c r="F35" s="44"/>
      <c r="G35" s="54" t="str">
        <f>IF(SUM(G22)&gt;0,IF(+'Family level model'!$B$9&lt;&gt;0,(SQRT((+C35/+C22*100)^2-(+E35/+E22*100)^2)*SUM(G22)/100),""),"")</f>
        <v/>
      </c>
      <c r="H35" s="44"/>
      <c r="I35" s="54" t="str">
        <f ca="1">IF(C35&gt;0,IF(+'Family level model'!$B$9&lt;&gt;0,IF(+C22&gt;0,(+C35*100/C22),""),""),"")</f>
        <v/>
      </c>
      <c r="J35" s="36" t="str">
        <f ca="1">IF(C35&gt;0,IF(+'Family level model'!$B$9&lt;&gt;0,IF(C22&gt;0,IF(SUM(C35/+C22)&gt;0.25,"*",""),""),""),"")</f>
        <v/>
      </c>
      <c r="K35" s="54" t="str">
        <f ca="1">IF(E35&gt;0,IF(+'Family level model'!$B$9&lt;&gt;0,IF(+E22&gt;0,(+E35*100/E22),""),""),"")</f>
        <v/>
      </c>
      <c r="L35" s="36" t="str">
        <f ca="1">IF(E35&gt;0,IF(+'Family level model'!$B$9&lt;&gt;0,IF(E22&gt;0,IF(SUM(E35/+E22)&gt;0.25,"*",""),""),""),"")</f>
        <v/>
      </c>
      <c r="M35" s="5"/>
      <c r="N35" s="27"/>
    </row>
    <row r="36" spans="1:14" ht="13.5" customHeight="1" x14ac:dyDescent="0.2">
      <c r="A36" s="5"/>
      <c r="B36" s="5"/>
      <c r="C36" s="48"/>
      <c r="D36" s="5"/>
      <c r="E36" s="48"/>
      <c r="F36" s="5"/>
      <c r="G36" s="48"/>
      <c r="H36" s="5"/>
      <c r="I36" s="39" t="s">
        <v>111</v>
      </c>
      <c r="J36" s="5"/>
      <c r="K36" s="48"/>
      <c r="L36" s="27"/>
      <c r="M36" s="27"/>
      <c r="N36" s="27"/>
    </row>
    <row r="37" spans="1:14" ht="29.25" customHeight="1" x14ac:dyDescent="0.2">
      <c r="A37" s="599" t="s">
        <v>40</v>
      </c>
      <c r="B37" s="579"/>
      <c r="C37" s="579"/>
      <c r="D37" s="579"/>
      <c r="E37" s="579"/>
      <c r="F37" s="579"/>
      <c r="G37" s="579"/>
      <c r="H37" s="579"/>
      <c r="I37" s="579"/>
      <c r="J37" s="579"/>
      <c r="K37" s="579"/>
      <c r="L37" s="49"/>
      <c r="M37" s="27"/>
      <c r="N37" s="27"/>
    </row>
    <row r="38" spans="1:14" ht="13.5" customHeight="1" x14ac:dyDescent="0.2">
      <c r="A38" s="595" t="s">
        <v>31</v>
      </c>
      <c r="B38" s="596"/>
      <c r="C38" s="596"/>
      <c r="D38" s="596"/>
      <c r="E38" s="596"/>
      <c r="F38" s="596"/>
      <c r="G38" s="596"/>
      <c r="H38" s="596"/>
      <c r="I38" s="596"/>
      <c r="J38" s="596"/>
      <c r="K38" s="596"/>
      <c r="L38" s="27"/>
      <c r="M38" s="27"/>
      <c r="N38" s="27"/>
    </row>
    <row r="39" spans="1:14" ht="27" customHeight="1" x14ac:dyDescent="0.2">
      <c r="A39" s="595" t="s">
        <v>39</v>
      </c>
      <c r="B39" s="638"/>
      <c r="C39" s="638"/>
      <c r="D39" s="638"/>
      <c r="E39" s="638"/>
      <c r="F39" s="638"/>
      <c r="G39" s="638"/>
      <c r="H39" s="638"/>
      <c r="I39" s="638"/>
      <c r="J39" s="638"/>
      <c r="K39" s="638"/>
      <c r="L39" s="27"/>
      <c r="M39" s="27"/>
      <c r="N39" s="27"/>
    </row>
    <row r="40" spans="1:14" ht="15" customHeight="1" x14ac:dyDescent="0.2">
      <c r="A40" s="558" t="s">
        <v>37</v>
      </c>
      <c r="B40" s="576"/>
      <c r="C40" s="576"/>
      <c r="D40" s="576"/>
      <c r="E40" s="576"/>
      <c r="F40" s="576"/>
      <c r="G40" s="576"/>
      <c r="H40" s="576"/>
      <c r="I40" s="576"/>
      <c r="J40" s="576"/>
      <c r="K40" s="576"/>
      <c r="L40" s="576"/>
      <c r="M40" s="27"/>
      <c r="N40" s="27"/>
    </row>
    <row r="41" spans="1:14" ht="19.5" customHeight="1" x14ac:dyDescent="0.2">
      <c r="A41" s="538" t="s">
        <v>473</v>
      </c>
      <c r="B41" s="539"/>
      <c r="C41" s="539"/>
    </row>
    <row r="42" spans="1:14" ht="12" customHeight="1" x14ac:dyDescent="0.2"/>
    <row r="43" spans="1:14" ht="12" customHeight="1" x14ac:dyDescent="0.2">
      <c r="A43" s="5"/>
      <c r="B43" s="5"/>
      <c r="C43" s="48"/>
      <c r="D43" s="5"/>
      <c r="E43" s="48"/>
      <c r="F43" s="5"/>
      <c r="G43" s="48"/>
      <c r="H43" s="5"/>
      <c r="I43" s="39"/>
      <c r="J43" s="5"/>
      <c r="K43" s="48"/>
    </row>
    <row r="44" spans="1:14" ht="12" customHeight="1" x14ac:dyDescent="0.2"/>
    <row r="45" spans="1:14" ht="12.6" customHeight="1" x14ac:dyDescent="0.2"/>
    <row r="46" spans="1:14" ht="12" customHeight="1" x14ac:dyDescent="0.2"/>
    <row r="47" spans="1:14" ht="12" customHeight="1" x14ac:dyDescent="0.2"/>
  </sheetData>
  <sheetProtection sheet="1" selectLockedCells="1"/>
  <mergeCells count="11">
    <mergeCell ref="A38:K38"/>
    <mergeCell ref="A39:K39"/>
    <mergeCell ref="A37:K37"/>
    <mergeCell ref="A41:C41"/>
    <mergeCell ref="A40:L40"/>
    <mergeCell ref="B7:C7"/>
    <mergeCell ref="A21:B21"/>
    <mergeCell ref="A10:B10"/>
    <mergeCell ref="A12:B12"/>
    <mergeCell ref="A14:B14"/>
    <mergeCell ref="A15:B15"/>
  </mergeCells>
  <phoneticPr fontId="23" type="noConversion"/>
  <hyperlinks>
    <hyperlink ref="A7" location="'Step by step'!A1" display="Step by step guide"/>
    <hyperlink ref="B7" r:id="rId1"/>
    <hyperlink ref="A41" r:id="rId2" display="© Commonwealth of Australia &lt;&lt;yyyy&gt;&gt;"/>
  </hyperlinks>
  <pageMargins left="0.5" right="0.5" top="0.5" bottom="0.5" header="0" footer="0"/>
  <pageSetup paperSize="9" scale="80" orientation="landscape" verticalDpi="1200" r:id="rId3"/>
  <headerFooter alignWithMargins="0"/>
  <rowBreaks count="1" manualBreakCount="1">
    <brk id="41" max="16383" man="1"/>
  </rowBreaks>
  <cellWatches>
    <cellWatch r="J27"/>
  </cellWatches>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IV40"/>
  <sheetViews>
    <sheetView showGridLines="0" zoomScaleNormal="100" workbookViewId="0">
      <selection activeCell="D10" sqref="D10:E10"/>
    </sheetView>
  </sheetViews>
  <sheetFormatPr defaultColWidth="9.6640625" defaultRowHeight="12.75" x14ac:dyDescent="0.2"/>
  <cols>
    <col min="1" max="1" width="15.77734375" style="5" customWidth="1"/>
    <col min="2" max="2" width="36.77734375" style="5" customWidth="1"/>
    <col min="3" max="3" width="8.77734375" style="5" customWidth="1"/>
    <col min="4" max="4" width="7.109375" style="5" customWidth="1"/>
    <col min="5" max="5" width="7.6640625" style="5" customWidth="1"/>
    <col min="6" max="11" width="6.6640625" style="5" customWidth="1"/>
    <col min="12" max="12" width="7.109375" style="5" customWidth="1"/>
    <col min="13" max="13" width="12.6640625" style="5" customWidth="1"/>
    <col min="14" max="14" width="10.6640625" style="5" customWidth="1"/>
    <col min="15" max="16384" width="9.6640625" style="5"/>
  </cols>
  <sheetData>
    <row r="1" spans="1:256" s="283" customFormat="1" ht="60" customHeight="1" x14ac:dyDescent="0.2">
      <c r="B1" s="296" t="s">
        <v>286</v>
      </c>
    </row>
    <row r="2" spans="1:256" s="304" customFormat="1" ht="19.5" customHeight="1" x14ac:dyDescent="0.25">
      <c r="A2" s="307" t="s">
        <v>266</v>
      </c>
      <c r="B2" s="305"/>
      <c r="C2" s="305"/>
    </row>
    <row r="3" spans="1:256" s="306" customFormat="1" ht="19.5" customHeight="1" x14ac:dyDescent="0.2">
      <c r="A3" s="392" t="s">
        <v>472</v>
      </c>
    </row>
    <row r="4" spans="1:256" s="20" customFormat="1" ht="15" customHeight="1" x14ac:dyDescent="0.2"/>
    <row r="5" spans="1:256" s="20" customFormat="1" ht="19.5" customHeight="1" x14ac:dyDescent="0.25">
      <c r="A5" s="22" t="s">
        <v>13</v>
      </c>
      <c r="B5" s="21"/>
      <c r="C5" s="21"/>
    </row>
    <row r="6" spans="1:256" s="476" customFormat="1" ht="15" customHeight="1" x14ac:dyDescent="0.25">
      <c r="C6" s="474"/>
    </row>
    <row r="7" spans="1:256" s="382" customFormat="1" ht="19.5" customHeight="1" x14ac:dyDescent="0.2">
      <c r="A7" s="478" t="s">
        <v>303</v>
      </c>
      <c r="B7" s="308" t="s">
        <v>287</v>
      </c>
      <c r="C7" s="308"/>
      <c r="D7" s="308"/>
      <c r="E7" s="526"/>
      <c r="F7" s="526"/>
      <c r="G7" s="526"/>
    </row>
    <row r="8" spans="1:256" s="382" customFormat="1" ht="9.9499999999999993" customHeight="1" x14ac:dyDescent="0.2">
      <c r="A8" s="467"/>
      <c r="B8" s="58"/>
      <c r="C8" s="530"/>
      <c r="D8" s="531"/>
      <c r="E8" s="526"/>
    </row>
    <row r="9" spans="1:256" s="382" customFormat="1" ht="9.75" customHeight="1" thickBot="1" x14ac:dyDescent="0.25">
      <c r="B9" s="58"/>
      <c r="C9" s="58"/>
      <c r="D9" s="57"/>
      <c r="E9" s="532"/>
    </row>
    <row r="10" spans="1:256" ht="15.95" customHeight="1" thickTop="1" thickBot="1" x14ac:dyDescent="0.25">
      <c r="A10" s="593" t="s">
        <v>180</v>
      </c>
      <c r="B10" s="609"/>
      <c r="C10" s="256"/>
      <c r="D10" s="607"/>
      <c r="E10" s="608"/>
      <c r="F10" s="595" t="s">
        <v>23</v>
      </c>
      <c r="G10" s="583"/>
      <c r="H10" s="187"/>
      <c r="I10" s="110"/>
      <c r="J10" s="82"/>
      <c r="K10" s="32"/>
      <c r="L10" s="83"/>
      <c r="M10" s="84"/>
      <c r="N10" s="85"/>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6"/>
      <c r="DT10" s="6"/>
      <c r="DU10" s="6"/>
      <c r="DV10" s="6"/>
      <c r="DW10" s="6"/>
      <c r="DX10" s="6"/>
      <c r="DY10" s="6"/>
      <c r="DZ10" s="6"/>
      <c r="EA10" s="6"/>
      <c r="EB10" s="6"/>
      <c r="EC10" s="6"/>
      <c r="ED10" s="6"/>
      <c r="EE10" s="6"/>
      <c r="EF10" s="6"/>
      <c r="EG10" s="6"/>
      <c r="EH10" s="6"/>
      <c r="EI10" s="6"/>
      <c r="EJ10" s="6"/>
      <c r="EK10" s="6"/>
      <c r="EL10" s="6"/>
      <c r="EM10" s="6"/>
      <c r="EN10" s="6"/>
      <c r="EO10" s="6"/>
      <c r="EP10" s="6"/>
      <c r="EQ10" s="6"/>
      <c r="ER10" s="6"/>
      <c r="ES10" s="6"/>
      <c r="ET10" s="6"/>
      <c r="EU10" s="6"/>
      <c r="EV10" s="6"/>
      <c r="EW10" s="6"/>
      <c r="EX10" s="6"/>
      <c r="EY10" s="6"/>
      <c r="EZ10" s="6"/>
      <c r="FA10" s="6"/>
      <c r="FB10" s="6"/>
      <c r="FC10" s="6"/>
      <c r="FD10" s="6"/>
      <c r="FE10" s="6"/>
      <c r="FF10" s="6"/>
      <c r="FG10" s="6"/>
      <c r="FH10" s="6"/>
      <c r="FI10" s="6"/>
      <c r="FJ10" s="6"/>
      <c r="FK10" s="6"/>
      <c r="FL10" s="6"/>
      <c r="FM10" s="6"/>
      <c r="FN10" s="6"/>
      <c r="FO10" s="6"/>
      <c r="FP10" s="6"/>
      <c r="FQ10" s="6"/>
      <c r="FR10" s="6"/>
      <c r="FS10" s="6"/>
      <c r="FT10" s="6"/>
      <c r="FU10" s="6"/>
      <c r="FV10" s="6"/>
      <c r="FW10" s="6"/>
      <c r="FX10" s="6"/>
      <c r="FY10" s="6"/>
      <c r="FZ10" s="6"/>
      <c r="GA10" s="6"/>
      <c r="GB10" s="6"/>
      <c r="GC10" s="6"/>
      <c r="GD10" s="6"/>
      <c r="GE10" s="6"/>
      <c r="GF10" s="6"/>
      <c r="GG10" s="6"/>
      <c r="GH10" s="6"/>
      <c r="GI10" s="6"/>
      <c r="GJ10" s="6"/>
      <c r="GK10" s="6"/>
      <c r="GL10" s="6"/>
      <c r="GM10" s="6"/>
      <c r="GN10" s="6"/>
      <c r="GO10" s="6"/>
      <c r="GP10" s="6"/>
      <c r="GQ10" s="6"/>
      <c r="GR10" s="6"/>
      <c r="GS10" s="6"/>
      <c r="GT10" s="6"/>
      <c r="GU10" s="6"/>
      <c r="GV10" s="6"/>
      <c r="GW10" s="6"/>
      <c r="GX10" s="6"/>
      <c r="GY10" s="6"/>
      <c r="GZ10" s="6"/>
      <c r="HA10" s="6"/>
      <c r="HB10" s="6"/>
      <c r="HC10" s="6"/>
      <c r="HD10" s="6"/>
      <c r="HE10" s="6"/>
      <c r="HF10" s="6"/>
      <c r="HG10" s="6"/>
      <c r="HH10" s="6"/>
      <c r="HI10" s="6"/>
      <c r="HJ10" s="6"/>
      <c r="HK10" s="6"/>
      <c r="HL10" s="6"/>
      <c r="HM10" s="6"/>
      <c r="HN10" s="6"/>
      <c r="HO10" s="6"/>
      <c r="HP10" s="6"/>
      <c r="HQ10" s="6"/>
      <c r="HR10" s="6"/>
      <c r="HS10" s="6"/>
      <c r="HT10" s="6"/>
      <c r="HU10" s="6"/>
      <c r="HV10" s="6"/>
      <c r="HW10" s="6"/>
      <c r="HX10" s="6"/>
      <c r="HY10" s="6"/>
      <c r="HZ10" s="6"/>
      <c r="IA10" s="6"/>
      <c r="IB10" s="6"/>
      <c r="IC10" s="6"/>
      <c r="ID10" s="6"/>
      <c r="IE10" s="6"/>
      <c r="IF10" s="6"/>
      <c r="IG10" s="6"/>
      <c r="IH10" s="6"/>
      <c r="II10" s="6"/>
      <c r="IJ10" s="6"/>
      <c r="IK10" s="6"/>
      <c r="IL10" s="6"/>
      <c r="IM10" s="6"/>
      <c r="IN10" s="6"/>
      <c r="IO10" s="6"/>
      <c r="IP10" s="6"/>
      <c r="IQ10" s="6"/>
      <c r="IR10" s="6"/>
      <c r="IS10" s="6"/>
      <c r="IT10" s="6"/>
      <c r="IU10" s="6"/>
      <c r="IV10" s="6"/>
    </row>
    <row r="11" spans="1:256" ht="18" customHeight="1" thickTop="1" thickBot="1" x14ac:dyDescent="0.25">
      <c r="A11" s="249" t="s">
        <v>24</v>
      </c>
      <c r="B11" s="16"/>
      <c r="C11" s="16"/>
      <c r="M11" s="27"/>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row>
    <row r="12" spans="1:256" ht="15.95" customHeight="1" thickTop="1" thickBot="1" x14ac:dyDescent="0.25">
      <c r="A12" s="16" t="s">
        <v>94</v>
      </c>
      <c r="B12" s="16"/>
      <c r="C12" s="16"/>
      <c r="D12" s="610" t="s">
        <v>52</v>
      </c>
      <c r="E12" s="639"/>
      <c r="F12" s="640"/>
      <c r="M12" s="27"/>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row>
    <row r="13" spans="1:256" ht="9.75" customHeight="1" thickTop="1" x14ac:dyDescent="0.2">
      <c r="A13" s="16"/>
      <c r="B13" s="16"/>
      <c r="C13" s="16"/>
      <c r="M13" s="27"/>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row>
    <row r="14" spans="1:256" ht="13.5" customHeight="1" x14ac:dyDescent="0.2">
      <c r="D14" s="17" t="s">
        <v>148</v>
      </c>
      <c r="E14" s="17" t="s">
        <v>150</v>
      </c>
      <c r="F14" s="17" t="s">
        <v>151</v>
      </c>
      <c r="G14" s="17" t="s">
        <v>152</v>
      </c>
      <c r="H14" s="17" t="s">
        <v>153</v>
      </c>
      <c r="I14" s="17" t="s">
        <v>154</v>
      </c>
      <c r="J14" s="17" t="s">
        <v>155</v>
      </c>
      <c r="K14" s="17" t="s">
        <v>156</v>
      </c>
      <c r="L14" s="265" t="s">
        <v>181</v>
      </c>
      <c r="M14" s="27"/>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row>
    <row r="15" spans="1:256" ht="13.5" customHeight="1" thickBot="1" x14ac:dyDescent="0.25">
      <c r="B15" s="16"/>
      <c r="C15" s="16"/>
      <c r="D15" s="17" t="s">
        <v>149</v>
      </c>
      <c r="E15" s="17" t="s">
        <v>149</v>
      </c>
      <c r="F15" s="17" t="s">
        <v>149</v>
      </c>
      <c r="G15" s="17" t="s">
        <v>149</v>
      </c>
      <c r="H15" s="17" t="s">
        <v>149</v>
      </c>
      <c r="I15" s="17" t="s">
        <v>149</v>
      </c>
      <c r="J15" s="17" t="s">
        <v>149</v>
      </c>
      <c r="K15" s="17" t="s">
        <v>149</v>
      </c>
      <c r="L15" s="17" t="s">
        <v>149</v>
      </c>
      <c r="M15" s="27"/>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row>
    <row r="16" spans="1:256" ht="18.95" customHeight="1" thickTop="1" thickBot="1" x14ac:dyDescent="0.25">
      <c r="A16" s="278" t="s">
        <v>330</v>
      </c>
      <c r="D16" s="95"/>
      <c r="E16" s="96"/>
      <c r="F16" s="96"/>
      <c r="G16" s="96"/>
      <c r="H16" s="96"/>
      <c r="I16" s="96"/>
      <c r="J16" s="96"/>
      <c r="K16" s="96"/>
      <c r="L16" s="97"/>
      <c r="M16" s="49"/>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row>
    <row r="17" spans="1:256" ht="20.25" customHeight="1" thickTop="1" x14ac:dyDescent="0.2">
      <c r="A17" s="16" t="s">
        <v>234</v>
      </c>
      <c r="B17" s="16"/>
      <c r="C17" s="16"/>
      <c r="M17" s="27"/>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row>
    <row r="18" spans="1:256" ht="18.75" customHeight="1" x14ac:dyDescent="0.2">
      <c r="A18" s="16" t="s">
        <v>132</v>
      </c>
      <c r="B18" s="16"/>
      <c r="C18" s="16" t="s">
        <v>236</v>
      </c>
      <c r="D18" s="86" t="s">
        <v>148</v>
      </c>
      <c r="E18" s="86" t="s">
        <v>150</v>
      </c>
      <c r="F18" s="86" t="s">
        <v>151</v>
      </c>
      <c r="G18" s="86" t="s">
        <v>152</v>
      </c>
      <c r="H18" s="86" t="s">
        <v>153</v>
      </c>
      <c r="I18" s="86" t="s">
        <v>154</v>
      </c>
      <c r="J18" s="86" t="s">
        <v>155</v>
      </c>
      <c r="K18" s="86" t="s">
        <v>156</v>
      </c>
      <c r="L18" s="86" t="s">
        <v>181</v>
      </c>
      <c r="M18" s="27"/>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row>
    <row r="19" spans="1:256" ht="14.1" customHeight="1" x14ac:dyDescent="0.2">
      <c r="A19" s="5" t="s">
        <v>338</v>
      </c>
      <c r="C19" s="5" t="s">
        <v>233</v>
      </c>
      <c r="D19" s="54" t="str">
        <f>IF('Children etc model'!B6&lt;&gt;0,IF(SUM(D$16)&gt;0,'Children etc model'!B6*D$38,""),"")</f>
        <v/>
      </c>
      <c r="E19" s="54" t="str">
        <f>IF('Children etc model'!C6&lt;&gt;0,IF(SUM(E$16)&gt;0,'Children etc model'!C6*E$38,""),"")</f>
        <v/>
      </c>
      <c r="F19" s="54" t="str">
        <f>IF('Children etc model'!D6&lt;&gt;0,IF(SUM(F$16)&gt;0,'Children etc model'!D6*F$38,""),"")</f>
        <v/>
      </c>
      <c r="G19" s="54" t="str">
        <f>IF('Children etc model'!E6&lt;&gt;0,IF(SUM(G$16)&gt;0,'Children etc model'!E6*G$38,""),"")</f>
        <v/>
      </c>
      <c r="H19" s="54" t="str">
        <f>IF('Children etc model'!F6&lt;&gt;0,IF(SUM(H$16)&gt;0,'Children etc model'!F6*H$38,""),"")</f>
        <v/>
      </c>
      <c r="I19" s="54" t="str">
        <f>IF('Children etc model'!G6&lt;&gt;0,IF(SUM(I$16)&gt;0,'Children etc model'!G6*I$38,""),"")</f>
        <v/>
      </c>
      <c r="J19" s="54" t="str">
        <f>IF('Children etc model'!H6&lt;&gt;0,IF(SUM(J$16)&gt;0,'Children etc model'!H6*J$38,""),"")</f>
        <v/>
      </c>
      <c r="K19" s="54" t="str">
        <f>IF('Children etc model'!I6&lt;&gt;0,IF(SUM(K$16)&gt;0,'Children etc model'!I6*K$38,""),"")</f>
        <v/>
      </c>
      <c r="L19" s="54" t="str">
        <f>IF('Children etc model'!J6&lt;&gt;0,IF(SUM(L$16)&gt;0,'Children etc model'!J6*L$38,""),"")</f>
        <v/>
      </c>
      <c r="M19" s="257"/>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row>
    <row r="20" spans="1:256" ht="13.5" customHeight="1" x14ac:dyDescent="0.2">
      <c r="A20" s="5" t="s">
        <v>337</v>
      </c>
      <c r="C20" s="5" t="s">
        <v>233</v>
      </c>
      <c r="D20" s="54" t="str">
        <f>IF('Children etc model'!B7&lt;&gt;0,IF(SUM(D$16)&gt;0,'Children etc model'!B7*D$38,""),"")</f>
        <v/>
      </c>
      <c r="E20" s="54" t="str">
        <f>IF('Children etc model'!C7&lt;&gt;0,IF(SUM(E$16)&gt;0,'Children etc model'!C7*E$38,""),"")</f>
        <v/>
      </c>
      <c r="F20" s="54" t="str">
        <f>IF('Children etc model'!D7&lt;&gt;0,IF(SUM(F$16)&gt;0,'Children etc model'!D7*F$38,""),"")</f>
        <v/>
      </c>
      <c r="G20" s="54" t="str">
        <f>IF('Children etc model'!E7&lt;&gt;0,IF(SUM(G$16)&gt;0,'Children etc model'!E7*G$38,""),"")</f>
        <v/>
      </c>
      <c r="H20" s="54" t="str">
        <f>IF('Children etc model'!F7&lt;&gt;0,IF(SUM(H$16)&gt;0,'Children etc model'!F7*H$38,""),"")</f>
        <v/>
      </c>
      <c r="I20" s="54" t="str">
        <f>IF('Children etc model'!G7&lt;&gt;0,IF(SUM(I$16)&gt;0,'Children etc model'!G7*I$38,""),"")</f>
        <v/>
      </c>
      <c r="J20" s="54" t="str">
        <f>IF('Children etc model'!H7&lt;&gt;0,IF(SUM(J$16)&gt;0,'Children etc model'!H7*J$38,""),"")</f>
        <v/>
      </c>
      <c r="K20" s="54" t="str">
        <f>IF('Children etc model'!I7&lt;&gt;0,IF(SUM(K$16)&gt;0,'Children etc model'!I7*K$38,""),"")</f>
        <v/>
      </c>
      <c r="L20" s="54" t="str">
        <f>IF('Children etc model'!J7&lt;&gt;0,IF(SUM(L$16)&gt;0,'Children etc model'!J7*L$38,""),"")</f>
        <v/>
      </c>
      <c r="M20" s="49"/>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row>
    <row r="21" spans="1:256" ht="21" customHeight="1" x14ac:dyDescent="0.2">
      <c r="A21" s="16" t="s">
        <v>137</v>
      </c>
      <c r="B21" s="16"/>
      <c r="C21" s="16"/>
      <c r="D21" s="55"/>
      <c r="E21" s="55"/>
      <c r="F21" s="55"/>
      <c r="G21" s="55"/>
      <c r="H21" s="55"/>
      <c r="I21" s="55"/>
      <c r="J21" s="55"/>
      <c r="K21" s="55"/>
      <c r="L21" s="55"/>
      <c r="M21" s="49"/>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row>
    <row r="22" spans="1:256" ht="13.5" customHeight="1" x14ac:dyDescent="0.2">
      <c r="A22" s="48" t="s">
        <v>334</v>
      </c>
      <c r="C22" s="5" t="s">
        <v>233</v>
      </c>
      <c r="D22" s="54" t="str">
        <f>IF('Children etc model'!B9&lt;&gt;0,IF(SUM(D$16)&gt;0,'Children etc model'!B9*D$38,""),"")</f>
        <v/>
      </c>
      <c r="E22" s="54" t="str">
        <f>IF('Children etc model'!C9&lt;&gt;0,IF(SUM(E$16)&gt;0,'Children etc model'!C9*E$38,""),"")</f>
        <v/>
      </c>
      <c r="F22" s="54" t="str">
        <f>IF('Children etc model'!D9&lt;&gt;0,IF(SUM(F$16)&gt;0,'Children etc model'!D9*F$38,""),"")</f>
        <v/>
      </c>
      <c r="G22" s="54" t="str">
        <f>IF('Children etc model'!E9&lt;&gt;0,IF(SUM(G$16)&gt;0,'Children etc model'!E9*G$38,""),"")</f>
        <v/>
      </c>
      <c r="H22" s="54" t="str">
        <f>IF('Children etc model'!F9&lt;&gt;0,IF(SUM(H$16)&gt;0,'Children etc model'!F9*H$38,""),"")</f>
        <v/>
      </c>
      <c r="I22" s="54" t="str">
        <f>IF('Children etc model'!G9&lt;&gt;0,IF(SUM(I$16)&gt;0,'Children etc model'!G9*I$38,""),"")</f>
        <v/>
      </c>
      <c r="J22" s="54" t="str">
        <f>IF('Children etc model'!H9&lt;&gt;0,IF(SUM(J$16)&gt;0,'Children etc model'!H9*J$38,""),"")</f>
        <v/>
      </c>
      <c r="K22" s="54" t="str">
        <f>IF('Children etc model'!I9&lt;&gt;0,IF(SUM(K$16)&gt;0,'Children etc model'!I9*K$38,""),"")</f>
        <v/>
      </c>
      <c r="L22" s="54" t="str">
        <f>IF('Children etc model'!J9&lt;&gt;0,IF(SUM(L$16)&gt;0,'Children etc model'!J9*L$38,""),"")</f>
        <v/>
      </c>
      <c r="M22" s="257"/>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row>
    <row r="23" spans="1:256" ht="13.5" customHeight="1" x14ac:dyDescent="0.2">
      <c r="A23" s="48" t="s">
        <v>335</v>
      </c>
      <c r="C23" s="5" t="s">
        <v>233</v>
      </c>
      <c r="D23" s="54" t="str">
        <f>IF('Children etc model'!B10&lt;&gt;0,IF(SUM(D$16)&gt;0,'Children etc model'!B10*D$38,""),"")</f>
        <v/>
      </c>
      <c r="E23" s="54" t="str">
        <f>IF('Children etc model'!C10&lt;&gt;0,IF(SUM(E$16)&gt;0,'Children etc model'!C10*E$38,""),"")</f>
        <v/>
      </c>
      <c r="F23" s="54" t="str">
        <f>IF('Children etc model'!D10&lt;&gt;0,IF(SUM(F$16)&gt;0,'Children etc model'!D10*F$38,""),"")</f>
        <v/>
      </c>
      <c r="G23" s="54" t="str">
        <f>IF('Children etc model'!E10&lt;&gt;0,IF(SUM(G$16)&gt;0,'Children etc model'!E10*G$38,""),"")</f>
        <v/>
      </c>
      <c r="H23" s="54" t="str">
        <f>IF('Children etc model'!F10&lt;&gt;0,IF(SUM(H$16)&gt;0,'Children etc model'!F10*H$38,""),"")</f>
        <v/>
      </c>
      <c r="I23" s="54" t="str">
        <f>IF('Children etc model'!G10&lt;&gt;0,IF(SUM(I$16)&gt;0,'Children etc model'!G10*I$38,""),"")</f>
        <v/>
      </c>
      <c r="J23" s="54" t="str">
        <f>IF('Children etc model'!H10&lt;&gt;0,IF(SUM(J$16)&gt;0,'Children etc model'!H10*J$38,""),"")</f>
        <v/>
      </c>
      <c r="K23" s="54" t="str">
        <f>IF('Children etc model'!I10&lt;&gt;0,IF(SUM(K$16)&gt;0,'Children etc model'!I10*K$38,""),"")</f>
        <v/>
      </c>
      <c r="L23" s="54" t="str">
        <f>IF('Children etc model'!J10&lt;&gt;0,IF(SUM(L$16)&gt;0,'Children etc model'!J10*L$38,""),"")</f>
        <v/>
      </c>
      <c r="M23" s="49"/>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row>
    <row r="24" spans="1:256" ht="13.5" customHeight="1" x14ac:dyDescent="0.2">
      <c r="A24" s="48" t="s">
        <v>336</v>
      </c>
      <c r="C24" s="5" t="s">
        <v>233</v>
      </c>
      <c r="D24" s="54" t="str">
        <f>IF('Children etc model'!B11&lt;&gt;0,IF(SUM(D$16)&gt;0,'Children etc model'!B11*D$38,""),"")</f>
        <v/>
      </c>
      <c r="E24" s="54" t="str">
        <f>IF('Children etc model'!C11&lt;&gt;0,IF(SUM(E$16)&gt;0,'Children etc model'!C11*E$38,""),"")</f>
        <v/>
      </c>
      <c r="F24" s="54" t="str">
        <f>IF('Children etc model'!D11&lt;&gt;0,IF(SUM(F$16)&gt;0,'Children etc model'!D11*F$38,""),"")</f>
        <v/>
      </c>
      <c r="G24" s="54" t="str">
        <f>IF('Children etc model'!E11&lt;&gt;0,IF(SUM(G$16)&gt;0,'Children etc model'!E11*G$38,""),"")</f>
        <v/>
      </c>
      <c r="H24" s="54" t="str">
        <f>IF('Children etc model'!F11&lt;&gt;0,IF(SUM(H$16)&gt;0,'Children etc model'!F11*H$38,""),"")</f>
        <v/>
      </c>
      <c r="I24" s="54" t="str">
        <f>IF('Children etc model'!G11&lt;&gt;0,IF(SUM(I$16)&gt;0,'Children etc model'!G11*I$38,""),"")</f>
        <v/>
      </c>
      <c r="J24" s="54" t="str">
        <f>IF('Children etc model'!H11&lt;&gt;0,IF(SUM(J$16)&gt;0,'Children etc model'!H11*J$38,""),"")</f>
        <v/>
      </c>
      <c r="K24" s="54" t="str">
        <f>IF('Children etc model'!I11&lt;&gt;0,IF(SUM(K$16)&gt;0,'Children etc model'!I11*K$38,""),"")</f>
        <v/>
      </c>
      <c r="L24" s="54" t="str">
        <f>IF('Children etc model'!J11&lt;&gt;0,IF(SUM(L$16)&gt;0,'Children etc model'!J11*L$38,""),"")</f>
        <v/>
      </c>
      <c r="M24" s="49"/>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row>
    <row r="25" spans="1:256" ht="21" hidden="1" customHeight="1" x14ac:dyDescent="0.2">
      <c r="A25" s="115" t="s">
        <v>344</v>
      </c>
      <c r="D25" s="55"/>
      <c r="E25" s="55"/>
      <c r="F25" s="55"/>
      <c r="G25" s="55"/>
      <c r="H25" s="55"/>
      <c r="I25" s="55"/>
      <c r="J25" s="55"/>
      <c r="K25" s="55"/>
      <c r="L25" s="55"/>
      <c r="M25" s="49"/>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row>
    <row r="26" spans="1:256" ht="13.5" hidden="1" customHeight="1" x14ac:dyDescent="0.2">
      <c r="A26" s="5" t="s">
        <v>342</v>
      </c>
      <c r="C26" s="5" t="s">
        <v>235</v>
      </c>
      <c r="D26" s="55" t="str">
        <f>IF('Children etc model'!B13&lt;&gt;0,IF(SUM(D$16)&gt;0,'Children etc model'!B13*D$37,""),"")</f>
        <v/>
      </c>
      <c r="E26" s="55" t="str">
        <f>IF('Children etc model'!C13&lt;&gt;0,IF(SUM(E$16)&gt;0,'Children etc model'!C13*E$37,""),"")</f>
        <v/>
      </c>
      <c r="F26" s="55" t="str">
        <f>IF('Children etc model'!D13&lt;&gt;0,IF(SUM(F$16)&gt;0,'Children etc model'!D13*F$37,""),"")</f>
        <v/>
      </c>
      <c r="G26" s="55" t="str">
        <f>IF('Children etc model'!E13&lt;&gt;0,IF(SUM(G$16)&gt;0,'Children etc model'!E13*G$37,""),"")</f>
        <v/>
      </c>
      <c r="H26" s="55" t="str">
        <f>IF('Children etc model'!F13&lt;&gt;0,IF(SUM(H$16)&gt;0,'Children etc model'!F13*H$37,""),"")</f>
        <v/>
      </c>
      <c r="I26" s="55" t="str">
        <f>IF('Children etc model'!G13&lt;&gt;0,IF(SUM(I$16)&gt;0,'Children etc model'!G13*I$37,""),"")</f>
        <v/>
      </c>
      <c r="J26" s="55" t="str">
        <f>IF('Children etc model'!H13&lt;&gt;0,IF(SUM(J$16)&gt;0,'Children etc model'!H13*J$37,""),"")</f>
        <v/>
      </c>
      <c r="K26" s="55" t="str">
        <f>IF('Children etc model'!I13&lt;&gt;0,IF(SUM(K$16)&gt;0,'Children etc model'!I13*K$37,""),"")</f>
        <v/>
      </c>
      <c r="L26" s="55" t="str">
        <f>IF('Children etc model'!J13&lt;&gt;0,IF(SUM(L$16)&gt;0,'Children etc model'!J13*L$37,""),"")</f>
        <v/>
      </c>
      <c r="M26" s="27"/>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row>
    <row r="27" spans="1:256" ht="13.5" hidden="1" customHeight="1" x14ac:dyDescent="0.2">
      <c r="A27" s="116" t="s">
        <v>14</v>
      </c>
      <c r="D27" s="55"/>
      <c r="E27" s="55"/>
      <c r="F27" s="55"/>
      <c r="G27" s="55"/>
      <c r="H27" s="55"/>
      <c r="I27" s="55"/>
      <c r="J27" s="55"/>
      <c r="K27" s="55"/>
      <c r="L27" s="55"/>
      <c r="M27" s="49"/>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row>
    <row r="28" spans="1:256" ht="19.5" customHeight="1" x14ac:dyDescent="0.2">
      <c r="A28" s="16"/>
      <c r="B28" s="16"/>
      <c r="C28" s="16"/>
      <c r="D28" s="48"/>
      <c r="E28" s="48"/>
      <c r="F28" s="48"/>
      <c r="G28" s="48"/>
      <c r="H28" s="48"/>
      <c r="I28" s="48"/>
      <c r="J28" s="48"/>
      <c r="K28" s="87"/>
      <c r="L28" s="48"/>
      <c r="M28" s="27"/>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row>
    <row r="29" spans="1:256" ht="23.25" customHeight="1" x14ac:dyDescent="0.2">
      <c r="A29" s="599" t="s">
        <v>32</v>
      </c>
      <c r="B29" s="595"/>
      <c r="C29" s="595"/>
      <c r="D29" s="614"/>
      <c r="E29" s="614"/>
      <c r="F29" s="614"/>
      <c r="G29" s="614"/>
      <c r="H29" s="614"/>
      <c r="I29" s="614"/>
      <c r="J29" s="614"/>
      <c r="K29" s="614"/>
      <c r="L29" s="614"/>
      <c r="M29" s="49"/>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row>
    <row r="30" spans="1:256" ht="27" customHeight="1" x14ac:dyDescent="0.2">
      <c r="A30" s="615" t="s">
        <v>36</v>
      </c>
      <c r="B30" s="543"/>
      <c r="C30" s="543"/>
      <c r="D30" s="299"/>
      <c r="E30" s="299"/>
      <c r="F30" s="299"/>
      <c r="G30" s="299"/>
      <c r="H30" s="299"/>
      <c r="I30" s="299"/>
      <c r="J30" s="299"/>
      <c r="K30" s="299"/>
      <c r="L30" s="299"/>
      <c r="M30" s="49"/>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row>
    <row r="31" spans="1:256" ht="13.5" customHeight="1" x14ac:dyDescent="0.2">
      <c r="A31" s="558" t="s">
        <v>37</v>
      </c>
      <c r="B31" s="576"/>
      <c r="C31" s="576"/>
      <c r="D31" s="576"/>
      <c r="E31" s="576"/>
      <c r="F31" s="576"/>
      <c r="G31" s="576"/>
      <c r="H31" s="576"/>
      <c r="I31" s="576"/>
      <c r="J31" s="576"/>
      <c r="K31" s="576"/>
      <c r="L31" s="576"/>
      <c r="M31" s="27"/>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row>
    <row r="32" spans="1:256" ht="24" customHeight="1" x14ac:dyDescent="0.2">
      <c r="A32" s="538" t="s">
        <v>473</v>
      </c>
      <c r="B32" s="539"/>
      <c r="C32" s="539"/>
      <c r="D32" s="48"/>
      <c r="E32" s="48"/>
      <c r="F32" s="48"/>
      <c r="G32" s="48"/>
      <c r="H32" s="48"/>
      <c r="I32" s="48"/>
      <c r="J32" s="48"/>
      <c r="K32" s="48"/>
      <c r="L32" s="48"/>
      <c r="M32" s="27"/>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row>
    <row r="33" spans="1:256" ht="12.75" hidden="1" customHeight="1" thickBot="1" x14ac:dyDescent="0.25">
      <c r="A33" s="14"/>
      <c r="B33" s="110"/>
      <c r="C33" s="110"/>
      <c r="D33" s="48"/>
      <c r="E33" s="48"/>
      <c r="F33" s="48"/>
      <c r="G33" s="48"/>
      <c r="H33" s="48"/>
      <c r="I33" s="48"/>
      <c r="J33" s="48"/>
      <c r="K33" s="48"/>
      <c r="L33" s="48"/>
      <c r="M33" s="27"/>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row>
    <row r="34" spans="1:256" ht="12.75" hidden="1" customHeight="1" thickTop="1" x14ac:dyDescent="0.2">
      <c r="A34" s="237"/>
      <c r="B34" s="237"/>
      <c r="C34" s="237"/>
      <c r="D34" s="237"/>
      <c r="E34" s="237"/>
      <c r="F34" s="237"/>
      <c r="G34" s="237"/>
      <c r="H34" s="237"/>
      <c r="I34" s="237"/>
      <c r="J34" s="237"/>
      <c r="K34" s="237"/>
      <c r="L34" s="237"/>
      <c r="M34" s="115"/>
      <c r="N34" s="115"/>
      <c r="O34" s="115"/>
      <c r="P34" s="115"/>
      <c r="Q34" s="115"/>
      <c r="R34" s="115"/>
      <c r="S34" s="115"/>
      <c r="T34" s="115"/>
      <c r="U34" s="115"/>
      <c r="V34" s="115"/>
      <c r="W34" s="115"/>
      <c r="X34" s="115"/>
      <c r="Y34" s="115"/>
      <c r="Z34" s="115"/>
      <c r="AA34" s="115"/>
      <c r="AB34" s="115"/>
      <c r="AC34" s="115"/>
      <c r="AD34" s="115"/>
      <c r="AE34" s="115"/>
      <c r="AF34" s="115"/>
      <c r="AG34" s="115"/>
      <c r="AH34" s="115"/>
      <c r="AI34" s="115"/>
      <c r="AJ34" s="115"/>
      <c r="AK34" s="115"/>
      <c r="AL34" s="115"/>
      <c r="AM34" s="115"/>
      <c r="AN34" s="115"/>
      <c r="AO34" s="115"/>
      <c r="AP34" s="115"/>
      <c r="AQ34" s="115"/>
      <c r="AR34" s="115"/>
      <c r="AS34" s="115"/>
      <c r="AT34" s="115"/>
      <c r="AU34" s="115"/>
      <c r="AV34" s="115"/>
      <c r="AW34" s="115"/>
      <c r="AX34" s="115"/>
      <c r="AY34" s="115"/>
      <c r="AZ34" s="115"/>
      <c r="BA34" s="115"/>
      <c r="BB34" s="115"/>
      <c r="BC34" s="115"/>
      <c r="BD34" s="115"/>
      <c r="BE34" s="115"/>
      <c r="BF34" s="115"/>
      <c r="BG34" s="115"/>
      <c r="BH34" s="115"/>
      <c r="BI34" s="115"/>
      <c r="BJ34" s="115"/>
      <c r="BK34" s="115"/>
      <c r="BL34" s="115"/>
      <c r="BM34" s="115"/>
      <c r="BN34" s="115"/>
      <c r="BO34" s="115"/>
      <c r="BP34" s="115"/>
      <c r="BQ34" s="115"/>
      <c r="BR34" s="115"/>
      <c r="BS34" s="115"/>
      <c r="BT34" s="115"/>
      <c r="BU34" s="115"/>
      <c r="BV34" s="115"/>
      <c r="BW34" s="115"/>
      <c r="BX34" s="115"/>
      <c r="BY34" s="115"/>
      <c r="BZ34" s="115"/>
      <c r="CA34" s="115"/>
      <c r="CB34" s="115"/>
      <c r="CC34" s="115"/>
      <c r="CD34" s="115"/>
      <c r="CE34" s="115"/>
      <c r="CF34" s="115"/>
      <c r="CG34" s="115"/>
      <c r="CH34" s="115"/>
      <c r="CI34" s="115"/>
      <c r="CJ34" s="115"/>
      <c r="CK34" s="115"/>
      <c r="CL34" s="115"/>
      <c r="CM34" s="115"/>
      <c r="CN34" s="115"/>
      <c r="CO34" s="115"/>
      <c r="CP34" s="115"/>
      <c r="CQ34" s="115"/>
      <c r="CR34" s="115"/>
      <c r="CS34" s="115"/>
      <c r="CT34" s="115"/>
      <c r="CU34" s="115"/>
      <c r="CV34" s="115"/>
      <c r="CW34" s="115"/>
      <c r="CX34" s="115"/>
      <c r="CY34" s="115"/>
      <c r="CZ34" s="115"/>
      <c r="DA34" s="115"/>
      <c r="DB34" s="115"/>
      <c r="DC34" s="115"/>
      <c r="DD34" s="115"/>
      <c r="DE34" s="115"/>
      <c r="DF34" s="115"/>
      <c r="DG34" s="115"/>
      <c r="DH34" s="115"/>
      <c r="DI34" s="115"/>
      <c r="DJ34" s="115"/>
      <c r="DK34" s="115"/>
      <c r="DL34" s="115"/>
      <c r="DM34" s="115"/>
      <c r="DN34" s="115"/>
      <c r="DO34" s="115"/>
      <c r="DP34" s="115"/>
      <c r="DQ34" s="115"/>
      <c r="DR34" s="115"/>
      <c r="DS34" s="115"/>
      <c r="DT34" s="115"/>
      <c r="DU34" s="115"/>
      <c r="DV34" s="115"/>
      <c r="DW34" s="115"/>
      <c r="DX34" s="115"/>
      <c r="DY34" s="115"/>
      <c r="DZ34" s="115"/>
      <c r="EA34" s="115"/>
      <c r="EB34" s="115"/>
      <c r="EC34" s="115"/>
      <c r="ED34" s="115"/>
      <c r="EE34" s="115"/>
      <c r="EF34" s="115"/>
      <c r="EG34" s="115"/>
      <c r="EH34" s="115"/>
      <c r="EI34" s="115"/>
      <c r="EJ34" s="115"/>
      <c r="EK34" s="115"/>
      <c r="EL34" s="115"/>
      <c r="EM34" s="115"/>
      <c r="EN34" s="115"/>
      <c r="EO34" s="115"/>
      <c r="EP34" s="115"/>
      <c r="EQ34" s="115"/>
      <c r="ER34" s="115"/>
      <c r="ES34" s="115"/>
      <c r="ET34" s="115"/>
      <c r="EU34" s="115"/>
      <c r="EV34" s="115"/>
      <c r="EW34" s="115"/>
      <c r="EX34" s="115"/>
      <c r="EY34" s="115"/>
      <c r="EZ34" s="115"/>
      <c r="FA34" s="115"/>
      <c r="FB34" s="115"/>
      <c r="FC34" s="115"/>
      <c r="FD34" s="115"/>
      <c r="FE34" s="115"/>
      <c r="FF34" s="115"/>
      <c r="FG34" s="115"/>
      <c r="FH34" s="115"/>
      <c r="FI34" s="115"/>
      <c r="FJ34" s="115"/>
      <c r="FK34" s="115"/>
      <c r="FL34" s="115"/>
      <c r="FM34" s="115"/>
      <c r="FN34" s="115"/>
      <c r="FO34" s="115"/>
      <c r="FP34" s="115"/>
      <c r="FQ34" s="115"/>
      <c r="FR34" s="115"/>
      <c r="FS34" s="115"/>
      <c r="FT34" s="115"/>
      <c r="FU34" s="115"/>
      <c r="FV34" s="115"/>
      <c r="FW34" s="115"/>
      <c r="FX34" s="115"/>
      <c r="FY34" s="115"/>
      <c r="FZ34" s="115"/>
      <c r="GA34" s="115"/>
      <c r="GB34" s="115"/>
      <c r="GC34" s="115"/>
      <c r="GD34" s="115"/>
      <c r="GE34" s="115"/>
      <c r="GF34" s="115"/>
      <c r="GG34" s="115"/>
      <c r="GH34" s="115"/>
      <c r="GI34" s="115"/>
      <c r="GJ34" s="115"/>
      <c r="GK34" s="115"/>
      <c r="GL34" s="115"/>
      <c r="GM34" s="115"/>
      <c r="GN34" s="115"/>
      <c r="GO34" s="115"/>
      <c r="GP34" s="115"/>
      <c r="GQ34" s="115"/>
      <c r="GR34" s="115"/>
      <c r="GS34" s="115"/>
      <c r="GT34" s="115"/>
      <c r="GU34" s="115"/>
      <c r="GV34" s="115"/>
      <c r="GW34" s="115"/>
      <c r="GX34" s="115"/>
      <c r="GY34" s="115"/>
      <c r="GZ34" s="115"/>
      <c r="HA34" s="115"/>
      <c r="HB34" s="115"/>
      <c r="HC34" s="115"/>
      <c r="HD34" s="115"/>
      <c r="HE34" s="115"/>
      <c r="HF34" s="115"/>
      <c r="HG34" s="115"/>
      <c r="HH34" s="115"/>
      <c r="HI34" s="115"/>
      <c r="HJ34" s="115"/>
      <c r="HK34" s="115"/>
      <c r="HL34" s="115"/>
      <c r="HM34" s="115"/>
      <c r="HN34" s="115"/>
      <c r="HO34" s="115"/>
      <c r="HP34" s="115"/>
      <c r="HQ34" s="115"/>
      <c r="HR34" s="115"/>
      <c r="HS34" s="115"/>
      <c r="HT34" s="115"/>
      <c r="HU34" s="115"/>
      <c r="HV34" s="115"/>
      <c r="HW34" s="115"/>
      <c r="HX34" s="115"/>
      <c r="HY34" s="115"/>
      <c r="HZ34" s="115"/>
      <c r="IA34" s="115"/>
      <c r="IB34" s="115"/>
      <c r="IC34" s="115"/>
      <c r="ID34" s="115"/>
      <c r="IE34" s="115"/>
      <c r="IF34" s="115"/>
      <c r="IG34" s="115"/>
      <c r="IH34" s="115"/>
      <c r="II34" s="115"/>
      <c r="IJ34" s="115"/>
      <c r="IK34" s="115"/>
      <c r="IL34" s="115"/>
      <c r="IM34" s="115"/>
      <c r="IN34" s="115"/>
      <c r="IO34" s="115"/>
      <c r="IP34" s="115"/>
      <c r="IQ34" s="115"/>
      <c r="IR34" s="115"/>
      <c r="IS34" s="115"/>
      <c r="IT34" s="115"/>
      <c r="IU34" s="115"/>
      <c r="IV34" s="115"/>
    </row>
    <row r="35" spans="1:256" ht="12.75" hidden="1" customHeight="1" x14ac:dyDescent="0.2">
      <c r="A35" s="188"/>
      <c r="B35" s="189"/>
      <c r="C35" s="189"/>
      <c r="D35" s="234" t="s">
        <v>343</v>
      </c>
      <c r="E35" s="190"/>
      <c r="F35" s="191"/>
      <c r="G35" s="191"/>
      <c r="H35" s="189"/>
      <c r="I35" s="190"/>
      <c r="J35" s="191"/>
      <c r="K35" s="189"/>
      <c r="L35" s="192"/>
      <c r="M35" s="31"/>
      <c r="N35" s="8"/>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row>
    <row r="36" spans="1:256" ht="12.75" hidden="1" customHeight="1" x14ac:dyDescent="0.2">
      <c r="A36" s="193"/>
      <c r="B36" s="49"/>
      <c r="C36" s="49"/>
      <c r="D36" s="194" t="s">
        <v>148</v>
      </c>
      <c r="E36" s="194" t="s">
        <v>150</v>
      </c>
      <c r="F36" s="194" t="s">
        <v>151</v>
      </c>
      <c r="G36" s="194" t="s">
        <v>152</v>
      </c>
      <c r="H36" s="194" t="s">
        <v>153</v>
      </c>
      <c r="I36" s="194" t="s">
        <v>154</v>
      </c>
      <c r="J36" s="194" t="s">
        <v>155</v>
      </c>
      <c r="K36" s="194" t="s">
        <v>156</v>
      </c>
      <c r="L36" s="195" t="s">
        <v>108</v>
      </c>
      <c r="M36" s="88"/>
      <c r="N36" s="41"/>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row>
    <row r="37" spans="1:256" ht="12.75" hidden="1" customHeight="1" x14ac:dyDescent="0.2">
      <c r="A37" s="196" t="s">
        <v>339</v>
      </c>
      <c r="B37" s="197"/>
      <c r="C37" s="197"/>
      <c r="D37" s="198" t="str">
        <f ca="1">IF(+'Children etc model'!$M$5&lt;&gt;0,IF(+D16&gt;0,(SUM(+D16*10^(+'Children etc model'!$M5+'Children etc model'!$N5*LOG10(+D16*1000)+(+'Children etc model'!$O5*(LOG10(+D16*1000)^2)+'Children etc model'!$P5*(LOG10(+D16*1000)-'Children etc model'!$R5)*(MAX((LOG10(D16*1000)-'Children etc model'!$R5),0))))/100)),""),"")</f>
        <v/>
      </c>
      <c r="E37" s="198" t="str">
        <f ca="1">IF(+'Children etc model'!$M$5&lt;&gt;0,IF(+E16&gt;0,(SUM(+E16*10^(+'Children etc model'!$M6+'Children etc model'!$N6*LOG10(+E16*1000)+(+'Children etc model'!$O6*(LOG10(+E16*1000)^2)+'Children etc model'!$P6*(LOG10(+E16*1000)-'Children etc model'!$R6)*(MAX((LOG10(E16*1000)-'Children etc model'!$R6),0))))/100)),""),"")</f>
        <v/>
      </c>
      <c r="F37" s="198" t="str">
        <f ca="1">IF(+'Children etc model'!$M$5&lt;&gt;0,IF(+F16&gt;0,(SUM(+F16*10^(+'Children etc model'!$M7+'Children etc model'!$N7*LOG10(+F16*1000)+(+'Children etc model'!$O7*(LOG10(+F16*1000)^2)+'Children etc model'!$P7*(LOG10(+F16*1000)-'Children etc model'!$R7)*(MAX((LOG10(F16*1000)-'Children etc model'!$R7),0))))/100)),""),"")</f>
        <v/>
      </c>
      <c r="G37" s="198" t="str">
        <f ca="1">IF(+'Children etc model'!$M$5&lt;&gt;0,IF(+G16&gt;0,(SUM(+G16*10^(+'Children etc model'!$M8+'Children etc model'!$N8*LOG10(+G16*1000)+(+'Children etc model'!$O8*(LOG10(+G16*1000)^2)+'Children etc model'!$P8*(LOG10(+G16*1000)-'Children etc model'!$R8)*(MAX((LOG10(G16*1000)-'Children etc model'!$R8),0))))/100)),""),"")</f>
        <v/>
      </c>
      <c r="H37" s="198" t="str">
        <f ca="1">IF(+'Children etc model'!$M$5&lt;&gt;0,IF(+H16&gt;0,(SUM(+H16*10^(+'Children etc model'!$M9+'Children etc model'!$N9*LOG10(+H16*1000)+(+'Children etc model'!$O9*(LOG10(+H16*1000)^2)+'Children etc model'!$P9*(LOG10(+H16*1000)-'Children etc model'!$R9)*(MAX((LOG10(H16*1000)-'Children etc model'!$R9),0))))/100)),""),"")</f>
        <v/>
      </c>
      <c r="I37" s="198" t="str">
        <f ca="1">IF(+'Children etc model'!$M$5&lt;&gt;0,IF(+I16&gt;0,(SUM(+I16*10^(+'Children etc model'!$M10+'Children etc model'!$N10*LOG10(+I16*1000)+(+'Children etc model'!$O10*(LOG10(+I16*1000)^2)+'Children etc model'!$P10*(LOG10(+I16*1000)-'Children etc model'!$R10)*(MAX((LOG10(I16*1000)-'Children etc model'!$R10),0))))/100)),""),"")</f>
        <v/>
      </c>
      <c r="J37" s="198" t="str">
        <f ca="1">IF(+'Children etc model'!$M$5&lt;&gt;0,IF(+J16&gt;0,(SUM(+J16*10^(+'Children etc model'!$M11+'Children etc model'!$N11*LOG10(+J16*1000)+(+'Children etc model'!$O11*(LOG10(+J16*1000)^2)+'Children etc model'!$P11*(LOG10(+J16*1000)-'Children etc model'!$R11)*(MAX((LOG10(J16*1000)-'Children etc model'!$R11),0))))/100)),""),"")</f>
        <v/>
      </c>
      <c r="K37" s="198" t="str">
        <f ca="1">IF(+'Children etc model'!$M$5&lt;&gt;0,IF(+K16&gt;0,(SUM(+K16*10^(+'Children etc model'!$M12+'Children etc model'!$N12*LOG10(+K16*1000)+(+'Children etc model'!$O12*(LOG10(+K16*1000)^2)+'Children etc model'!$P12*(LOG10(+K16*1000)-'Children etc model'!$R12)*(MAX((LOG10(K16*1000)-'Children etc model'!$R12),0))))/100)),""),"")</f>
        <v/>
      </c>
      <c r="L37" s="199" t="str">
        <f ca="1">IF(+'Children etc model'!$M$5&lt;&gt;0,IF(+L16&gt;0,(SUM(+L16*10^(+'Children etc model'!$M13+'Children etc model'!$N13*LOG10(+L16*1000)+(+'Children etc model'!$O13*(LOG10(+L16*1000)^2)+'Children etc model'!$P13*(LOG10(+L16*1000)-'Children etc model'!$R13)*(MAX((LOG10(L16*1000)-'Children etc model'!$R13),0))))/100)),""),"")</f>
        <v/>
      </c>
      <c r="M37" s="89"/>
      <c r="N37" s="41"/>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row>
    <row r="38" spans="1:256" ht="12.75" hidden="1" customHeight="1" x14ac:dyDescent="0.2">
      <c r="A38" s="200" t="s">
        <v>340</v>
      </c>
      <c r="B38" s="201"/>
      <c r="C38" s="201"/>
      <c r="D38" s="202" t="str">
        <f t="shared" ref="D38:L38" si="0">IF(+D$16&gt;0,((D$37/D$16)*100),"")</f>
        <v/>
      </c>
      <c r="E38" s="202" t="str">
        <f t="shared" si="0"/>
        <v/>
      </c>
      <c r="F38" s="202" t="str">
        <f t="shared" si="0"/>
        <v/>
      </c>
      <c r="G38" s="202" t="str">
        <f t="shared" si="0"/>
        <v/>
      </c>
      <c r="H38" s="202" t="str">
        <f t="shared" si="0"/>
        <v/>
      </c>
      <c r="I38" s="202" t="str">
        <f t="shared" si="0"/>
        <v/>
      </c>
      <c r="J38" s="202" t="str">
        <f t="shared" si="0"/>
        <v/>
      </c>
      <c r="K38" s="202" t="str">
        <f t="shared" si="0"/>
        <v/>
      </c>
      <c r="L38" s="203" t="str">
        <f t="shared" si="0"/>
        <v/>
      </c>
      <c r="M38" s="89"/>
      <c r="N38" s="41"/>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row>
    <row r="39" spans="1:256" ht="12.75" customHeight="1" x14ac:dyDescent="0.2"/>
    <row r="40" spans="1:256" ht="12" customHeight="1" x14ac:dyDescent="0.2"/>
  </sheetData>
  <sheetProtection sheet="1" selectLockedCells="1"/>
  <mergeCells count="8">
    <mergeCell ref="A32:C32"/>
    <mergeCell ref="A29:L29"/>
    <mergeCell ref="A31:L31"/>
    <mergeCell ref="A30:C30"/>
    <mergeCell ref="D10:E10"/>
    <mergeCell ref="F10:G10"/>
    <mergeCell ref="A10:B10"/>
    <mergeCell ref="D12:F12"/>
  </mergeCells>
  <phoneticPr fontId="23" type="noConversion"/>
  <hyperlinks>
    <hyperlink ref="A7" location="'Step by step'!A1" display="Step by step guide"/>
    <hyperlink ref="B7:C7" r:id="rId1" display="Labour Force Survey Standard Errors, 2005"/>
    <hyperlink ref="A32" r:id="rId2" display="© Commonwealth of Australia &lt;&lt;yyyy&gt;&gt;"/>
  </hyperlinks>
  <pageMargins left="0.5" right="0.5" top="0.5" bottom="0.5" header="0" footer="0"/>
  <pageSetup paperSize="9" scale="80" orientation="landscape" horizontalDpi="1200" verticalDpi="1200" r:id="rId3"/>
  <headerFooter alignWithMargins="0"/>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3:AG337"/>
  <sheetViews>
    <sheetView showGridLines="0" topLeftCell="T316" zoomScale="85" zoomScaleNormal="85" workbookViewId="0">
      <selection activeCell="F1" sqref="F1"/>
    </sheetView>
  </sheetViews>
  <sheetFormatPr defaultColWidth="9.6640625" defaultRowHeight="12.75" x14ac:dyDescent="0.2"/>
  <cols>
    <col min="1" max="1" width="3.21875" style="15" bestFit="1" customWidth="1"/>
    <col min="2" max="2" width="17.77734375" style="15" customWidth="1"/>
    <col min="3" max="9" width="6.77734375" style="15" customWidth="1"/>
    <col min="10" max="10" width="3.21875" style="15" customWidth="1"/>
    <col min="11" max="11" width="17.77734375" style="15" customWidth="1"/>
    <col min="12" max="18" width="6.77734375" style="15" customWidth="1"/>
    <col min="19" max="19" width="3.44140625" style="15" customWidth="1"/>
    <col min="20" max="20" width="17.77734375" style="15" customWidth="1"/>
    <col min="21" max="27" width="6.77734375" style="15" customWidth="1"/>
    <col min="28" max="16384" width="9.6640625" style="15"/>
  </cols>
  <sheetData>
    <row r="3" spans="1:8" ht="15" x14ac:dyDescent="0.2">
      <c r="A3" s="445"/>
      <c r="B3" s="409">
        <v>28522</v>
      </c>
      <c r="C3" s="409">
        <v>33818</v>
      </c>
      <c r="D3" s="15">
        <v>10</v>
      </c>
      <c r="F3" s="15" t="e">
        <f>VLOOKUP('Level or Rate'!C10,'Level model'!B3:D30,3)</f>
        <v>#N/A</v>
      </c>
      <c r="H3" s="445"/>
    </row>
    <row r="4" spans="1:8" ht="15" x14ac:dyDescent="0.2">
      <c r="A4" s="445"/>
      <c r="B4" s="409">
        <v>33848</v>
      </c>
      <c r="C4" s="409">
        <v>33879</v>
      </c>
      <c r="D4" s="15">
        <v>20</v>
      </c>
      <c r="F4" s="15" t="e">
        <f>F3+1</f>
        <v>#N/A</v>
      </c>
      <c r="H4" s="445"/>
    </row>
    <row r="5" spans="1:8" ht="15" x14ac:dyDescent="0.2">
      <c r="A5" s="445"/>
      <c r="B5" s="409">
        <v>33909</v>
      </c>
      <c r="C5" s="409">
        <v>33909</v>
      </c>
      <c r="D5" s="15">
        <v>30</v>
      </c>
      <c r="F5" s="15" t="e">
        <f t="shared" ref="F5:F10" si="0">F4+1</f>
        <v>#N/A</v>
      </c>
      <c r="H5" s="445"/>
    </row>
    <row r="6" spans="1:8" ht="15" x14ac:dyDescent="0.2">
      <c r="A6" s="445"/>
      <c r="B6" s="409">
        <v>33939</v>
      </c>
      <c r="C6" s="409">
        <v>33940</v>
      </c>
      <c r="D6" s="15">
        <v>40</v>
      </c>
      <c r="F6" s="15" t="e">
        <f t="shared" si="0"/>
        <v>#N/A</v>
      </c>
      <c r="H6" s="445"/>
    </row>
    <row r="7" spans="1:8" ht="15" x14ac:dyDescent="0.2">
      <c r="A7" s="445"/>
      <c r="B7" s="409">
        <v>33970</v>
      </c>
      <c r="C7" s="409">
        <v>35644</v>
      </c>
      <c r="D7" s="15">
        <v>50</v>
      </c>
      <c r="F7" s="15" t="e">
        <f t="shared" si="0"/>
        <v>#N/A</v>
      </c>
      <c r="H7" s="445"/>
    </row>
    <row r="8" spans="1:8" ht="15" x14ac:dyDescent="0.2">
      <c r="A8" s="445"/>
      <c r="B8" s="409">
        <v>35674</v>
      </c>
      <c r="C8" s="409">
        <v>35705</v>
      </c>
      <c r="D8" s="15">
        <v>60</v>
      </c>
      <c r="F8" s="15" t="e">
        <f t="shared" si="0"/>
        <v>#N/A</v>
      </c>
      <c r="H8" s="445"/>
    </row>
    <row r="9" spans="1:8" ht="15" x14ac:dyDescent="0.2">
      <c r="A9" s="445"/>
      <c r="B9" s="409">
        <v>35735</v>
      </c>
      <c r="C9" s="409">
        <v>36039</v>
      </c>
      <c r="D9" s="15">
        <v>70</v>
      </c>
      <c r="F9" s="15" t="e">
        <f t="shared" si="0"/>
        <v>#N/A</v>
      </c>
      <c r="H9" s="445"/>
    </row>
    <row r="10" spans="1:8" ht="15" x14ac:dyDescent="0.2">
      <c r="A10"/>
      <c r="B10" s="409">
        <v>36069</v>
      </c>
      <c r="C10" s="409">
        <v>37653</v>
      </c>
      <c r="D10" s="15">
        <v>80</v>
      </c>
      <c r="F10" s="15" t="e">
        <f t="shared" si="0"/>
        <v>#N/A</v>
      </c>
      <c r="H10"/>
    </row>
    <row r="11" spans="1:8" ht="15" x14ac:dyDescent="0.2">
      <c r="A11"/>
      <c r="B11" s="409">
        <v>37681</v>
      </c>
      <c r="C11" s="409">
        <v>39356</v>
      </c>
      <c r="D11" s="15">
        <v>90</v>
      </c>
      <c r="F11" s="15" t="e">
        <f>F10+1</f>
        <v>#N/A</v>
      </c>
      <c r="H11"/>
    </row>
    <row r="12" spans="1:8" ht="15" x14ac:dyDescent="0.2">
      <c r="A12" s="445"/>
      <c r="B12" s="409">
        <v>39387</v>
      </c>
      <c r="C12" s="409">
        <v>39387</v>
      </c>
      <c r="D12" s="15">
        <v>100</v>
      </c>
      <c r="H12" s="445"/>
    </row>
    <row r="13" spans="1:8" ht="15" x14ac:dyDescent="0.2">
      <c r="A13" s="445"/>
      <c r="B13" s="409">
        <v>39417</v>
      </c>
      <c r="C13" s="409">
        <v>39418</v>
      </c>
      <c r="D13" s="15">
        <v>110</v>
      </c>
      <c r="H13" s="445"/>
    </row>
    <row r="14" spans="1:8" ht="15" x14ac:dyDescent="0.2">
      <c r="A14" s="445"/>
      <c r="B14" s="409">
        <v>39448</v>
      </c>
      <c r="C14" s="409">
        <v>39449</v>
      </c>
      <c r="D14" s="15">
        <v>120</v>
      </c>
      <c r="H14" s="445"/>
    </row>
    <row r="15" spans="1:8" ht="15" x14ac:dyDescent="0.2">
      <c r="A15" s="445"/>
      <c r="B15" s="409">
        <v>39479</v>
      </c>
      <c r="C15" s="409">
        <v>39479</v>
      </c>
      <c r="D15" s="15">
        <v>130</v>
      </c>
      <c r="H15" s="445"/>
    </row>
    <row r="16" spans="1:8" ht="15" x14ac:dyDescent="0.2">
      <c r="A16" s="445"/>
      <c r="B16" s="409">
        <v>39508</v>
      </c>
      <c r="C16" s="409">
        <v>39509</v>
      </c>
      <c r="D16" s="15">
        <v>140</v>
      </c>
      <c r="H16" s="445"/>
    </row>
    <row r="17" spans="1:8" ht="15" x14ac:dyDescent="0.2">
      <c r="A17" s="445"/>
      <c r="B17" s="409">
        <v>39539</v>
      </c>
      <c r="C17" s="409">
        <v>39539</v>
      </c>
      <c r="D17" s="15">
        <v>150</v>
      </c>
      <c r="H17" s="445"/>
    </row>
    <row r="18" spans="1:8" ht="15" x14ac:dyDescent="0.2">
      <c r="A18" s="445"/>
      <c r="B18" s="409">
        <v>39569</v>
      </c>
      <c r="C18" s="409">
        <v>39570</v>
      </c>
      <c r="D18" s="15">
        <v>160</v>
      </c>
      <c r="H18" s="445"/>
    </row>
    <row r="19" spans="1:8" ht="15" x14ac:dyDescent="0.2">
      <c r="A19" s="445"/>
      <c r="B19" s="409">
        <v>39600</v>
      </c>
      <c r="C19" s="409">
        <v>39600</v>
      </c>
      <c r="D19" s="15">
        <v>170</v>
      </c>
      <c r="H19" s="445"/>
    </row>
    <row r="20" spans="1:8" ht="15" x14ac:dyDescent="0.2">
      <c r="A20" s="445"/>
      <c r="B20" s="409">
        <v>39630</v>
      </c>
      <c r="C20" s="409">
        <v>39631</v>
      </c>
      <c r="D20" s="15">
        <v>180</v>
      </c>
      <c r="H20" s="445"/>
    </row>
    <row r="21" spans="1:8" ht="15" x14ac:dyDescent="0.2">
      <c r="A21"/>
      <c r="B21" s="409">
        <v>39661</v>
      </c>
      <c r="C21" s="409">
        <v>40026</v>
      </c>
      <c r="D21" s="15">
        <v>190</v>
      </c>
      <c r="H21"/>
    </row>
    <row r="22" spans="1:8" ht="15" x14ac:dyDescent="0.2">
      <c r="A22" s="445"/>
      <c r="B22" s="409">
        <v>40057</v>
      </c>
      <c r="C22" s="409">
        <v>40057</v>
      </c>
      <c r="D22" s="15">
        <v>200</v>
      </c>
      <c r="H22" s="445"/>
    </row>
    <row r="23" spans="1:8" ht="15" x14ac:dyDescent="0.2">
      <c r="A23" s="445"/>
      <c r="B23" s="409">
        <v>40087</v>
      </c>
      <c r="C23" s="409">
        <v>40088</v>
      </c>
      <c r="D23" s="15">
        <v>210</v>
      </c>
      <c r="H23" s="445"/>
    </row>
    <row r="24" spans="1:8" ht="15" x14ac:dyDescent="0.2">
      <c r="A24" s="445"/>
      <c r="B24" s="409">
        <v>40118</v>
      </c>
      <c r="C24" s="409">
        <v>40118</v>
      </c>
      <c r="D24" s="15">
        <v>220</v>
      </c>
      <c r="H24" s="445"/>
    </row>
    <row r="25" spans="1:8" ht="15" x14ac:dyDescent="0.2">
      <c r="A25" s="445"/>
      <c r="B25" s="409">
        <v>40148</v>
      </c>
      <c r="C25" s="409">
        <v>40149</v>
      </c>
      <c r="D25" s="15">
        <v>230</v>
      </c>
      <c r="H25" s="445"/>
    </row>
    <row r="26" spans="1:8" ht="12" customHeight="1" x14ac:dyDescent="0.2">
      <c r="A26"/>
      <c r="B26" s="409">
        <v>40179</v>
      </c>
      <c r="C26" s="409">
        <v>41365</v>
      </c>
      <c r="D26" s="15">
        <v>240</v>
      </c>
      <c r="H26"/>
    </row>
    <row r="27" spans="1:8" ht="14.1" customHeight="1" x14ac:dyDescent="0.2">
      <c r="A27"/>
      <c r="B27" s="409">
        <v>41395</v>
      </c>
      <c r="C27" s="409">
        <v>41426</v>
      </c>
      <c r="D27" s="15">
        <v>250</v>
      </c>
      <c r="H27"/>
    </row>
    <row r="28" spans="1:8" ht="14.1" customHeight="1" x14ac:dyDescent="0.2">
      <c r="A28"/>
      <c r="B28" s="409">
        <v>41456</v>
      </c>
      <c r="C28" s="409">
        <v>41487</v>
      </c>
      <c r="D28" s="15">
        <v>260</v>
      </c>
      <c r="H28"/>
    </row>
    <row r="29" spans="1:8" ht="15" customHeight="1" x14ac:dyDescent="0.2">
      <c r="A29"/>
      <c r="B29" s="409">
        <v>41518</v>
      </c>
      <c r="C29" s="409">
        <v>41640</v>
      </c>
      <c r="D29" s="15">
        <v>270</v>
      </c>
      <c r="H29"/>
    </row>
    <row r="30" spans="1:8" ht="15" customHeight="1" x14ac:dyDescent="0.2">
      <c r="A30"/>
      <c r="B30" s="409">
        <v>41671</v>
      </c>
      <c r="D30" s="15">
        <v>280</v>
      </c>
      <c r="H30"/>
    </row>
    <row r="31" spans="1:8" ht="15" customHeight="1" x14ac:dyDescent="0.2">
      <c r="B31" s="409"/>
    </row>
    <row r="32" spans="1:8" ht="15" customHeight="1" x14ac:dyDescent="0.2">
      <c r="B32" s="409"/>
    </row>
    <row r="33" spans="2:27" ht="15" customHeight="1" x14ac:dyDescent="0.2">
      <c r="B33" s="409"/>
    </row>
    <row r="34" spans="2:27" ht="15" customHeight="1" x14ac:dyDescent="0.2">
      <c r="B34" s="409"/>
    </row>
    <row r="35" spans="2:27" ht="15" customHeight="1" x14ac:dyDescent="0.2"/>
    <row r="36" spans="2:27" ht="15" customHeight="1" x14ac:dyDescent="0.2"/>
    <row r="37" spans="2:27" ht="15" customHeight="1" x14ac:dyDescent="0.2"/>
    <row r="38" spans="2:27" ht="15" customHeight="1" x14ac:dyDescent="0.2">
      <c r="B38" s="2" t="s">
        <v>174</v>
      </c>
    </row>
    <row r="39" spans="2:27" ht="15" customHeight="1" x14ac:dyDescent="0.2">
      <c r="B39" s="2"/>
    </row>
    <row r="40" spans="2:27" ht="15" customHeight="1" x14ac:dyDescent="0.2">
      <c r="B40" s="5" t="s">
        <v>177</v>
      </c>
    </row>
    <row r="41" spans="2:27" ht="15" customHeight="1" x14ac:dyDescent="0.2">
      <c r="B41" s="5" t="s">
        <v>176</v>
      </c>
    </row>
    <row r="42" spans="2:27" ht="15" customHeight="1" x14ac:dyDescent="0.2">
      <c r="B42" s="5" t="s">
        <v>175</v>
      </c>
    </row>
    <row r="43" spans="2:27" ht="15" customHeight="1" x14ac:dyDescent="0.2">
      <c r="B43" s="116"/>
    </row>
    <row r="44" spans="2:27" ht="15" customHeight="1" x14ac:dyDescent="0.2">
      <c r="B44" s="326" t="s">
        <v>256</v>
      </c>
      <c r="C44" s="117"/>
      <c r="D44" s="117"/>
      <c r="E44" s="117"/>
      <c r="F44" s="117"/>
      <c r="G44" s="117"/>
      <c r="H44" s="117"/>
      <c r="I44" s="118"/>
      <c r="K44" s="326" t="s">
        <v>187</v>
      </c>
      <c r="L44" s="117"/>
      <c r="M44" s="117"/>
      <c r="N44" s="117"/>
      <c r="O44" s="117"/>
      <c r="P44" s="117"/>
      <c r="Q44" s="117"/>
      <c r="R44" s="118"/>
      <c r="T44" s="326" t="s">
        <v>188</v>
      </c>
      <c r="U44" s="117"/>
      <c r="V44" s="117"/>
      <c r="W44" s="117"/>
      <c r="X44" s="117"/>
      <c r="Y44" s="117"/>
      <c r="Z44" s="117"/>
      <c r="AA44" s="118"/>
    </row>
    <row r="45" spans="2:27" ht="15" customHeight="1" x14ac:dyDescent="0.2">
      <c r="B45" s="186"/>
      <c r="C45" s="76">
        <v>3</v>
      </c>
      <c r="D45" s="76">
        <v>4</v>
      </c>
      <c r="E45" s="76">
        <v>5</v>
      </c>
      <c r="F45" s="76">
        <v>6</v>
      </c>
      <c r="G45" s="76">
        <v>7</v>
      </c>
      <c r="H45" s="76">
        <v>8</v>
      </c>
      <c r="I45" s="119">
        <v>9</v>
      </c>
      <c r="J45" s="15">
        <v>10</v>
      </c>
      <c r="K45" s="186">
        <v>11</v>
      </c>
      <c r="L45" s="76">
        <v>12</v>
      </c>
      <c r="M45" s="76">
        <v>13</v>
      </c>
      <c r="N45" s="76">
        <v>14</v>
      </c>
      <c r="O45" s="76">
        <v>15</v>
      </c>
      <c r="P45" s="76">
        <v>16</v>
      </c>
      <c r="Q45" s="76">
        <v>17</v>
      </c>
      <c r="R45" s="119">
        <v>18</v>
      </c>
      <c r="S45" s="15">
        <v>19</v>
      </c>
      <c r="T45" s="186">
        <v>20</v>
      </c>
      <c r="U45" s="76">
        <v>21</v>
      </c>
      <c r="V45" s="76">
        <v>22</v>
      </c>
      <c r="W45" s="76">
        <v>23</v>
      </c>
      <c r="X45" s="76">
        <v>24</v>
      </c>
      <c r="Y45" s="76">
        <v>25</v>
      </c>
      <c r="Z45" s="76">
        <v>26</v>
      </c>
      <c r="AA45" s="119">
        <v>27</v>
      </c>
    </row>
    <row r="46" spans="2:27" ht="15" customHeight="1" x14ac:dyDescent="0.2">
      <c r="B46" s="129"/>
      <c r="C46" s="86" t="s">
        <v>159</v>
      </c>
      <c r="D46" s="86" t="s">
        <v>160</v>
      </c>
      <c r="E46" s="86" t="s">
        <v>161</v>
      </c>
      <c r="F46" s="86" t="s">
        <v>162</v>
      </c>
      <c r="G46" s="86" t="s">
        <v>163</v>
      </c>
      <c r="H46" s="86" t="s">
        <v>164</v>
      </c>
      <c r="I46" s="140" t="s">
        <v>165</v>
      </c>
      <c r="K46" s="129"/>
      <c r="L46" s="86" t="s">
        <v>159</v>
      </c>
      <c r="M46" s="86" t="s">
        <v>160</v>
      </c>
      <c r="N46" s="86" t="s">
        <v>161</v>
      </c>
      <c r="O46" s="86" t="s">
        <v>162</v>
      </c>
      <c r="P46" s="86" t="s">
        <v>163</v>
      </c>
      <c r="Q46" s="86" t="s">
        <v>164</v>
      </c>
      <c r="R46" s="140" t="s">
        <v>165</v>
      </c>
      <c r="T46" s="129"/>
      <c r="U46" s="86" t="s">
        <v>159</v>
      </c>
      <c r="V46" s="86" t="s">
        <v>160</v>
      </c>
      <c r="W46" s="86" t="s">
        <v>161</v>
      </c>
      <c r="X46" s="86" t="s">
        <v>162</v>
      </c>
      <c r="Y46" s="86" t="s">
        <v>163</v>
      </c>
      <c r="Z46" s="86" t="s">
        <v>164</v>
      </c>
      <c r="AA46" s="140" t="s">
        <v>165</v>
      </c>
    </row>
    <row r="47" spans="2:27" ht="15" customHeight="1" x14ac:dyDescent="0.2">
      <c r="B47" s="139" t="s">
        <v>100</v>
      </c>
      <c r="C47" s="124" t="e">
        <f>VLOOKUP($F3,'Level model'!$A$59:$AA$337,C$45)</f>
        <v>#N/A</v>
      </c>
      <c r="D47" s="124" t="e">
        <f>VLOOKUP($F3,'Level model'!$A$59:$AA$337,D$45)</f>
        <v>#N/A</v>
      </c>
      <c r="E47" s="124" t="e">
        <f>VLOOKUP($F3,'Level model'!$A$59:$AA$337,E$45)</f>
        <v>#N/A</v>
      </c>
      <c r="F47" s="124" t="e">
        <f>VLOOKUP($F3,'Level model'!$A$59:$AA$337,F$45)</f>
        <v>#N/A</v>
      </c>
      <c r="G47" s="124" t="e">
        <f>VLOOKUP($F3,'Level model'!$A$59:$AA$337,G$45)</f>
        <v>#N/A</v>
      </c>
      <c r="H47" s="124" t="e">
        <f>VLOOKUP($F3,'Level model'!$A$59:$AA$337,H$45)</f>
        <v>#N/A</v>
      </c>
      <c r="I47" s="124" t="e">
        <f>VLOOKUP($F3,'Level model'!$A$59:$AA$337,I$45)</f>
        <v>#N/A</v>
      </c>
      <c r="J47" s="124" t="e">
        <f>VLOOKUP($F3,'Level model'!$A$59:$AA$337,J$45)</f>
        <v>#N/A</v>
      </c>
      <c r="K47" s="124" t="e">
        <f>VLOOKUP($F3,'Level model'!$A$59:$AA$337,K$45)</f>
        <v>#N/A</v>
      </c>
      <c r="L47" s="124" t="e">
        <f>VLOOKUP($F3,'Level model'!$A$59:$AA$337,L$45)</f>
        <v>#N/A</v>
      </c>
      <c r="M47" s="124" t="e">
        <f>VLOOKUP($F3,'Level model'!$A$59:$AA$337,M$45)</f>
        <v>#N/A</v>
      </c>
      <c r="N47" s="124" t="e">
        <f>VLOOKUP($F3,'Level model'!$A$59:$AA$337,N$45)</f>
        <v>#N/A</v>
      </c>
      <c r="O47" s="124" t="e">
        <f>VLOOKUP($F3,'Level model'!$A$59:$AA$337,O$45)</f>
        <v>#N/A</v>
      </c>
      <c r="P47" s="124" t="e">
        <f>VLOOKUP($F3,'Level model'!$A$59:$AA$337,P$45)</f>
        <v>#N/A</v>
      </c>
      <c r="Q47" s="124" t="e">
        <f>VLOOKUP($F3,'Level model'!$A$59:$AA$337,Q$45)</f>
        <v>#N/A</v>
      </c>
      <c r="R47" s="124" t="e">
        <f>VLOOKUP($F3,'Level model'!$A$59:$AA$337,R$45)</f>
        <v>#N/A</v>
      </c>
      <c r="S47" s="124" t="e">
        <f>VLOOKUP($F3,'Level model'!$A$59:$AA$337,S$45)</f>
        <v>#N/A</v>
      </c>
      <c r="T47" s="124" t="e">
        <f>VLOOKUP($F3,'Level model'!$A$59:$AA$337,T$45)</f>
        <v>#N/A</v>
      </c>
      <c r="U47" s="124" t="e">
        <f>VLOOKUP($F3,'Level model'!$A$59:$AA$337,U$45)</f>
        <v>#N/A</v>
      </c>
      <c r="V47" s="124" t="e">
        <f>VLOOKUP($F3,'Level model'!$A$59:$AA$337,V$45)</f>
        <v>#N/A</v>
      </c>
      <c r="W47" s="124" t="e">
        <f>VLOOKUP($F3,'Level model'!$A$59:$AA$337,W$45)</f>
        <v>#N/A</v>
      </c>
      <c r="X47" s="124" t="e">
        <f>VLOOKUP($F3,'Level model'!$A$59:$AA$337,X$45)</f>
        <v>#N/A</v>
      </c>
      <c r="Y47" s="124" t="e">
        <f>VLOOKUP($F3,'Level model'!$A$59:$AA$337,Y$45)</f>
        <v>#N/A</v>
      </c>
      <c r="Z47" s="124" t="e">
        <f>VLOOKUP($F3,'Level model'!$A$59:$AA$337,Z$45)</f>
        <v>#N/A</v>
      </c>
      <c r="AA47" s="124" t="e">
        <f>VLOOKUP($F3,'Level model'!$A$59:$AA$337,AA$45)</f>
        <v>#N/A</v>
      </c>
    </row>
    <row r="48" spans="2:27" ht="15" customHeight="1" x14ac:dyDescent="0.2">
      <c r="B48" s="139" t="s">
        <v>101</v>
      </c>
      <c r="C48" s="124" t="e">
        <f>VLOOKUP($F4,'Level model'!$A$59:$AA$337,C$45)</f>
        <v>#N/A</v>
      </c>
      <c r="D48" s="124" t="e">
        <f>VLOOKUP($F4,'Level model'!$A$59:$AA$337,D$45)</f>
        <v>#N/A</v>
      </c>
      <c r="E48" s="124" t="e">
        <f>VLOOKUP($F4,'Level model'!$A$59:$AA$337,E$45)</f>
        <v>#N/A</v>
      </c>
      <c r="F48" s="124" t="e">
        <f>VLOOKUP($F4,'Level model'!$A$59:$AA$337,F$45)</f>
        <v>#N/A</v>
      </c>
      <c r="G48" s="124" t="e">
        <f>VLOOKUP($F4,'Level model'!$A$59:$AA$337,G$45)</f>
        <v>#N/A</v>
      </c>
      <c r="H48" s="124" t="e">
        <f>VLOOKUP($F4,'Level model'!$A$59:$AA$337,H$45)</f>
        <v>#N/A</v>
      </c>
      <c r="I48" s="124" t="e">
        <f>VLOOKUP($F4,'Level model'!$A$59:$AA$337,I$45)</f>
        <v>#N/A</v>
      </c>
      <c r="J48" s="124" t="e">
        <f>VLOOKUP($F4,'Level model'!$A$59:$AA$337,J$45)</f>
        <v>#N/A</v>
      </c>
      <c r="K48" s="124" t="e">
        <f>VLOOKUP($F4,'Level model'!$A$59:$AA$337,K$45)</f>
        <v>#N/A</v>
      </c>
      <c r="L48" s="124" t="e">
        <f>VLOOKUP($F4,'Level model'!$A$59:$AA$337,L$45)</f>
        <v>#N/A</v>
      </c>
      <c r="M48" s="124" t="e">
        <f>VLOOKUP($F4,'Level model'!$A$59:$AA$337,M$45)</f>
        <v>#N/A</v>
      </c>
      <c r="N48" s="124" t="e">
        <f>VLOOKUP($F4,'Level model'!$A$59:$AA$337,N$45)</f>
        <v>#N/A</v>
      </c>
      <c r="O48" s="124" t="e">
        <f>VLOOKUP($F4,'Level model'!$A$59:$AA$337,O$45)</f>
        <v>#N/A</v>
      </c>
      <c r="P48" s="124" t="e">
        <f>VLOOKUP($F4,'Level model'!$A$59:$AA$337,P$45)</f>
        <v>#N/A</v>
      </c>
      <c r="Q48" s="124" t="e">
        <f>VLOOKUP($F4,'Level model'!$A$59:$AA$337,Q$45)</f>
        <v>#N/A</v>
      </c>
      <c r="R48" s="124" t="e">
        <f>VLOOKUP($F4,'Level model'!$A$59:$AA$337,R$45)</f>
        <v>#N/A</v>
      </c>
      <c r="S48" s="124" t="e">
        <f>VLOOKUP($F4,'Level model'!$A$59:$AA$337,S$45)</f>
        <v>#N/A</v>
      </c>
      <c r="T48" s="124" t="e">
        <f>VLOOKUP($F4,'Level model'!$A$59:$AA$337,T$45)</f>
        <v>#N/A</v>
      </c>
      <c r="U48" s="124" t="e">
        <f>VLOOKUP($F4,'Level model'!$A$59:$AA$337,U$45)</f>
        <v>#N/A</v>
      </c>
      <c r="V48" s="124" t="e">
        <f>VLOOKUP($F4,'Level model'!$A$59:$AA$337,V$45)</f>
        <v>#N/A</v>
      </c>
      <c r="W48" s="124" t="e">
        <f>VLOOKUP($F4,'Level model'!$A$59:$AA$337,W$45)</f>
        <v>#N/A</v>
      </c>
      <c r="X48" s="124" t="e">
        <f>VLOOKUP($F4,'Level model'!$A$59:$AA$337,X$45)</f>
        <v>#N/A</v>
      </c>
      <c r="Y48" s="124" t="e">
        <f>VLOOKUP($F4,'Level model'!$A$59:$AA$337,Y$45)</f>
        <v>#N/A</v>
      </c>
      <c r="Z48" s="124" t="e">
        <f>VLOOKUP($F4,'Level model'!$A$59:$AA$337,Z$45)</f>
        <v>#N/A</v>
      </c>
      <c r="AA48" s="124" t="e">
        <f>VLOOKUP($F4,'Level model'!$A$59:$AA$337,AA$45)</f>
        <v>#N/A</v>
      </c>
    </row>
    <row r="49" spans="1:27" ht="15" customHeight="1" x14ac:dyDescent="0.2">
      <c r="B49" s="139" t="s">
        <v>102</v>
      </c>
      <c r="C49" s="124" t="e">
        <f>VLOOKUP($F5,'Level model'!$A$59:$AA$337,C$45)</f>
        <v>#N/A</v>
      </c>
      <c r="D49" s="124" t="e">
        <f>VLOOKUP($F5,'Level model'!$A$59:$AA$337,D$45)</f>
        <v>#N/A</v>
      </c>
      <c r="E49" s="124" t="e">
        <f>VLOOKUP($F5,'Level model'!$A$59:$AA$337,E$45)</f>
        <v>#N/A</v>
      </c>
      <c r="F49" s="124" t="e">
        <f>VLOOKUP($F5,'Level model'!$A$59:$AA$337,F$45)</f>
        <v>#N/A</v>
      </c>
      <c r="G49" s="124" t="e">
        <f>VLOOKUP($F5,'Level model'!$A$59:$AA$337,G$45)</f>
        <v>#N/A</v>
      </c>
      <c r="H49" s="124" t="e">
        <f>VLOOKUP($F5,'Level model'!$A$59:$AA$337,H$45)</f>
        <v>#N/A</v>
      </c>
      <c r="I49" s="124" t="e">
        <f>VLOOKUP($F5,'Level model'!$A$59:$AA$337,I$45)</f>
        <v>#N/A</v>
      </c>
      <c r="J49" s="124" t="e">
        <f>VLOOKUP($F5,'Level model'!$A$59:$AA$337,J$45)</f>
        <v>#N/A</v>
      </c>
      <c r="K49" s="124" t="e">
        <f>VLOOKUP($F5,'Level model'!$A$59:$AA$337,K$45)</f>
        <v>#N/A</v>
      </c>
      <c r="L49" s="124" t="e">
        <f>VLOOKUP($F5,'Level model'!$A$59:$AA$337,L$45)</f>
        <v>#N/A</v>
      </c>
      <c r="M49" s="124" t="e">
        <f>VLOOKUP($F5,'Level model'!$A$59:$AA$337,M$45)</f>
        <v>#N/A</v>
      </c>
      <c r="N49" s="124" t="e">
        <f>VLOOKUP($F5,'Level model'!$A$59:$AA$337,N$45)</f>
        <v>#N/A</v>
      </c>
      <c r="O49" s="124" t="e">
        <f>VLOOKUP($F5,'Level model'!$A$59:$AA$337,O$45)</f>
        <v>#N/A</v>
      </c>
      <c r="P49" s="124" t="e">
        <f>VLOOKUP($F5,'Level model'!$A$59:$AA$337,P$45)</f>
        <v>#N/A</v>
      </c>
      <c r="Q49" s="124" t="e">
        <f>VLOOKUP($F5,'Level model'!$A$59:$AA$337,Q$45)</f>
        <v>#N/A</v>
      </c>
      <c r="R49" s="124" t="e">
        <f>VLOOKUP($F5,'Level model'!$A$59:$AA$337,R$45)</f>
        <v>#N/A</v>
      </c>
      <c r="S49" s="124" t="e">
        <f>VLOOKUP($F5,'Level model'!$A$59:$AA$337,S$45)</f>
        <v>#N/A</v>
      </c>
      <c r="T49" s="124" t="e">
        <f>VLOOKUP($F5,'Level model'!$A$59:$AA$337,T$45)</f>
        <v>#N/A</v>
      </c>
      <c r="U49" s="124" t="e">
        <f>VLOOKUP($F5,'Level model'!$A$59:$AA$337,U$45)</f>
        <v>#N/A</v>
      </c>
      <c r="V49" s="124" t="e">
        <f>VLOOKUP($F5,'Level model'!$A$59:$AA$337,V$45)</f>
        <v>#N/A</v>
      </c>
      <c r="W49" s="124" t="e">
        <f>VLOOKUP($F5,'Level model'!$A$59:$AA$337,W$45)</f>
        <v>#N/A</v>
      </c>
      <c r="X49" s="124" t="e">
        <f>VLOOKUP($F5,'Level model'!$A$59:$AA$337,X$45)</f>
        <v>#N/A</v>
      </c>
      <c r="Y49" s="124" t="e">
        <f>VLOOKUP($F5,'Level model'!$A$59:$AA$337,Y$45)</f>
        <v>#N/A</v>
      </c>
      <c r="Z49" s="124" t="e">
        <f>VLOOKUP($F5,'Level model'!$A$59:$AA$337,Z$45)</f>
        <v>#N/A</v>
      </c>
      <c r="AA49" s="124" t="e">
        <f>VLOOKUP($F5,'Level model'!$A$59:$AA$337,AA$45)</f>
        <v>#N/A</v>
      </c>
    </row>
    <row r="50" spans="1:27" ht="15" customHeight="1" x14ac:dyDescent="0.2">
      <c r="B50" s="139" t="s">
        <v>103</v>
      </c>
      <c r="C50" s="124" t="e">
        <f>VLOOKUP($F6,'Level model'!$A$59:$AA$337,C$45)</f>
        <v>#N/A</v>
      </c>
      <c r="D50" s="124" t="e">
        <f>VLOOKUP($F6,'Level model'!$A$59:$AA$337,D$45)</f>
        <v>#N/A</v>
      </c>
      <c r="E50" s="124" t="e">
        <f>VLOOKUP($F6,'Level model'!$A$59:$AA$337,E$45)</f>
        <v>#N/A</v>
      </c>
      <c r="F50" s="124" t="e">
        <f>VLOOKUP($F6,'Level model'!$A$59:$AA$337,F$45)</f>
        <v>#N/A</v>
      </c>
      <c r="G50" s="124" t="e">
        <f>VLOOKUP($F6,'Level model'!$A$59:$AA$337,G$45)</f>
        <v>#N/A</v>
      </c>
      <c r="H50" s="124" t="e">
        <f>VLOOKUP($F6,'Level model'!$A$59:$AA$337,H$45)</f>
        <v>#N/A</v>
      </c>
      <c r="I50" s="124" t="e">
        <f>VLOOKUP($F6,'Level model'!$A$59:$AA$337,I$45)</f>
        <v>#N/A</v>
      </c>
      <c r="J50" s="124" t="e">
        <f>VLOOKUP($F6,'Level model'!$A$59:$AA$337,J$45)</f>
        <v>#N/A</v>
      </c>
      <c r="K50" s="124" t="e">
        <f>VLOOKUP($F6,'Level model'!$A$59:$AA$337,K$45)</f>
        <v>#N/A</v>
      </c>
      <c r="L50" s="124" t="e">
        <f>VLOOKUP($F6,'Level model'!$A$59:$AA$337,L$45)</f>
        <v>#N/A</v>
      </c>
      <c r="M50" s="124" t="e">
        <f>VLOOKUP($F6,'Level model'!$A$59:$AA$337,M$45)</f>
        <v>#N/A</v>
      </c>
      <c r="N50" s="124" t="e">
        <f>VLOOKUP($F6,'Level model'!$A$59:$AA$337,N$45)</f>
        <v>#N/A</v>
      </c>
      <c r="O50" s="124" t="e">
        <f>VLOOKUP($F6,'Level model'!$A$59:$AA$337,O$45)</f>
        <v>#N/A</v>
      </c>
      <c r="P50" s="124" t="e">
        <f>VLOOKUP($F6,'Level model'!$A$59:$AA$337,P$45)</f>
        <v>#N/A</v>
      </c>
      <c r="Q50" s="124" t="e">
        <f>VLOOKUP($F6,'Level model'!$A$59:$AA$337,Q$45)</f>
        <v>#N/A</v>
      </c>
      <c r="R50" s="124" t="e">
        <f>VLOOKUP($F6,'Level model'!$A$59:$AA$337,R$45)</f>
        <v>#N/A</v>
      </c>
      <c r="S50" s="124" t="e">
        <f>VLOOKUP($F6,'Level model'!$A$59:$AA$337,S$45)</f>
        <v>#N/A</v>
      </c>
      <c r="T50" s="124" t="e">
        <f>VLOOKUP($F6,'Level model'!$A$59:$AA$337,T$45)</f>
        <v>#N/A</v>
      </c>
      <c r="U50" s="124" t="e">
        <f>VLOOKUP($F6,'Level model'!$A$59:$AA$337,U$45)</f>
        <v>#N/A</v>
      </c>
      <c r="V50" s="124" t="e">
        <f>VLOOKUP($F6,'Level model'!$A$59:$AA$337,V$45)</f>
        <v>#N/A</v>
      </c>
      <c r="W50" s="124" t="e">
        <f>VLOOKUP($F6,'Level model'!$A$59:$AA$337,W$45)</f>
        <v>#N/A</v>
      </c>
      <c r="X50" s="124" t="e">
        <f>VLOOKUP($F6,'Level model'!$A$59:$AA$337,X$45)</f>
        <v>#N/A</v>
      </c>
      <c r="Y50" s="124" t="e">
        <f>VLOOKUP($F6,'Level model'!$A$59:$AA$337,Y$45)</f>
        <v>#N/A</v>
      </c>
      <c r="Z50" s="124" t="e">
        <f>VLOOKUP($F6,'Level model'!$A$59:$AA$337,Z$45)</f>
        <v>#N/A</v>
      </c>
      <c r="AA50" s="124" t="e">
        <f>VLOOKUP($F6,'Level model'!$A$59:$AA$337,AA$45)</f>
        <v>#N/A</v>
      </c>
    </row>
    <row r="51" spans="1:27" ht="15" customHeight="1" x14ac:dyDescent="0.2">
      <c r="B51" s="139" t="s">
        <v>104</v>
      </c>
      <c r="C51" s="124" t="e">
        <f>VLOOKUP($F7,'Level model'!$A$59:$AA$337,C$45)</f>
        <v>#N/A</v>
      </c>
      <c r="D51" s="124" t="e">
        <f>VLOOKUP($F7,'Level model'!$A$59:$AA$337,D$45)</f>
        <v>#N/A</v>
      </c>
      <c r="E51" s="124" t="e">
        <f>VLOOKUP($F7,'Level model'!$A$59:$AA$337,E$45)</f>
        <v>#N/A</v>
      </c>
      <c r="F51" s="124" t="e">
        <f>VLOOKUP($F7,'Level model'!$A$59:$AA$337,F$45)</f>
        <v>#N/A</v>
      </c>
      <c r="G51" s="124" t="e">
        <f>VLOOKUP($F7,'Level model'!$A$59:$AA$337,G$45)</f>
        <v>#N/A</v>
      </c>
      <c r="H51" s="124" t="e">
        <f>VLOOKUP($F7,'Level model'!$A$59:$AA$337,H$45)</f>
        <v>#N/A</v>
      </c>
      <c r="I51" s="124" t="e">
        <f>VLOOKUP($F7,'Level model'!$A$59:$AA$337,I$45)</f>
        <v>#N/A</v>
      </c>
      <c r="J51" s="124" t="e">
        <f>VLOOKUP($F7,'Level model'!$A$59:$AA$337,J$45)</f>
        <v>#N/A</v>
      </c>
      <c r="K51" s="124" t="e">
        <f>VLOOKUP($F7,'Level model'!$A$59:$AA$337,K$45)</f>
        <v>#N/A</v>
      </c>
      <c r="L51" s="124" t="e">
        <f>VLOOKUP($F7,'Level model'!$A$59:$AA$337,L$45)</f>
        <v>#N/A</v>
      </c>
      <c r="M51" s="124" t="e">
        <f>VLOOKUP($F7,'Level model'!$A$59:$AA$337,M$45)</f>
        <v>#N/A</v>
      </c>
      <c r="N51" s="124" t="e">
        <f>VLOOKUP($F7,'Level model'!$A$59:$AA$337,N$45)</f>
        <v>#N/A</v>
      </c>
      <c r="O51" s="124" t="e">
        <f>VLOOKUP($F7,'Level model'!$A$59:$AA$337,O$45)</f>
        <v>#N/A</v>
      </c>
      <c r="P51" s="124" t="e">
        <f>VLOOKUP($F7,'Level model'!$A$59:$AA$337,P$45)</f>
        <v>#N/A</v>
      </c>
      <c r="Q51" s="124" t="e">
        <f>VLOOKUP($F7,'Level model'!$A$59:$AA$337,Q$45)</f>
        <v>#N/A</v>
      </c>
      <c r="R51" s="124" t="e">
        <f>VLOOKUP($F7,'Level model'!$A$59:$AA$337,R$45)</f>
        <v>#N/A</v>
      </c>
      <c r="S51" s="124" t="e">
        <f>VLOOKUP($F7,'Level model'!$A$59:$AA$337,S$45)</f>
        <v>#N/A</v>
      </c>
      <c r="T51" s="124" t="e">
        <f>VLOOKUP($F7,'Level model'!$A$59:$AA$337,T$45)</f>
        <v>#N/A</v>
      </c>
      <c r="U51" s="124" t="e">
        <f>VLOOKUP($F7,'Level model'!$A$59:$AA$337,U$45)</f>
        <v>#N/A</v>
      </c>
      <c r="V51" s="124" t="e">
        <f>VLOOKUP($F7,'Level model'!$A$59:$AA$337,V$45)</f>
        <v>#N/A</v>
      </c>
      <c r="W51" s="124" t="e">
        <f>VLOOKUP($F7,'Level model'!$A$59:$AA$337,W$45)</f>
        <v>#N/A</v>
      </c>
      <c r="X51" s="124" t="e">
        <f>VLOOKUP($F7,'Level model'!$A$59:$AA$337,X$45)</f>
        <v>#N/A</v>
      </c>
      <c r="Y51" s="124" t="e">
        <f>VLOOKUP($F7,'Level model'!$A$59:$AA$337,Y$45)</f>
        <v>#N/A</v>
      </c>
      <c r="Z51" s="124" t="e">
        <f>VLOOKUP($F7,'Level model'!$A$59:$AA$337,Z$45)</f>
        <v>#N/A</v>
      </c>
      <c r="AA51" s="124" t="e">
        <f>VLOOKUP($F7,'Level model'!$A$59:$AA$337,AA$45)</f>
        <v>#N/A</v>
      </c>
    </row>
    <row r="52" spans="1:27" ht="15" customHeight="1" x14ac:dyDescent="0.2">
      <c r="B52" s="139" t="s">
        <v>105</v>
      </c>
      <c r="C52" s="124" t="e">
        <f>VLOOKUP($F8,'Level model'!$A$59:$AA$337,C$45)</f>
        <v>#N/A</v>
      </c>
      <c r="D52" s="124" t="e">
        <f>VLOOKUP($F8,'Level model'!$A$59:$AA$337,D$45)</f>
        <v>#N/A</v>
      </c>
      <c r="E52" s="124" t="e">
        <f>VLOOKUP($F8,'Level model'!$A$59:$AA$337,E$45)</f>
        <v>#N/A</v>
      </c>
      <c r="F52" s="124" t="e">
        <f>VLOOKUP($F8,'Level model'!$A$59:$AA$337,F$45)</f>
        <v>#N/A</v>
      </c>
      <c r="G52" s="124" t="e">
        <f>VLOOKUP($F8,'Level model'!$A$59:$AA$337,G$45)</f>
        <v>#N/A</v>
      </c>
      <c r="H52" s="124" t="e">
        <f>VLOOKUP($F8,'Level model'!$A$59:$AA$337,H$45)</f>
        <v>#N/A</v>
      </c>
      <c r="I52" s="124" t="e">
        <f>VLOOKUP($F8,'Level model'!$A$59:$AA$337,I$45)</f>
        <v>#N/A</v>
      </c>
      <c r="J52" s="124" t="e">
        <f>VLOOKUP($F8,'Level model'!$A$59:$AA$337,J$45)</f>
        <v>#N/A</v>
      </c>
      <c r="K52" s="124" t="e">
        <f>VLOOKUP($F8,'Level model'!$A$59:$AA$337,K$45)</f>
        <v>#N/A</v>
      </c>
      <c r="L52" s="124" t="e">
        <f>VLOOKUP($F8,'Level model'!$A$59:$AA$337,L$45)</f>
        <v>#N/A</v>
      </c>
      <c r="M52" s="124" t="e">
        <f>VLOOKUP($F8,'Level model'!$A$59:$AA$337,M$45)</f>
        <v>#N/A</v>
      </c>
      <c r="N52" s="124" t="e">
        <f>VLOOKUP($F8,'Level model'!$A$59:$AA$337,N$45)</f>
        <v>#N/A</v>
      </c>
      <c r="O52" s="124" t="e">
        <f>VLOOKUP($F8,'Level model'!$A$59:$AA$337,O$45)</f>
        <v>#N/A</v>
      </c>
      <c r="P52" s="124" t="e">
        <f>VLOOKUP($F8,'Level model'!$A$59:$AA$337,P$45)</f>
        <v>#N/A</v>
      </c>
      <c r="Q52" s="124" t="e">
        <f>VLOOKUP($F8,'Level model'!$A$59:$AA$337,Q$45)</f>
        <v>#N/A</v>
      </c>
      <c r="R52" s="124" t="e">
        <f>VLOOKUP($F8,'Level model'!$A$59:$AA$337,R$45)</f>
        <v>#N/A</v>
      </c>
      <c r="S52" s="124" t="e">
        <f>VLOOKUP($F8,'Level model'!$A$59:$AA$337,S$45)</f>
        <v>#N/A</v>
      </c>
      <c r="T52" s="124" t="e">
        <f>VLOOKUP($F8,'Level model'!$A$59:$AA$337,T$45)</f>
        <v>#N/A</v>
      </c>
      <c r="U52" s="124" t="e">
        <f>VLOOKUP($F8,'Level model'!$A$59:$AA$337,U$45)</f>
        <v>#N/A</v>
      </c>
      <c r="V52" s="124" t="e">
        <f>VLOOKUP($F8,'Level model'!$A$59:$AA$337,V$45)</f>
        <v>#N/A</v>
      </c>
      <c r="W52" s="124" t="e">
        <f>VLOOKUP($F8,'Level model'!$A$59:$AA$337,W$45)</f>
        <v>#N/A</v>
      </c>
      <c r="X52" s="124" t="e">
        <f>VLOOKUP($F8,'Level model'!$A$59:$AA$337,X$45)</f>
        <v>#N/A</v>
      </c>
      <c r="Y52" s="124" t="e">
        <f>VLOOKUP($F8,'Level model'!$A$59:$AA$337,Y$45)</f>
        <v>#N/A</v>
      </c>
      <c r="Z52" s="124" t="e">
        <f>VLOOKUP($F8,'Level model'!$A$59:$AA$337,Z$45)</f>
        <v>#N/A</v>
      </c>
      <c r="AA52" s="124" t="e">
        <f>VLOOKUP($F8,'Level model'!$A$59:$AA$337,AA$45)</f>
        <v>#N/A</v>
      </c>
    </row>
    <row r="53" spans="1:27" ht="15" customHeight="1" x14ac:dyDescent="0.2">
      <c r="B53" s="139" t="s">
        <v>106</v>
      </c>
      <c r="C53" s="124" t="e">
        <f>VLOOKUP($F9,'Level model'!$A$59:$AA$337,C$45)</f>
        <v>#N/A</v>
      </c>
      <c r="D53" s="124" t="e">
        <f>VLOOKUP($F9,'Level model'!$A$59:$AA$337,D$45)</f>
        <v>#N/A</v>
      </c>
      <c r="E53" s="124" t="e">
        <f>VLOOKUP($F9,'Level model'!$A$59:$AA$337,E$45)</f>
        <v>#N/A</v>
      </c>
      <c r="F53" s="124" t="e">
        <f>VLOOKUP($F9,'Level model'!$A$59:$AA$337,F$45)</f>
        <v>#N/A</v>
      </c>
      <c r="G53" s="124" t="e">
        <f>VLOOKUP($F9,'Level model'!$A$59:$AA$337,G$45)</f>
        <v>#N/A</v>
      </c>
      <c r="H53" s="124" t="e">
        <f>VLOOKUP($F9,'Level model'!$A$59:$AA$337,H$45)</f>
        <v>#N/A</v>
      </c>
      <c r="I53" s="124" t="e">
        <f>VLOOKUP($F9,'Level model'!$A$59:$AA$337,I$45)</f>
        <v>#N/A</v>
      </c>
      <c r="J53" s="124" t="e">
        <f>VLOOKUP($F9,'Level model'!$A$59:$AA$337,J$45)</f>
        <v>#N/A</v>
      </c>
      <c r="K53" s="124" t="e">
        <f>VLOOKUP($F9,'Level model'!$A$59:$AA$337,K$45)</f>
        <v>#N/A</v>
      </c>
      <c r="L53" s="124" t="e">
        <f>VLOOKUP($F9,'Level model'!$A$59:$AA$337,L$45)</f>
        <v>#N/A</v>
      </c>
      <c r="M53" s="124" t="e">
        <f>VLOOKUP($F9,'Level model'!$A$59:$AA$337,M$45)</f>
        <v>#N/A</v>
      </c>
      <c r="N53" s="124" t="e">
        <f>VLOOKUP($F9,'Level model'!$A$59:$AA$337,N$45)</f>
        <v>#N/A</v>
      </c>
      <c r="O53" s="124" t="e">
        <f>VLOOKUP($F9,'Level model'!$A$59:$AA$337,O$45)</f>
        <v>#N/A</v>
      </c>
      <c r="P53" s="124" t="e">
        <f>VLOOKUP($F9,'Level model'!$A$59:$AA$337,P$45)</f>
        <v>#N/A</v>
      </c>
      <c r="Q53" s="124" t="e">
        <f>VLOOKUP($F9,'Level model'!$A$59:$AA$337,Q$45)</f>
        <v>#N/A</v>
      </c>
      <c r="R53" s="124" t="e">
        <f>VLOOKUP($F9,'Level model'!$A$59:$AA$337,R$45)</f>
        <v>#N/A</v>
      </c>
      <c r="S53" s="124" t="e">
        <f>VLOOKUP($F9,'Level model'!$A$59:$AA$337,S$45)</f>
        <v>#N/A</v>
      </c>
      <c r="T53" s="124" t="e">
        <f>VLOOKUP($F9,'Level model'!$A$59:$AA$337,T$45)</f>
        <v>#N/A</v>
      </c>
      <c r="U53" s="124" t="e">
        <f>VLOOKUP($F9,'Level model'!$A$59:$AA$337,U$45)</f>
        <v>#N/A</v>
      </c>
      <c r="V53" s="124" t="e">
        <f>VLOOKUP($F9,'Level model'!$A$59:$AA$337,V$45)</f>
        <v>#N/A</v>
      </c>
      <c r="W53" s="124" t="e">
        <f>VLOOKUP($F9,'Level model'!$A$59:$AA$337,W$45)</f>
        <v>#N/A</v>
      </c>
      <c r="X53" s="124" t="e">
        <f>VLOOKUP($F9,'Level model'!$A$59:$AA$337,X$45)</f>
        <v>#N/A</v>
      </c>
      <c r="Y53" s="124" t="e">
        <f>VLOOKUP($F9,'Level model'!$A$59:$AA$337,Y$45)</f>
        <v>#N/A</v>
      </c>
      <c r="Z53" s="124" t="e">
        <f>VLOOKUP($F9,'Level model'!$A$59:$AA$337,Z$45)</f>
        <v>#N/A</v>
      </c>
      <c r="AA53" s="124" t="e">
        <f>VLOOKUP($F9,'Level model'!$A$59:$AA$337,AA$45)</f>
        <v>#N/A</v>
      </c>
    </row>
    <row r="54" spans="1:27" ht="15" customHeight="1" x14ac:dyDescent="0.2">
      <c r="B54" s="139" t="s">
        <v>107</v>
      </c>
      <c r="C54" s="124" t="e">
        <f>VLOOKUP($F10,'Level model'!$A$59:$AA$337,C$45)</f>
        <v>#N/A</v>
      </c>
      <c r="D54" s="124" t="e">
        <f>VLOOKUP($F10,'Level model'!$A$59:$AA$337,D$45)</f>
        <v>#N/A</v>
      </c>
      <c r="E54" s="124" t="e">
        <f>VLOOKUP($F10,'Level model'!$A$59:$AA$337,E$45)</f>
        <v>#N/A</v>
      </c>
      <c r="F54" s="124" t="e">
        <f>VLOOKUP($F10,'Level model'!$A$59:$AA$337,F$45)</f>
        <v>#N/A</v>
      </c>
      <c r="G54" s="124" t="e">
        <f>VLOOKUP($F10,'Level model'!$A$59:$AA$337,G$45)</f>
        <v>#N/A</v>
      </c>
      <c r="H54" s="124" t="e">
        <f>VLOOKUP($F10,'Level model'!$A$59:$AA$337,H$45)</f>
        <v>#N/A</v>
      </c>
      <c r="I54" s="124" t="e">
        <f>VLOOKUP($F10,'Level model'!$A$59:$AA$337,I$45)</f>
        <v>#N/A</v>
      </c>
      <c r="J54" s="124" t="e">
        <f>VLOOKUP($F10,'Level model'!$A$59:$AA$337,J$45)</f>
        <v>#N/A</v>
      </c>
      <c r="K54" s="124" t="e">
        <f>VLOOKUP($F10,'Level model'!$A$59:$AA$337,K$45)</f>
        <v>#N/A</v>
      </c>
      <c r="L54" s="124" t="e">
        <f>VLOOKUP($F10,'Level model'!$A$59:$AA$337,L$45)</f>
        <v>#N/A</v>
      </c>
      <c r="M54" s="124" t="e">
        <f>VLOOKUP($F10,'Level model'!$A$59:$AA$337,M$45)</f>
        <v>#N/A</v>
      </c>
      <c r="N54" s="124" t="e">
        <f>VLOOKUP($F10,'Level model'!$A$59:$AA$337,N$45)</f>
        <v>#N/A</v>
      </c>
      <c r="O54" s="124" t="e">
        <f>VLOOKUP($F10,'Level model'!$A$59:$AA$337,O$45)</f>
        <v>#N/A</v>
      </c>
      <c r="P54" s="124" t="e">
        <f>VLOOKUP($F10,'Level model'!$A$59:$AA$337,P$45)</f>
        <v>#N/A</v>
      </c>
      <c r="Q54" s="124" t="e">
        <f>VLOOKUP($F10,'Level model'!$A$59:$AA$337,Q$45)</f>
        <v>#N/A</v>
      </c>
      <c r="R54" s="124" t="e">
        <f>VLOOKUP($F10,'Level model'!$A$59:$AA$337,R$45)</f>
        <v>#N/A</v>
      </c>
      <c r="S54" s="124" t="e">
        <f>VLOOKUP($F10,'Level model'!$A$59:$AA$337,S$45)</f>
        <v>#N/A</v>
      </c>
      <c r="T54" s="124" t="e">
        <f>VLOOKUP($F10,'Level model'!$A$59:$AA$337,T$45)</f>
        <v>#N/A</v>
      </c>
      <c r="U54" s="124" t="e">
        <f>VLOOKUP($F10,'Level model'!$A$59:$AA$337,U$45)</f>
        <v>#N/A</v>
      </c>
      <c r="V54" s="124" t="e">
        <f>VLOOKUP($F10,'Level model'!$A$59:$AA$337,V$45)</f>
        <v>#N/A</v>
      </c>
      <c r="W54" s="124" t="e">
        <f>VLOOKUP($F10,'Level model'!$A$59:$AA$337,W$45)</f>
        <v>#N/A</v>
      </c>
      <c r="X54" s="124" t="e">
        <f>VLOOKUP($F10,'Level model'!$A$59:$AA$337,X$45)</f>
        <v>#N/A</v>
      </c>
      <c r="Y54" s="124" t="e">
        <f>VLOOKUP($F10,'Level model'!$A$59:$AA$337,Y$45)</f>
        <v>#N/A</v>
      </c>
      <c r="Z54" s="124" t="e">
        <f>VLOOKUP($F10,'Level model'!$A$59:$AA$337,Z$45)</f>
        <v>#N/A</v>
      </c>
      <c r="AA54" s="124" t="e">
        <f>VLOOKUP($F10,'Level model'!$A$59:$AA$337,AA$45)</f>
        <v>#N/A</v>
      </c>
    </row>
    <row r="55" spans="1:27" ht="15" customHeight="1" x14ac:dyDescent="0.2">
      <c r="B55" s="132" t="s">
        <v>108</v>
      </c>
      <c r="C55" s="124" t="e">
        <f>VLOOKUP($F11,'Level model'!$A$59:$AA$337,C$45)</f>
        <v>#N/A</v>
      </c>
      <c r="D55" s="124" t="e">
        <f>VLOOKUP($F11,'Level model'!$A$59:$AA$337,D$45)</f>
        <v>#N/A</v>
      </c>
      <c r="E55" s="124" t="e">
        <f>VLOOKUP($F11,'Level model'!$A$59:$AA$337,E$45)</f>
        <v>#N/A</v>
      </c>
      <c r="F55" s="124" t="e">
        <f>VLOOKUP($F11,'Level model'!$A$59:$AA$337,F$45)</f>
        <v>#N/A</v>
      </c>
      <c r="G55" s="124" t="e">
        <f>VLOOKUP($F11,'Level model'!$A$59:$AA$337,G$45)</f>
        <v>#N/A</v>
      </c>
      <c r="H55" s="124" t="e">
        <f>VLOOKUP($F11,'Level model'!$A$59:$AA$337,H$45)</f>
        <v>#N/A</v>
      </c>
      <c r="I55" s="124" t="e">
        <f>VLOOKUP($F11,'Level model'!$A$59:$AA$337,I$45)</f>
        <v>#N/A</v>
      </c>
      <c r="J55" s="124" t="e">
        <f>VLOOKUP($F11,'Level model'!$A$59:$AA$337,J$45)</f>
        <v>#N/A</v>
      </c>
      <c r="K55" s="124" t="e">
        <f>VLOOKUP($F11,'Level model'!$A$59:$AA$337,K$45)</f>
        <v>#N/A</v>
      </c>
      <c r="L55" s="124" t="e">
        <f>VLOOKUP($F11,'Level model'!$A$59:$AA$337,L$45)</f>
        <v>#N/A</v>
      </c>
      <c r="M55" s="124" t="e">
        <f>VLOOKUP($F11,'Level model'!$A$59:$AA$337,M$45)</f>
        <v>#N/A</v>
      </c>
      <c r="N55" s="124" t="e">
        <f>VLOOKUP($F11,'Level model'!$A$59:$AA$337,N$45)</f>
        <v>#N/A</v>
      </c>
      <c r="O55" s="124" t="e">
        <f>VLOOKUP($F11,'Level model'!$A$59:$AA$337,O$45)</f>
        <v>#N/A</v>
      </c>
      <c r="P55" s="124" t="e">
        <f>VLOOKUP($F11,'Level model'!$A$59:$AA$337,P$45)</f>
        <v>#N/A</v>
      </c>
      <c r="Q55" s="124" t="e">
        <f>VLOOKUP($F11,'Level model'!$A$59:$AA$337,Q$45)</f>
        <v>#N/A</v>
      </c>
      <c r="R55" s="124" t="e">
        <f>VLOOKUP($F11,'Level model'!$A$59:$AA$337,R$45)</f>
        <v>#N/A</v>
      </c>
      <c r="S55" s="124" t="e">
        <f>VLOOKUP($F11,'Level model'!$A$59:$AA$337,S$45)</f>
        <v>#N/A</v>
      </c>
      <c r="T55" s="124" t="e">
        <f>VLOOKUP($F11,'Level model'!$A$59:$AA$337,T$45)</f>
        <v>#N/A</v>
      </c>
      <c r="U55" s="124" t="e">
        <f>VLOOKUP($F11,'Level model'!$A$59:$AA$337,U$45)</f>
        <v>#N/A</v>
      </c>
      <c r="V55" s="124" t="e">
        <f>VLOOKUP($F11,'Level model'!$A$59:$AA$337,V$45)</f>
        <v>#N/A</v>
      </c>
      <c r="W55" s="124" t="e">
        <f>VLOOKUP($F11,'Level model'!$A$59:$AA$337,W$45)</f>
        <v>#N/A</v>
      </c>
      <c r="X55" s="124" t="e">
        <f>VLOOKUP($F11,'Level model'!$A$59:$AA$337,X$45)</f>
        <v>#N/A</v>
      </c>
      <c r="Y55" s="124" t="e">
        <f>VLOOKUP($F11,'Level model'!$A$59:$AA$337,Y$45)</f>
        <v>#N/A</v>
      </c>
      <c r="Z55" s="124" t="e">
        <f>VLOOKUP($F11,'Level model'!$A$59:$AA$337,Z$45)</f>
        <v>#N/A</v>
      </c>
      <c r="AA55" s="124" t="e">
        <f>VLOOKUP($F11,'Level model'!$A$59:$AA$337,AA$45)</f>
        <v>#N/A</v>
      </c>
    </row>
    <row r="56" spans="1:27" ht="15" customHeight="1" x14ac:dyDescent="0.2">
      <c r="B56" s="129"/>
      <c r="C56" s="48"/>
      <c r="D56" s="48"/>
      <c r="E56" s="48"/>
      <c r="F56" s="48"/>
      <c r="G56" s="48"/>
      <c r="H56" s="48"/>
      <c r="I56" s="138"/>
      <c r="K56" s="129"/>
      <c r="L56" s="48"/>
      <c r="M56" s="48"/>
      <c r="N56" s="48"/>
      <c r="O56" s="48"/>
      <c r="P56" s="48"/>
      <c r="Q56" s="48"/>
      <c r="R56" s="138"/>
      <c r="T56" s="129"/>
      <c r="U56" s="48"/>
      <c r="V56" s="48"/>
      <c r="W56" s="48"/>
      <c r="X56" s="48"/>
      <c r="Y56" s="48"/>
      <c r="Z56" s="48"/>
      <c r="AA56" s="138"/>
    </row>
    <row r="57" spans="1:27" ht="15" customHeight="1" x14ac:dyDescent="0.2">
      <c r="B57" s="129"/>
      <c r="C57" s="86" t="s">
        <v>159</v>
      </c>
      <c r="D57" s="86" t="s">
        <v>160</v>
      </c>
      <c r="E57" s="86" t="s">
        <v>161</v>
      </c>
      <c r="F57" s="86" t="s">
        <v>162</v>
      </c>
      <c r="G57" s="86" t="s">
        <v>163</v>
      </c>
      <c r="H57" s="86" t="s">
        <v>164</v>
      </c>
      <c r="I57" s="140" t="s">
        <v>165</v>
      </c>
      <c r="K57" s="129"/>
      <c r="L57" s="86" t="s">
        <v>159</v>
      </c>
      <c r="M57" s="86" t="s">
        <v>160</v>
      </c>
      <c r="N57" s="86" t="s">
        <v>161</v>
      </c>
      <c r="O57" s="86" t="s">
        <v>162</v>
      </c>
      <c r="P57" s="86" t="s">
        <v>163</v>
      </c>
      <c r="Q57" s="86" t="s">
        <v>164</v>
      </c>
      <c r="R57" s="140" t="s">
        <v>165</v>
      </c>
      <c r="T57" s="129"/>
      <c r="U57" s="86" t="s">
        <v>159</v>
      </c>
      <c r="V57" s="86" t="s">
        <v>160</v>
      </c>
      <c r="W57" s="86" t="s">
        <v>161</v>
      </c>
      <c r="X57" s="86" t="s">
        <v>162</v>
      </c>
      <c r="Y57" s="86" t="s">
        <v>163</v>
      </c>
      <c r="Z57" s="86" t="s">
        <v>164</v>
      </c>
      <c r="AA57" s="140" t="s">
        <v>165</v>
      </c>
    </row>
    <row r="58" spans="1:27" ht="15" customHeight="1" x14ac:dyDescent="0.2">
      <c r="B58" s="410">
        <v>28522</v>
      </c>
      <c r="C58" s="411"/>
      <c r="D58" s="86"/>
      <c r="E58" s="86"/>
      <c r="F58" s="86"/>
      <c r="G58" s="86"/>
      <c r="H58" s="86"/>
      <c r="I58" s="140"/>
      <c r="K58" s="129">
        <v>28522</v>
      </c>
      <c r="L58" s="86"/>
      <c r="M58" s="86"/>
      <c r="N58" s="86"/>
      <c r="O58" s="86"/>
      <c r="P58" s="86"/>
      <c r="Q58" s="86"/>
      <c r="R58" s="140"/>
      <c r="T58" s="129">
        <v>28522</v>
      </c>
      <c r="U58" s="86"/>
      <c r="V58" s="86"/>
      <c r="W58" s="86"/>
      <c r="X58" s="86"/>
      <c r="Y58" s="86"/>
      <c r="Z58" s="86"/>
      <c r="AA58" s="140"/>
    </row>
    <row r="59" spans="1:27" ht="15" customHeight="1" x14ac:dyDescent="0.2">
      <c r="A59" s="15">
        <v>10</v>
      </c>
      <c r="B59" s="139" t="s">
        <v>100</v>
      </c>
      <c r="C59" s="48">
        <v>3.0074999999999998</v>
      </c>
      <c r="D59" s="48">
        <v>-0.35060000000000002</v>
      </c>
      <c r="E59" s="48">
        <v>-2.4799999999999999E-2</v>
      </c>
      <c r="F59" s="48">
        <v>0</v>
      </c>
      <c r="G59" s="48">
        <v>0</v>
      </c>
      <c r="H59" s="48">
        <v>0</v>
      </c>
      <c r="I59" s="138">
        <v>0</v>
      </c>
      <c r="K59" s="139" t="s">
        <v>100</v>
      </c>
      <c r="L59" s="48">
        <v>3.0074999999999998</v>
      </c>
      <c r="M59" s="48">
        <v>-0.35060000000000002</v>
      </c>
      <c r="N59" s="48">
        <v>-2.4799999999999999E-2</v>
      </c>
      <c r="O59" s="48">
        <v>0</v>
      </c>
      <c r="P59" s="48">
        <v>0</v>
      </c>
      <c r="Q59" s="48">
        <v>0</v>
      </c>
      <c r="R59" s="138">
        <v>0</v>
      </c>
      <c r="T59" s="139" t="s">
        <v>100</v>
      </c>
      <c r="U59" s="48">
        <v>3.0074999999999998</v>
      </c>
      <c r="V59" s="48">
        <v>-0.35060000000000002</v>
      </c>
      <c r="W59" s="48">
        <v>-2.4799999999999999E-2</v>
      </c>
      <c r="X59" s="48">
        <v>0</v>
      </c>
      <c r="Y59" s="48">
        <v>0</v>
      </c>
      <c r="Z59" s="48">
        <v>0</v>
      </c>
      <c r="AA59" s="138">
        <v>0</v>
      </c>
    </row>
    <row r="60" spans="1:27" ht="15" customHeight="1" x14ac:dyDescent="0.2">
      <c r="A60" s="15">
        <v>11</v>
      </c>
      <c r="B60" s="139" t="s">
        <v>101</v>
      </c>
      <c r="C60" s="48">
        <v>2.9563000000000001</v>
      </c>
      <c r="D60" s="48">
        <v>-0.32919999999999999</v>
      </c>
      <c r="E60" s="48">
        <v>-2.7099999999999999E-2</v>
      </c>
      <c r="F60" s="48">
        <v>0</v>
      </c>
      <c r="G60" s="48">
        <v>0</v>
      </c>
      <c r="H60" s="48">
        <v>0</v>
      </c>
      <c r="I60" s="138">
        <v>0</v>
      </c>
      <c r="K60" s="139" t="s">
        <v>101</v>
      </c>
      <c r="L60" s="48">
        <v>2.9563000000000001</v>
      </c>
      <c r="M60" s="48">
        <v>-0.32919999999999999</v>
      </c>
      <c r="N60" s="48">
        <v>-2.7099999999999999E-2</v>
      </c>
      <c r="O60" s="48">
        <v>0</v>
      </c>
      <c r="P60" s="48">
        <v>0</v>
      </c>
      <c r="Q60" s="48">
        <v>0</v>
      </c>
      <c r="R60" s="138">
        <v>0</v>
      </c>
      <c r="T60" s="139" t="s">
        <v>101</v>
      </c>
      <c r="U60" s="48">
        <v>2.9563000000000001</v>
      </c>
      <c r="V60" s="48">
        <v>-0.32919999999999999</v>
      </c>
      <c r="W60" s="48">
        <v>-2.7099999999999999E-2</v>
      </c>
      <c r="X60" s="48">
        <v>0</v>
      </c>
      <c r="Y60" s="48">
        <v>0</v>
      </c>
      <c r="Z60" s="48">
        <v>0</v>
      </c>
      <c r="AA60" s="138">
        <v>0</v>
      </c>
    </row>
    <row r="61" spans="1:27" ht="15" customHeight="1" x14ac:dyDescent="0.2">
      <c r="A61" s="15">
        <v>12</v>
      </c>
      <c r="B61" s="139" t="s">
        <v>102</v>
      </c>
      <c r="C61" s="48">
        <v>2.9466000000000001</v>
      </c>
      <c r="D61" s="48">
        <v>-0.36420000000000002</v>
      </c>
      <c r="E61" s="48">
        <v>-2.3699999999999999E-2</v>
      </c>
      <c r="F61" s="48">
        <v>0</v>
      </c>
      <c r="G61" s="48">
        <v>0</v>
      </c>
      <c r="H61" s="48">
        <v>0</v>
      </c>
      <c r="I61" s="138">
        <v>0</v>
      </c>
      <c r="K61" s="139" t="s">
        <v>102</v>
      </c>
      <c r="L61" s="48">
        <v>2.9466000000000001</v>
      </c>
      <c r="M61" s="48">
        <v>-0.36420000000000002</v>
      </c>
      <c r="N61" s="48">
        <v>-2.3699999999999999E-2</v>
      </c>
      <c r="O61" s="48">
        <v>0</v>
      </c>
      <c r="P61" s="48">
        <v>0</v>
      </c>
      <c r="Q61" s="48">
        <v>0</v>
      </c>
      <c r="R61" s="138">
        <v>0</v>
      </c>
      <c r="T61" s="139" t="s">
        <v>102</v>
      </c>
      <c r="U61" s="48">
        <v>2.9466000000000001</v>
      </c>
      <c r="V61" s="48">
        <v>-0.36420000000000002</v>
      </c>
      <c r="W61" s="48">
        <v>-2.3699999999999999E-2</v>
      </c>
      <c r="X61" s="48">
        <v>0</v>
      </c>
      <c r="Y61" s="48">
        <v>0</v>
      </c>
      <c r="Z61" s="48">
        <v>0</v>
      </c>
      <c r="AA61" s="138">
        <v>0</v>
      </c>
    </row>
    <row r="62" spans="1:27" ht="15" customHeight="1" x14ac:dyDescent="0.2">
      <c r="A62" s="15">
        <v>13</v>
      </c>
      <c r="B62" s="139" t="s">
        <v>103</v>
      </c>
      <c r="C62" s="48">
        <v>2.8885999999999998</v>
      </c>
      <c r="D62" s="48">
        <v>-0.36559999999999998</v>
      </c>
      <c r="E62" s="48">
        <v>-2.5499999999999998E-2</v>
      </c>
      <c r="F62" s="48">
        <v>0</v>
      </c>
      <c r="G62" s="48">
        <v>0</v>
      </c>
      <c r="H62" s="48">
        <v>0</v>
      </c>
      <c r="I62" s="138">
        <v>0</v>
      </c>
      <c r="K62" s="139" t="s">
        <v>103</v>
      </c>
      <c r="L62" s="48">
        <v>2.8885999999999998</v>
      </c>
      <c r="M62" s="48">
        <v>-0.36559999999999998</v>
      </c>
      <c r="N62" s="48">
        <v>-2.5499999999999998E-2</v>
      </c>
      <c r="O62" s="48">
        <v>0</v>
      </c>
      <c r="P62" s="48">
        <v>0</v>
      </c>
      <c r="Q62" s="48">
        <v>0</v>
      </c>
      <c r="R62" s="138">
        <v>0</v>
      </c>
      <c r="T62" s="139" t="s">
        <v>103</v>
      </c>
      <c r="U62" s="48">
        <v>2.8885999999999998</v>
      </c>
      <c r="V62" s="48">
        <v>-0.36559999999999998</v>
      </c>
      <c r="W62" s="48">
        <v>-2.5499999999999998E-2</v>
      </c>
      <c r="X62" s="48">
        <v>0</v>
      </c>
      <c r="Y62" s="48">
        <v>0</v>
      </c>
      <c r="Z62" s="48">
        <v>0</v>
      </c>
      <c r="AA62" s="138">
        <v>0</v>
      </c>
    </row>
    <row r="63" spans="1:27" ht="15" customHeight="1" x14ac:dyDescent="0.2">
      <c r="A63" s="15">
        <v>14</v>
      </c>
      <c r="B63" s="139" t="s">
        <v>104</v>
      </c>
      <c r="C63" s="48">
        <v>2.9802</v>
      </c>
      <c r="D63" s="48">
        <v>-0.39950000000000002</v>
      </c>
      <c r="E63" s="48">
        <v>-2.12E-2</v>
      </c>
      <c r="F63" s="48">
        <v>0</v>
      </c>
      <c r="G63" s="48">
        <v>0</v>
      </c>
      <c r="H63" s="48">
        <v>0</v>
      </c>
      <c r="I63" s="138">
        <v>0</v>
      </c>
      <c r="K63" s="139" t="s">
        <v>104</v>
      </c>
      <c r="L63" s="48">
        <v>2.9802</v>
      </c>
      <c r="M63" s="48">
        <v>-0.39950000000000002</v>
      </c>
      <c r="N63" s="48">
        <v>-2.12E-2</v>
      </c>
      <c r="O63" s="48">
        <v>0</v>
      </c>
      <c r="P63" s="48">
        <v>0</v>
      </c>
      <c r="Q63" s="48">
        <v>0</v>
      </c>
      <c r="R63" s="138">
        <v>0</v>
      </c>
      <c r="T63" s="139" t="s">
        <v>104</v>
      </c>
      <c r="U63" s="48">
        <v>2.9802</v>
      </c>
      <c r="V63" s="48">
        <v>-0.39950000000000002</v>
      </c>
      <c r="W63" s="48">
        <v>-2.12E-2</v>
      </c>
      <c r="X63" s="48">
        <v>0</v>
      </c>
      <c r="Y63" s="48">
        <v>0</v>
      </c>
      <c r="Z63" s="48">
        <v>0</v>
      </c>
      <c r="AA63" s="138">
        <v>0</v>
      </c>
    </row>
    <row r="64" spans="1:27" ht="15" customHeight="1" x14ac:dyDescent="0.2">
      <c r="A64" s="15">
        <v>15</v>
      </c>
      <c r="B64" s="139" t="s">
        <v>105</v>
      </c>
      <c r="C64" s="48">
        <v>2.5720999999999998</v>
      </c>
      <c r="D64" s="48">
        <v>-0.21740000000000001</v>
      </c>
      <c r="E64" s="48">
        <v>-5.2600000000000001E-2</v>
      </c>
      <c r="F64" s="48">
        <v>0</v>
      </c>
      <c r="G64" s="48">
        <v>0</v>
      </c>
      <c r="H64" s="48">
        <v>0</v>
      </c>
      <c r="I64" s="138">
        <v>0</v>
      </c>
      <c r="K64" s="139" t="s">
        <v>105</v>
      </c>
      <c r="L64" s="48">
        <v>2.5720999999999998</v>
      </c>
      <c r="M64" s="48">
        <v>-0.21740000000000001</v>
      </c>
      <c r="N64" s="48">
        <v>-5.2600000000000001E-2</v>
      </c>
      <c r="O64" s="48">
        <v>0</v>
      </c>
      <c r="P64" s="48">
        <v>0</v>
      </c>
      <c r="Q64" s="48">
        <v>0</v>
      </c>
      <c r="R64" s="138">
        <v>0</v>
      </c>
      <c r="T64" s="139" t="s">
        <v>105</v>
      </c>
      <c r="U64" s="48">
        <v>2.5720999999999998</v>
      </c>
      <c r="V64" s="48">
        <v>-0.21740000000000001</v>
      </c>
      <c r="W64" s="48">
        <v>-5.2600000000000001E-2</v>
      </c>
      <c r="X64" s="48">
        <v>0</v>
      </c>
      <c r="Y64" s="48">
        <v>0</v>
      </c>
      <c r="Z64" s="48">
        <v>0</v>
      </c>
      <c r="AA64" s="138">
        <v>0</v>
      </c>
    </row>
    <row r="65" spans="1:27" ht="15" customHeight="1" x14ac:dyDescent="0.2">
      <c r="A65" s="15">
        <v>16</v>
      </c>
      <c r="B65" s="139" t="s">
        <v>106</v>
      </c>
      <c r="C65" s="48">
        <v>3.2433000000000001</v>
      </c>
      <c r="D65" s="48">
        <v>-0.57840000000000003</v>
      </c>
      <c r="E65" s="48">
        <v>5.1000000000000004E-3</v>
      </c>
      <c r="F65" s="48">
        <v>0</v>
      </c>
      <c r="G65" s="48">
        <v>0</v>
      </c>
      <c r="H65" s="48">
        <v>0</v>
      </c>
      <c r="I65" s="138">
        <v>0</v>
      </c>
      <c r="K65" s="139" t="s">
        <v>106</v>
      </c>
      <c r="L65" s="48">
        <v>3.2433000000000001</v>
      </c>
      <c r="M65" s="48">
        <v>-0.57840000000000003</v>
      </c>
      <c r="N65" s="48">
        <v>5.1000000000000004E-3</v>
      </c>
      <c r="O65" s="48">
        <v>0</v>
      </c>
      <c r="P65" s="48">
        <v>0</v>
      </c>
      <c r="Q65" s="48">
        <v>0</v>
      </c>
      <c r="R65" s="138">
        <v>0</v>
      </c>
      <c r="T65" s="139" t="s">
        <v>106</v>
      </c>
      <c r="U65" s="48">
        <v>3.2433000000000001</v>
      </c>
      <c r="V65" s="48">
        <v>-0.57840000000000003</v>
      </c>
      <c r="W65" s="48">
        <v>5.1000000000000004E-3</v>
      </c>
      <c r="X65" s="48">
        <v>0</v>
      </c>
      <c r="Y65" s="48">
        <v>0</v>
      </c>
      <c r="Z65" s="48">
        <v>0</v>
      </c>
      <c r="AA65" s="138">
        <v>0</v>
      </c>
    </row>
    <row r="66" spans="1:27" ht="15" customHeight="1" x14ac:dyDescent="0.2">
      <c r="A66" s="15">
        <v>17</v>
      </c>
      <c r="B66" s="139" t="s">
        <v>107</v>
      </c>
      <c r="C66" s="48">
        <v>2.9559000000000002</v>
      </c>
      <c r="D66" s="48">
        <v>-0.42730000000000001</v>
      </c>
      <c r="E66" s="48">
        <v>-2.1600000000000001E-2</v>
      </c>
      <c r="F66" s="48">
        <v>0</v>
      </c>
      <c r="G66" s="48">
        <v>0</v>
      </c>
      <c r="H66" s="48">
        <v>0</v>
      </c>
      <c r="I66" s="138">
        <v>0</v>
      </c>
      <c r="K66" s="139" t="s">
        <v>107</v>
      </c>
      <c r="L66" s="48">
        <v>2.9559000000000002</v>
      </c>
      <c r="M66" s="48">
        <v>-0.42730000000000001</v>
      </c>
      <c r="N66" s="48">
        <v>-2.1600000000000001E-2</v>
      </c>
      <c r="O66" s="48">
        <v>0</v>
      </c>
      <c r="P66" s="48">
        <v>0</v>
      </c>
      <c r="Q66" s="48">
        <v>0</v>
      </c>
      <c r="R66" s="138">
        <v>0</v>
      </c>
      <c r="T66" s="139" t="s">
        <v>107</v>
      </c>
      <c r="U66" s="48">
        <v>2.9559000000000002</v>
      </c>
      <c r="V66" s="48">
        <v>-0.42730000000000001</v>
      </c>
      <c r="W66" s="48">
        <v>-2.1600000000000001E-2</v>
      </c>
      <c r="X66" s="48">
        <v>0</v>
      </c>
      <c r="Y66" s="48">
        <v>0</v>
      </c>
      <c r="Z66" s="48">
        <v>0</v>
      </c>
      <c r="AA66" s="138">
        <v>0</v>
      </c>
    </row>
    <row r="67" spans="1:27" ht="15" customHeight="1" x14ac:dyDescent="0.2">
      <c r="A67" s="15">
        <v>18</v>
      </c>
      <c r="B67" s="134" t="s">
        <v>108</v>
      </c>
      <c r="C67" s="136">
        <v>2.7429000000000001</v>
      </c>
      <c r="D67" s="136">
        <v>-0.27950000000000003</v>
      </c>
      <c r="E67" s="136">
        <v>-2.8400000000000002E-2</v>
      </c>
      <c r="F67" s="136">
        <v>0</v>
      </c>
      <c r="G67" s="136">
        <v>0</v>
      </c>
      <c r="H67" s="136">
        <v>0</v>
      </c>
      <c r="I67" s="267">
        <v>0</v>
      </c>
      <c r="K67" s="134" t="s">
        <v>108</v>
      </c>
      <c r="L67" s="136">
        <v>2.7429000000000001</v>
      </c>
      <c r="M67" s="136">
        <v>-0.27950000000000003</v>
      </c>
      <c r="N67" s="136">
        <v>-2.8400000000000002E-2</v>
      </c>
      <c r="O67" s="136">
        <v>0</v>
      </c>
      <c r="P67" s="136">
        <v>0</v>
      </c>
      <c r="Q67" s="136">
        <v>0</v>
      </c>
      <c r="R67" s="267">
        <v>0</v>
      </c>
      <c r="T67" s="134" t="s">
        <v>108</v>
      </c>
      <c r="U67" s="136">
        <v>2.7429000000000001</v>
      </c>
      <c r="V67" s="136">
        <v>-0.27950000000000003</v>
      </c>
      <c r="W67" s="136">
        <v>-2.8400000000000002E-2</v>
      </c>
      <c r="X67" s="136">
        <v>0</v>
      </c>
      <c r="Y67" s="136">
        <v>0</v>
      </c>
      <c r="Z67" s="136">
        <v>0</v>
      </c>
      <c r="AA67" s="267">
        <v>0</v>
      </c>
    </row>
    <row r="68" spans="1:27" ht="15" customHeight="1" x14ac:dyDescent="0.2">
      <c r="A68" s="15">
        <v>19</v>
      </c>
      <c r="B68" s="412">
        <v>33848</v>
      </c>
      <c r="C68" s="48"/>
      <c r="D68" s="48"/>
      <c r="E68" s="48"/>
      <c r="F68" s="48"/>
      <c r="G68" s="48"/>
      <c r="H68" s="48"/>
      <c r="I68" s="138"/>
      <c r="K68" s="132">
        <v>33848</v>
      </c>
      <c r="L68" s="48"/>
      <c r="M68" s="48"/>
      <c r="N68" s="48"/>
      <c r="O68" s="48"/>
      <c r="P68" s="48"/>
      <c r="Q68" s="48"/>
      <c r="R68" s="138"/>
      <c r="T68" s="132">
        <v>33848</v>
      </c>
      <c r="U68" s="48"/>
      <c r="V68" s="48"/>
      <c r="W68" s="48"/>
      <c r="X68" s="48"/>
      <c r="Y68" s="48"/>
      <c r="Z68" s="48"/>
      <c r="AA68" s="138"/>
    </row>
    <row r="69" spans="1:27" ht="15" customHeight="1" x14ac:dyDescent="0.2">
      <c r="A69" s="15">
        <v>20</v>
      </c>
      <c r="B69" s="139" t="s">
        <v>100</v>
      </c>
      <c r="C69" s="279">
        <v>3.0478999999999998</v>
      </c>
      <c r="D69" s="279">
        <v>-0.35060000000000002</v>
      </c>
      <c r="E69" s="279">
        <v>-2.4799999999999999E-2</v>
      </c>
      <c r="F69" s="279">
        <v>0</v>
      </c>
      <c r="G69" s="279">
        <v>0</v>
      </c>
      <c r="H69" s="279">
        <v>0</v>
      </c>
      <c r="I69" s="280">
        <v>0</v>
      </c>
      <c r="K69" s="139" t="s">
        <v>100</v>
      </c>
      <c r="L69" s="279">
        <v>3.0478999999999998</v>
      </c>
      <c r="M69" s="279">
        <v>-0.35060000000000002</v>
      </c>
      <c r="N69" s="279">
        <v>-2.4799999999999999E-2</v>
      </c>
      <c r="O69" s="279">
        <v>0</v>
      </c>
      <c r="P69" s="279">
        <v>0</v>
      </c>
      <c r="Q69" s="279">
        <v>0</v>
      </c>
      <c r="R69" s="280">
        <v>0</v>
      </c>
      <c r="T69" s="139" t="s">
        <v>100</v>
      </c>
      <c r="U69" s="279">
        <v>3.0478999999999998</v>
      </c>
      <c r="V69" s="279">
        <v>-0.35060000000000002</v>
      </c>
      <c r="W69" s="279">
        <v>-2.4799999999999999E-2</v>
      </c>
      <c r="X69" s="279">
        <v>0</v>
      </c>
      <c r="Y69" s="279">
        <v>0</v>
      </c>
      <c r="Z69" s="279">
        <v>0</v>
      </c>
      <c r="AA69" s="280">
        <v>0</v>
      </c>
    </row>
    <row r="70" spans="1:27" ht="15" customHeight="1" x14ac:dyDescent="0.2">
      <c r="A70" s="15">
        <v>21</v>
      </c>
      <c r="B70" s="139" t="s">
        <v>101</v>
      </c>
      <c r="C70" s="279">
        <v>2.9672999999999998</v>
      </c>
      <c r="D70" s="279">
        <v>-0.32919999999999999</v>
      </c>
      <c r="E70" s="279">
        <v>-2.7099999999999999E-2</v>
      </c>
      <c r="F70" s="279">
        <v>0</v>
      </c>
      <c r="G70" s="279">
        <v>0</v>
      </c>
      <c r="H70" s="279">
        <v>0</v>
      </c>
      <c r="I70" s="280">
        <v>0</v>
      </c>
      <c r="K70" s="139" t="s">
        <v>101</v>
      </c>
      <c r="L70" s="279">
        <v>2.9672999999999998</v>
      </c>
      <c r="M70" s="279">
        <v>-0.32919999999999999</v>
      </c>
      <c r="N70" s="279">
        <v>-2.7099999999999999E-2</v>
      </c>
      <c r="O70" s="279">
        <v>0</v>
      </c>
      <c r="P70" s="279">
        <v>0</v>
      </c>
      <c r="Q70" s="279">
        <v>0</v>
      </c>
      <c r="R70" s="280">
        <v>0</v>
      </c>
      <c r="T70" s="139" t="s">
        <v>101</v>
      </c>
      <c r="U70" s="279">
        <v>2.9672999999999998</v>
      </c>
      <c r="V70" s="279">
        <v>-0.32919999999999999</v>
      </c>
      <c r="W70" s="279">
        <v>-2.7099999999999999E-2</v>
      </c>
      <c r="X70" s="279">
        <v>0</v>
      </c>
      <c r="Y70" s="279">
        <v>0</v>
      </c>
      <c r="Z70" s="279">
        <v>0</v>
      </c>
      <c r="AA70" s="280">
        <v>0</v>
      </c>
    </row>
    <row r="71" spans="1:27" ht="15" customHeight="1" x14ac:dyDescent="0.2">
      <c r="A71" s="15">
        <v>22</v>
      </c>
      <c r="B71" s="139" t="s">
        <v>102</v>
      </c>
      <c r="C71" s="279">
        <v>2.9895999999999998</v>
      </c>
      <c r="D71" s="279">
        <v>-0.36420000000000002</v>
      </c>
      <c r="E71" s="279">
        <v>-2.3699999999999999E-2</v>
      </c>
      <c r="F71" s="279">
        <v>0</v>
      </c>
      <c r="G71" s="279">
        <v>0</v>
      </c>
      <c r="H71" s="279">
        <v>0</v>
      </c>
      <c r="I71" s="280">
        <v>0</v>
      </c>
      <c r="K71" s="139" t="s">
        <v>102</v>
      </c>
      <c r="L71" s="279">
        <v>2.9895999999999998</v>
      </c>
      <c r="M71" s="279">
        <v>-0.36420000000000002</v>
      </c>
      <c r="N71" s="279">
        <v>-2.3699999999999999E-2</v>
      </c>
      <c r="O71" s="279">
        <v>0</v>
      </c>
      <c r="P71" s="279">
        <v>0</v>
      </c>
      <c r="Q71" s="279">
        <v>0</v>
      </c>
      <c r="R71" s="280">
        <v>0</v>
      </c>
      <c r="T71" s="139" t="s">
        <v>102</v>
      </c>
      <c r="U71" s="279">
        <v>2.9895999999999998</v>
      </c>
      <c r="V71" s="279">
        <v>-0.36420000000000002</v>
      </c>
      <c r="W71" s="279">
        <v>-2.3699999999999999E-2</v>
      </c>
      <c r="X71" s="279">
        <v>0</v>
      </c>
      <c r="Y71" s="279">
        <v>0</v>
      </c>
      <c r="Z71" s="279">
        <v>0</v>
      </c>
      <c r="AA71" s="280">
        <v>0</v>
      </c>
    </row>
    <row r="72" spans="1:27" ht="15" customHeight="1" x14ac:dyDescent="0.2">
      <c r="A72" s="15">
        <v>23</v>
      </c>
      <c r="B72" s="139" t="s">
        <v>103</v>
      </c>
      <c r="C72" s="279">
        <v>2.9298000000000002</v>
      </c>
      <c r="D72" s="279">
        <v>-0.36559999999999998</v>
      </c>
      <c r="E72" s="279">
        <v>-2.5499999999999998E-2</v>
      </c>
      <c r="F72" s="279">
        <v>0</v>
      </c>
      <c r="G72" s="279">
        <v>0</v>
      </c>
      <c r="H72" s="279">
        <v>0</v>
      </c>
      <c r="I72" s="280">
        <v>0</v>
      </c>
      <c r="K72" s="139" t="s">
        <v>103</v>
      </c>
      <c r="L72" s="279">
        <v>2.9298000000000002</v>
      </c>
      <c r="M72" s="279">
        <v>-0.36559999999999998</v>
      </c>
      <c r="N72" s="279">
        <v>-2.5499999999999998E-2</v>
      </c>
      <c r="O72" s="279">
        <v>0</v>
      </c>
      <c r="P72" s="279">
        <v>0</v>
      </c>
      <c r="Q72" s="279">
        <v>0</v>
      </c>
      <c r="R72" s="280">
        <v>0</v>
      </c>
      <c r="T72" s="139" t="s">
        <v>103</v>
      </c>
      <c r="U72" s="279">
        <v>2.9298000000000002</v>
      </c>
      <c r="V72" s="279">
        <v>-0.36559999999999998</v>
      </c>
      <c r="W72" s="279">
        <v>-2.5499999999999998E-2</v>
      </c>
      <c r="X72" s="279">
        <v>0</v>
      </c>
      <c r="Y72" s="279">
        <v>0</v>
      </c>
      <c r="Z72" s="279">
        <v>0</v>
      </c>
      <c r="AA72" s="280">
        <v>0</v>
      </c>
    </row>
    <row r="73" spans="1:27" ht="15" customHeight="1" x14ac:dyDescent="0.2">
      <c r="A73" s="15">
        <v>24</v>
      </c>
      <c r="B73" s="139" t="s">
        <v>104</v>
      </c>
      <c r="C73" s="279">
        <v>3.032</v>
      </c>
      <c r="D73" s="279">
        <v>-0.39950000000000002</v>
      </c>
      <c r="E73" s="279">
        <v>-2.12E-2</v>
      </c>
      <c r="F73" s="279">
        <v>0</v>
      </c>
      <c r="G73" s="279">
        <v>0</v>
      </c>
      <c r="H73" s="279">
        <v>0</v>
      </c>
      <c r="I73" s="280">
        <v>0</v>
      </c>
      <c r="K73" s="139" t="s">
        <v>104</v>
      </c>
      <c r="L73" s="279">
        <v>3.032</v>
      </c>
      <c r="M73" s="279">
        <v>-0.39950000000000002</v>
      </c>
      <c r="N73" s="279">
        <v>-2.12E-2</v>
      </c>
      <c r="O73" s="279">
        <v>0</v>
      </c>
      <c r="P73" s="279">
        <v>0</v>
      </c>
      <c r="Q73" s="279">
        <v>0</v>
      </c>
      <c r="R73" s="280">
        <v>0</v>
      </c>
      <c r="T73" s="139" t="s">
        <v>104</v>
      </c>
      <c r="U73" s="279">
        <v>3.032</v>
      </c>
      <c r="V73" s="279">
        <v>-0.39950000000000002</v>
      </c>
      <c r="W73" s="279">
        <v>-2.12E-2</v>
      </c>
      <c r="X73" s="279">
        <v>0</v>
      </c>
      <c r="Y73" s="279">
        <v>0</v>
      </c>
      <c r="Z73" s="279">
        <v>0</v>
      </c>
      <c r="AA73" s="280">
        <v>0</v>
      </c>
    </row>
    <row r="74" spans="1:27" ht="15" customHeight="1" x14ac:dyDescent="0.2">
      <c r="A74" s="15">
        <v>25</v>
      </c>
      <c r="B74" s="139" t="s">
        <v>105</v>
      </c>
      <c r="C74" s="279">
        <v>2.5871</v>
      </c>
      <c r="D74" s="279">
        <v>-0.21740000000000001</v>
      </c>
      <c r="E74" s="279">
        <v>-5.2600000000000001E-2</v>
      </c>
      <c r="F74" s="279">
        <v>0</v>
      </c>
      <c r="G74" s="279">
        <v>0</v>
      </c>
      <c r="H74" s="279">
        <v>0</v>
      </c>
      <c r="I74" s="280">
        <v>0</v>
      </c>
      <c r="K74" s="139" t="s">
        <v>105</v>
      </c>
      <c r="L74" s="279">
        <v>2.5871</v>
      </c>
      <c r="M74" s="279">
        <v>-0.21740000000000001</v>
      </c>
      <c r="N74" s="279">
        <v>-5.2600000000000001E-2</v>
      </c>
      <c r="O74" s="279">
        <v>0</v>
      </c>
      <c r="P74" s="279">
        <v>0</v>
      </c>
      <c r="Q74" s="279">
        <v>0</v>
      </c>
      <c r="R74" s="280">
        <v>0</v>
      </c>
      <c r="T74" s="139" t="s">
        <v>105</v>
      </c>
      <c r="U74" s="279">
        <v>2.5871</v>
      </c>
      <c r="V74" s="279">
        <v>-0.21740000000000001</v>
      </c>
      <c r="W74" s="279">
        <v>-5.2600000000000001E-2</v>
      </c>
      <c r="X74" s="279">
        <v>0</v>
      </c>
      <c r="Y74" s="279">
        <v>0</v>
      </c>
      <c r="Z74" s="279">
        <v>0</v>
      </c>
      <c r="AA74" s="280">
        <v>0</v>
      </c>
    </row>
    <row r="75" spans="1:27" ht="15" customHeight="1" x14ac:dyDescent="0.2">
      <c r="A75" s="15">
        <v>26</v>
      </c>
      <c r="B75" s="139" t="s">
        <v>106</v>
      </c>
      <c r="C75" s="279">
        <v>3.1505000000000001</v>
      </c>
      <c r="D75" s="279">
        <v>-0.57840000000000003</v>
      </c>
      <c r="E75" s="279">
        <v>5.1000000000000004E-3</v>
      </c>
      <c r="F75" s="279">
        <v>0</v>
      </c>
      <c r="G75" s="279">
        <v>0</v>
      </c>
      <c r="H75" s="279">
        <v>0</v>
      </c>
      <c r="I75" s="280">
        <v>0</v>
      </c>
      <c r="K75" s="139" t="s">
        <v>106</v>
      </c>
      <c r="L75" s="279">
        <v>3.1505000000000001</v>
      </c>
      <c r="M75" s="279">
        <v>-0.57840000000000003</v>
      </c>
      <c r="N75" s="279">
        <v>5.1000000000000004E-3</v>
      </c>
      <c r="O75" s="279">
        <v>0</v>
      </c>
      <c r="P75" s="279">
        <v>0</v>
      </c>
      <c r="Q75" s="279">
        <v>0</v>
      </c>
      <c r="R75" s="280">
        <v>0</v>
      </c>
      <c r="T75" s="139" t="s">
        <v>106</v>
      </c>
      <c r="U75" s="279">
        <v>3.1505000000000001</v>
      </c>
      <c r="V75" s="279">
        <v>-0.57840000000000003</v>
      </c>
      <c r="W75" s="279">
        <v>5.1000000000000004E-3</v>
      </c>
      <c r="X75" s="279">
        <v>0</v>
      </c>
      <c r="Y75" s="279">
        <v>0</v>
      </c>
      <c r="Z75" s="279">
        <v>0</v>
      </c>
      <c r="AA75" s="280">
        <v>0</v>
      </c>
    </row>
    <row r="76" spans="1:27" ht="15" customHeight="1" x14ac:dyDescent="0.2">
      <c r="A76" s="15">
        <v>27</v>
      </c>
      <c r="B76" s="139" t="s">
        <v>107</v>
      </c>
      <c r="C76" s="279">
        <v>2.8631000000000002</v>
      </c>
      <c r="D76" s="279">
        <v>-0.42730000000000001</v>
      </c>
      <c r="E76" s="279">
        <v>-2.1600000000000001E-2</v>
      </c>
      <c r="F76" s="279">
        <v>0</v>
      </c>
      <c r="G76" s="279">
        <v>0</v>
      </c>
      <c r="H76" s="279">
        <v>0</v>
      </c>
      <c r="I76" s="280">
        <v>0</v>
      </c>
      <c r="K76" s="139" t="s">
        <v>107</v>
      </c>
      <c r="L76" s="279">
        <v>2.8631000000000002</v>
      </c>
      <c r="M76" s="279">
        <v>-0.42730000000000001</v>
      </c>
      <c r="N76" s="279">
        <v>-2.1600000000000001E-2</v>
      </c>
      <c r="O76" s="279">
        <v>0</v>
      </c>
      <c r="P76" s="279">
        <v>0</v>
      </c>
      <c r="Q76" s="279">
        <v>0</v>
      </c>
      <c r="R76" s="280">
        <v>0</v>
      </c>
      <c r="T76" s="139" t="s">
        <v>107</v>
      </c>
      <c r="U76" s="279">
        <v>2.8631000000000002</v>
      </c>
      <c r="V76" s="279">
        <v>-0.42730000000000001</v>
      </c>
      <c r="W76" s="279">
        <v>-2.1600000000000001E-2</v>
      </c>
      <c r="X76" s="279">
        <v>0</v>
      </c>
      <c r="Y76" s="279">
        <v>0</v>
      </c>
      <c r="Z76" s="279">
        <v>0</v>
      </c>
      <c r="AA76" s="280">
        <v>0</v>
      </c>
    </row>
    <row r="77" spans="1:27" ht="15" customHeight="1" x14ac:dyDescent="0.2">
      <c r="A77" s="15">
        <v>28</v>
      </c>
      <c r="B77" s="132" t="s">
        <v>108</v>
      </c>
      <c r="C77" s="279">
        <v>2.7707999999999999</v>
      </c>
      <c r="D77" s="279">
        <v>-0.27950000000000003</v>
      </c>
      <c r="E77" s="279">
        <v>-2.8400000000000002E-2</v>
      </c>
      <c r="F77" s="279">
        <v>0</v>
      </c>
      <c r="G77" s="279">
        <v>0</v>
      </c>
      <c r="H77" s="279">
        <v>0</v>
      </c>
      <c r="I77" s="280">
        <v>0</v>
      </c>
      <c r="K77" s="132" t="s">
        <v>108</v>
      </c>
      <c r="L77" s="279">
        <v>2.7707999999999999</v>
      </c>
      <c r="M77" s="279">
        <v>-0.27950000000000003</v>
      </c>
      <c r="N77" s="279">
        <v>-2.8400000000000002E-2</v>
      </c>
      <c r="O77" s="279">
        <v>0</v>
      </c>
      <c r="P77" s="279">
        <v>0</v>
      </c>
      <c r="Q77" s="279">
        <v>0</v>
      </c>
      <c r="R77" s="280">
        <v>0</v>
      </c>
      <c r="T77" s="132" t="s">
        <v>108</v>
      </c>
      <c r="U77" s="279">
        <v>2.7707999999999999</v>
      </c>
      <c r="V77" s="279">
        <v>-0.27950000000000003</v>
      </c>
      <c r="W77" s="279">
        <v>-2.8400000000000002E-2</v>
      </c>
      <c r="X77" s="279">
        <v>0</v>
      </c>
      <c r="Y77" s="279">
        <v>0</v>
      </c>
      <c r="Z77" s="279">
        <v>0</v>
      </c>
      <c r="AA77" s="280">
        <v>0</v>
      </c>
    </row>
    <row r="78" spans="1:27" ht="15" customHeight="1" x14ac:dyDescent="0.2">
      <c r="A78" s="15">
        <v>29</v>
      </c>
      <c r="B78" s="410">
        <v>33909</v>
      </c>
      <c r="C78" s="279"/>
      <c r="D78" s="279"/>
      <c r="E78" s="279"/>
      <c r="F78" s="279"/>
      <c r="G78" s="279"/>
      <c r="H78" s="279"/>
      <c r="I78" s="280"/>
      <c r="K78" s="132">
        <v>33909</v>
      </c>
      <c r="L78" s="279"/>
      <c r="M78" s="279"/>
      <c r="N78" s="279"/>
      <c r="O78" s="279"/>
      <c r="P78" s="279"/>
      <c r="Q78" s="279"/>
      <c r="R78" s="280"/>
      <c r="T78" s="132">
        <v>33909</v>
      </c>
      <c r="U78" s="279"/>
      <c r="V78" s="279"/>
      <c r="W78" s="279"/>
      <c r="X78" s="279"/>
      <c r="Y78" s="279"/>
      <c r="Z78" s="279"/>
      <c r="AA78" s="280"/>
    </row>
    <row r="79" spans="1:27" ht="15" customHeight="1" x14ac:dyDescent="0.2">
      <c r="A79" s="15">
        <v>30</v>
      </c>
      <c r="B79" s="139" t="s">
        <v>100</v>
      </c>
      <c r="C79" s="315">
        <v>3.0478999999999998</v>
      </c>
      <c r="D79" s="279">
        <v>-0.35060000000000002</v>
      </c>
      <c r="E79" s="279">
        <v>-2.4799999999999999E-2</v>
      </c>
      <c r="F79" s="279">
        <v>0</v>
      </c>
      <c r="G79" s="279">
        <v>0</v>
      </c>
      <c r="H79" s="279">
        <v>0</v>
      </c>
      <c r="I79" s="280">
        <v>0</v>
      </c>
      <c r="K79" s="139" t="s">
        <v>100</v>
      </c>
      <c r="L79" s="315">
        <v>3.0478999999999998</v>
      </c>
      <c r="M79" s="279">
        <v>-0.35060000000000002</v>
      </c>
      <c r="N79" s="279">
        <v>-2.4799999999999999E-2</v>
      </c>
      <c r="O79" s="279">
        <v>0</v>
      </c>
      <c r="P79" s="279">
        <v>0</v>
      </c>
      <c r="Q79" s="279">
        <v>0</v>
      </c>
      <c r="R79" s="280">
        <v>0</v>
      </c>
      <c r="T79" s="139" t="s">
        <v>100</v>
      </c>
      <c r="U79" s="315">
        <v>3.0478999999999998</v>
      </c>
      <c r="V79" s="279">
        <v>-0.35060000000000002</v>
      </c>
      <c r="W79" s="279">
        <v>-2.4799999999999999E-2</v>
      </c>
      <c r="X79" s="279">
        <v>0</v>
      </c>
      <c r="Y79" s="279">
        <v>0</v>
      </c>
      <c r="Z79" s="279">
        <v>0</v>
      </c>
      <c r="AA79" s="280">
        <v>0</v>
      </c>
    </row>
    <row r="80" spans="1:27" ht="15" customHeight="1" x14ac:dyDescent="0.2">
      <c r="A80" s="15">
        <v>31</v>
      </c>
      <c r="B80" s="139" t="s">
        <v>101</v>
      </c>
      <c r="C80" s="315">
        <v>2.9672999999999998</v>
      </c>
      <c r="D80" s="279">
        <v>-0.32919999999999999</v>
      </c>
      <c r="E80" s="279">
        <v>-2.7099999999999999E-2</v>
      </c>
      <c r="F80" s="279">
        <v>0</v>
      </c>
      <c r="G80" s="279">
        <v>0</v>
      </c>
      <c r="H80" s="279">
        <v>0</v>
      </c>
      <c r="I80" s="280">
        <v>0</v>
      </c>
      <c r="K80" s="139" t="s">
        <v>101</v>
      </c>
      <c r="L80" s="315">
        <v>2.9672999999999998</v>
      </c>
      <c r="M80" s="279">
        <v>-0.32919999999999999</v>
      </c>
      <c r="N80" s="279">
        <v>-2.7099999999999999E-2</v>
      </c>
      <c r="O80" s="279">
        <v>0</v>
      </c>
      <c r="P80" s="279">
        <v>0</v>
      </c>
      <c r="Q80" s="279">
        <v>0</v>
      </c>
      <c r="R80" s="280">
        <v>0</v>
      </c>
      <c r="T80" s="139" t="s">
        <v>101</v>
      </c>
      <c r="U80" s="315">
        <v>2.9672999999999998</v>
      </c>
      <c r="V80" s="279">
        <v>-0.32919999999999999</v>
      </c>
      <c r="W80" s="279">
        <v>-2.7099999999999999E-2</v>
      </c>
      <c r="X80" s="279">
        <v>0</v>
      </c>
      <c r="Y80" s="279">
        <v>0</v>
      </c>
      <c r="Z80" s="279">
        <v>0</v>
      </c>
      <c r="AA80" s="280">
        <v>0</v>
      </c>
    </row>
    <row r="81" spans="1:27" ht="15" customHeight="1" x14ac:dyDescent="0.2">
      <c r="A81" s="15">
        <v>32</v>
      </c>
      <c r="B81" s="139" t="s">
        <v>102</v>
      </c>
      <c r="C81" s="315">
        <v>2.9895999999999998</v>
      </c>
      <c r="D81" s="279">
        <v>-0.36420000000000002</v>
      </c>
      <c r="E81" s="279">
        <v>-2.3699999999999999E-2</v>
      </c>
      <c r="F81" s="279">
        <v>0</v>
      </c>
      <c r="G81" s="279">
        <v>0</v>
      </c>
      <c r="H81" s="279">
        <v>0</v>
      </c>
      <c r="I81" s="280">
        <v>0</v>
      </c>
      <c r="K81" s="139" t="s">
        <v>102</v>
      </c>
      <c r="L81" s="315">
        <v>2.9895999999999998</v>
      </c>
      <c r="M81" s="279">
        <v>-0.36420000000000002</v>
      </c>
      <c r="N81" s="279">
        <v>-2.3699999999999999E-2</v>
      </c>
      <c r="O81" s="279">
        <v>0</v>
      </c>
      <c r="P81" s="279">
        <v>0</v>
      </c>
      <c r="Q81" s="279">
        <v>0</v>
      </c>
      <c r="R81" s="280">
        <v>0</v>
      </c>
      <c r="T81" s="139" t="s">
        <v>102</v>
      </c>
      <c r="U81" s="315">
        <v>2.9895999999999998</v>
      </c>
      <c r="V81" s="279">
        <v>-0.36420000000000002</v>
      </c>
      <c r="W81" s="279">
        <v>-2.3699999999999999E-2</v>
      </c>
      <c r="X81" s="279">
        <v>0</v>
      </c>
      <c r="Y81" s="279">
        <v>0</v>
      </c>
      <c r="Z81" s="279">
        <v>0</v>
      </c>
      <c r="AA81" s="280">
        <v>0</v>
      </c>
    </row>
    <row r="82" spans="1:27" ht="15" customHeight="1" x14ac:dyDescent="0.2">
      <c r="A82" s="15">
        <v>33</v>
      </c>
      <c r="B82" s="139" t="s">
        <v>103</v>
      </c>
      <c r="C82" s="315">
        <v>2.9298000000000002</v>
      </c>
      <c r="D82" s="279">
        <v>-0.36559999999999998</v>
      </c>
      <c r="E82" s="279">
        <v>-2.5499999999999998E-2</v>
      </c>
      <c r="F82" s="279">
        <v>0</v>
      </c>
      <c r="G82" s="279">
        <v>0</v>
      </c>
      <c r="H82" s="279">
        <v>0</v>
      </c>
      <c r="I82" s="280">
        <v>0</v>
      </c>
      <c r="K82" s="139" t="s">
        <v>103</v>
      </c>
      <c r="L82" s="315">
        <v>2.9298000000000002</v>
      </c>
      <c r="M82" s="279">
        <v>-0.36559999999999998</v>
      </c>
      <c r="N82" s="279">
        <v>-2.5499999999999998E-2</v>
      </c>
      <c r="O82" s="279">
        <v>0</v>
      </c>
      <c r="P82" s="279">
        <v>0</v>
      </c>
      <c r="Q82" s="279">
        <v>0</v>
      </c>
      <c r="R82" s="280">
        <v>0</v>
      </c>
      <c r="T82" s="139" t="s">
        <v>103</v>
      </c>
      <c r="U82" s="315">
        <v>2.9298000000000002</v>
      </c>
      <c r="V82" s="279">
        <v>-0.36559999999999998</v>
      </c>
      <c r="W82" s="279">
        <v>-2.5499999999999998E-2</v>
      </c>
      <c r="X82" s="279">
        <v>0</v>
      </c>
      <c r="Y82" s="279">
        <v>0</v>
      </c>
      <c r="Z82" s="279">
        <v>0</v>
      </c>
      <c r="AA82" s="280">
        <v>0</v>
      </c>
    </row>
    <row r="83" spans="1:27" ht="15" customHeight="1" x14ac:dyDescent="0.2">
      <c r="A83" s="15">
        <v>34</v>
      </c>
      <c r="B83" s="139" t="s">
        <v>104</v>
      </c>
      <c r="C83" s="315">
        <v>3.032</v>
      </c>
      <c r="D83" s="279">
        <v>-0.39950000000000002</v>
      </c>
      <c r="E83" s="279">
        <v>-2.12E-2</v>
      </c>
      <c r="F83" s="279">
        <v>0</v>
      </c>
      <c r="G83" s="279">
        <v>0</v>
      </c>
      <c r="H83" s="279">
        <v>0</v>
      </c>
      <c r="I83" s="280">
        <v>0</v>
      </c>
      <c r="K83" s="139" t="s">
        <v>104</v>
      </c>
      <c r="L83" s="315">
        <v>3.032</v>
      </c>
      <c r="M83" s="279">
        <v>-0.39950000000000002</v>
      </c>
      <c r="N83" s="279">
        <v>-2.12E-2</v>
      </c>
      <c r="O83" s="279">
        <v>0</v>
      </c>
      <c r="P83" s="279">
        <v>0</v>
      </c>
      <c r="Q83" s="279">
        <v>0</v>
      </c>
      <c r="R83" s="280">
        <v>0</v>
      </c>
      <c r="T83" s="139" t="s">
        <v>104</v>
      </c>
      <c r="U83" s="315">
        <v>3.032</v>
      </c>
      <c r="V83" s="279">
        <v>-0.39950000000000002</v>
      </c>
      <c r="W83" s="279">
        <v>-2.12E-2</v>
      </c>
      <c r="X83" s="279">
        <v>0</v>
      </c>
      <c r="Y83" s="279">
        <v>0</v>
      </c>
      <c r="Z83" s="279">
        <v>0</v>
      </c>
      <c r="AA83" s="280">
        <v>0</v>
      </c>
    </row>
    <row r="84" spans="1:27" ht="15" customHeight="1" x14ac:dyDescent="0.2">
      <c r="A84" s="15">
        <v>35</v>
      </c>
      <c r="B84" s="139" t="s">
        <v>105</v>
      </c>
      <c r="C84" s="315">
        <v>2.5871</v>
      </c>
      <c r="D84" s="279">
        <v>-0.21740000000000001</v>
      </c>
      <c r="E84" s="279">
        <v>-5.2600000000000001E-2</v>
      </c>
      <c r="F84" s="279">
        <v>0</v>
      </c>
      <c r="G84" s="279">
        <v>0</v>
      </c>
      <c r="H84" s="279">
        <v>0</v>
      </c>
      <c r="I84" s="280">
        <v>0</v>
      </c>
      <c r="K84" s="139" t="s">
        <v>105</v>
      </c>
      <c r="L84" s="315">
        <v>2.5871</v>
      </c>
      <c r="M84" s="279">
        <v>-0.21740000000000001</v>
      </c>
      <c r="N84" s="279">
        <v>-5.2600000000000001E-2</v>
      </c>
      <c r="O84" s="279">
        <v>0</v>
      </c>
      <c r="P84" s="279">
        <v>0</v>
      </c>
      <c r="Q84" s="279">
        <v>0</v>
      </c>
      <c r="R84" s="280">
        <v>0</v>
      </c>
      <c r="T84" s="139" t="s">
        <v>105</v>
      </c>
      <c r="U84" s="315">
        <v>2.5871</v>
      </c>
      <c r="V84" s="279">
        <v>-0.21740000000000001</v>
      </c>
      <c r="W84" s="279">
        <v>-5.2600000000000001E-2</v>
      </c>
      <c r="X84" s="279">
        <v>0</v>
      </c>
      <c r="Y84" s="279">
        <v>0</v>
      </c>
      <c r="Z84" s="279">
        <v>0</v>
      </c>
      <c r="AA84" s="280">
        <v>0</v>
      </c>
    </row>
    <row r="85" spans="1:27" ht="15" customHeight="1" x14ac:dyDescent="0.2">
      <c r="A85" s="15">
        <v>36</v>
      </c>
      <c r="B85" s="139" t="s">
        <v>106</v>
      </c>
      <c r="C85" s="315">
        <v>3.1505000000000001</v>
      </c>
      <c r="D85" s="279">
        <v>-0.57840000000000003</v>
      </c>
      <c r="E85" s="279">
        <v>5.1000000000000004E-3</v>
      </c>
      <c r="F85" s="279">
        <v>0</v>
      </c>
      <c r="G85" s="279">
        <v>0</v>
      </c>
      <c r="H85" s="279">
        <v>0</v>
      </c>
      <c r="I85" s="280">
        <v>0</v>
      </c>
      <c r="K85" s="139" t="s">
        <v>106</v>
      </c>
      <c r="L85" s="315">
        <v>3.1505000000000001</v>
      </c>
      <c r="M85" s="279">
        <v>-0.57840000000000003</v>
      </c>
      <c r="N85" s="279">
        <v>5.1000000000000004E-3</v>
      </c>
      <c r="O85" s="279">
        <v>0</v>
      </c>
      <c r="P85" s="279">
        <v>0</v>
      </c>
      <c r="Q85" s="279">
        <v>0</v>
      </c>
      <c r="R85" s="280">
        <v>0</v>
      </c>
      <c r="T85" s="139" t="s">
        <v>106</v>
      </c>
      <c r="U85" s="315">
        <v>3.1505000000000001</v>
      </c>
      <c r="V85" s="279">
        <v>-0.57840000000000003</v>
      </c>
      <c r="W85" s="279">
        <v>5.1000000000000004E-3</v>
      </c>
      <c r="X85" s="279">
        <v>0</v>
      </c>
      <c r="Y85" s="279">
        <v>0</v>
      </c>
      <c r="Z85" s="279">
        <v>0</v>
      </c>
      <c r="AA85" s="280">
        <v>0</v>
      </c>
    </row>
    <row r="86" spans="1:27" ht="15" customHeight="1" x14ac:dyDescent="0.2">
      <c r="A86" s="15">
        <v>37</v>
      </c>
      <c r="B86" s="139" t="s">
        <v>107</v>
      </c>
      <c r="C86" s="315">
        <v>2.8631000000000002</v>
      </c>
      <c r="D86" s="279">
        <v>-0.42730000000000001</v>
      </c>
      <c r="E86" s="279">
        <v>-2.1600000000000001E-2</v>
      </c>
      <c r="F86" s="279">
        <v>0</v>
      </c>
      <c r="G86" s="279">
        <v>0</v>
      </c>
      <c r="H86" s="279">
        <v>0</v>
      </c>
      <c r="I86" s="280">
        <v>0</v>
      </c>
      <c r="K86" s="139" t="s">
        <v>107</v>
      </c>
      <c r="L86" s="315">
        <v>2.8631000000000002</v>
      </c>
      <c r="M86" s="279">
        <v>-0.42730000000000001</v>
      </c>
      <c r="N86" s="279">
        <v>-2.1600000000000001E-2</v>
      </c>
      <c r="O86" s="279">
        <v>0</v>
      </c>
      <c r="P86" s="279">
        <v>0</v>
      </c>
      <c r="Q86" s="279">
        <v>0</v>
      </c>
      <c r="R86" s="280">
        <v>0</v>
      </c>
      <c r="T86" s="139" t="s">
        <v>107</v>
      </c>
      <c r="U86" s="315">
        <v>2.8631000000000002</v>
      </c>
      <c r="V86" s="279">
        <v>-0.42730000000000001</v>
      </c>
      <c r="W86" s="279">
        <v>-2.1600000000000001E-2</v>
      </c>
      <c r="X86" s="279">
        <v>0</v>
      </c>
      <c r="Y86" s="279">
        <v>0</v>
      </c>
      <c r="Z86" s="279">
        <v>0</v>
      </c>
      <c r="AA86" s="280">
        <v>0</v>
      </c>
    </row>
    <row r="87" spans="1:27" ht="15" customHeight="1" x14ac:dyDescent="0.2">
      <c r="A87" s="15">
        <v>38</v>
      </c>
      <c r="B87" s="134" t="s">
        <v>108</v>
      </c>
      <c r="C87" s="335">
        <v>2.7707999999999999</v>
      </c>
      <c r="D87" s="320">
        <v>-0.27950000000000003</v>
      </c>
      <c r="E87" s="320">
        <v>-2.8400000000000002E-2</v>
      </c>
      <c r="F87" s="320">
        <v>0</v>
      </c>
      <c r="G87" s="320">
        <v>0</v>
      </c>
      <c r="H87" s="320">
        <v>0</v>
      </c>
      <c r="I87" s="321">
        <v>0</v>
      </c>
      <c r="K87" s="134" t="s">
        <v>108</v>
      </c>
      <c r="L87" s="337">
        <v>2.7707999999999999</v>
      </c>
      <c r="M87" s="320">
        <v>-0.27950000000000003</v>
      </c>
      <c r="N87" s="320">
        <v>-2.8400000000000002E-2</v>
      </c>
      <c r="O87" s="320">
        <v>0</v>
      </c>
      <c r="P87" s="320">
        <v>0</v>
      </c>
      <c r="Q87" s="320">
        <v>0</v>
      </c>
      <c r="R87" s="321">
        <v>0</v>
      </c>
      <c r="T87" s="134" t="s">
        <v>108</v>
      </c>
      <c r="U87" s="338">
        <v>2.7707999999999999</v>
      </c>
      <c r="V87" s="320">
        <v>-0.27950000000000003</v>
      </c>
      <c r="W87" s="320">
        <v>-2.8400000000000002E-2</v>
      </c>
      <c r="X87" s="320">
        <v>0</v>
      </c>
      <c r="Y87" s="320">
        <v>0</v>
      </c>
      <c r="Z87" s="320">
        <v>0</v>
      </c>
      <c r="AA87" s="321">
        <v>0</v>
      </c>
    </row>
    <row r="88" spans="1:27" ht="15" customHeight="1" x14ac:dyDescent="0.2">
      <c r="A88" s="15">
        <v>39</v>
      </c>
      <c r="B88" s="410">
        <v>33939</v>
      </c>
      <c r="C88" s="397"/>
      <c r="D88" s="279"/>
      <c r="E88" s="279"/>
      <c r="F88" s="279"/>
      <c r="G88" s="279"/>
      <c r="H88" s="279"/>
      <c r="I88" s="280"/>
      <c r="K88" s="132">
        <v>33939</v>
      </c>
      <c r="L88" s="398"/>
      <c r="M88" s="279"/>
      <c r="N88" s="279"/>
      <c r="O88" s="279"/>
      <c r="P88" s="279"/>
      <c r="Q88" s="279"/>
      <c r="R88" s="280"/>
      <c r="T88" s="132">
        <v>33939</v>
      </c>
      <c r="U88" s="399"/>
      <c r="V88" s="279"/>
      <c r="W88" s="279"/>
      <c r="X88" s="279"/>
      <c r="Y88" s="279"/>
      <c r="Z88" s="279"/>
      <c r="AA88" s="280"/>
    </row>
    <row r="89" spans="1:27" ht="15" customHeight="1" x14ac:dyDescent="0.2">
      <c r="A89" s="15">
        <v>40</v>
      </c>
      <c r="B89" s="139" t="s">
        <v>100</v>
      </c>
      <c r="C89" s="316">
        <v>3.0478999999999998</v>
      </c>
      <c r="D89" s="279">
        <v>-0.35060000000000002</v>
      </c>
      <c r="E89" s="279">
        <v>-2.4799999999999999E-2</v>
      </c>
      <c r="F89" s="279">
        <v>0</v>
      </c>
      <c r="G89" s="279">
        <v>0</v>
      </c>
      <c r="H89" s="279">
        <v>0</v>
      </c>
      <c r="I89" s="280">
        <v>0</v>
      </c>
      <c r="K89" s="139" t="s">
        <v>100</v>
      </c>
      <c r="L89" s="316">
        <v>3.0478999999999998</v>
      </c>
      <c r="M89" s="279">
        <v>-0.35060000000000002</v>
      </c>
      <c r="N89" s="279">
        <v>-2.4799999999999999E-2</v>
      </c>
      <c r="O89" s="279">
        <v>0</v>
      </c>
      <c r="P89" s="279">
        <v>0</v>
      </c>
      <c r="Q89" s="279">
        <v>0</v>
      </c>
      <c r="R89" s="280">
        <v>0</v>
      </c>
      <c r="T89" s="139" t="s">
        <v>100</v>
      </c>
      <c r="U89" s="316">
        <v>3.0478999999999998</v>
      </c>
      <c r="V89" s="279">
        <v>-0.35060000000000002</v>
      </c>
      <c r="W89" s="279">
        <v>-2.4799999999999999E-2</v>
      </c>
      <c r="X89" s="279">
        <v>0</v>
      </c>
      <c r="Y89" s="279">
        <v>0</v>
      </c>
      <c r="Z89" s="279">
        <v>0</v>
      </c>
      <c r="AA89" s="280">
        <v>0</v>
      </c>
    </row>
    <row r="90" spans="1:27" ht="15" customHeight="1" x14ac:dyDescent="0.2">
      <c r="A90" s="15">
        <v>41</v>
      </c>
      <c r="B90" s="139" t="s">
        <v>101</v>
      </c>
      <c r="C90" s="316">
        <v>2.9672999999999998</v>
      </c>
      <c r="D90" s="279">
        <v>-0.32919999999999999</v>
      </c>
      <c r="E90" s="279">
        <v>-2.7099999999999999E-2</v>
      </c>
      <c r="F90" s="279">
        <v>0</v>
      </c>
      <c r="G90" s="279">
        <v>0</v>
      </c>
      <c r="H90" s="279">
        <v>0</v>
      </c>
      <c r="I90" s="280">
        <v>0</v>
      </c>
      <c r="K90" s="139" t="s">
        <v>101</v>
      </c>
      <c r="L90" s="316">
        <v>2.9672999999999998</v>
      </c>
      <c r="M90" s="279">
        <v>-0.32919999999999999</v>
      </c>
      <c r="N90" s="279">
        <v>-2.7099999999999999E-2</v>
      </c>
      <c r="O90" s="279">
        <v>0</v>
      </c>
      <c r="P90" s="279">
        <v>0</v>
      </c>
      <c r="Q90" s="279">
        <v>0</v>
      </c>
      <c r="R90" s="280">
        <v>0</v>
      </c>
      <c r="T90" s="139" t="s">
        <v>101</v>
      </c>
      <c r="U90" s="316">
        <v>2.9672999999999998</v>
      </c>
      <c r="V90" s="279">
        <v>-0.32919999999999999</v>
      </c>
      <c r="W90" s="279">
        <v>-2.7099999999999999E-2</v>
      </c>
      <c r="X90" s="279">
        <v>0</v>
      </c>
      <c r="Y90" s="279">
        <v>0</v>
      </c>
      <c r="Z90" s="279">
        <v>0</v>
      </c>
      <c r="AA90" s="280">
        <v>0</v>
      </c>
    </row>
    <row r="91" spans="1:27" ht="15" customHeight="1" x14ac:dyDescent="0.2">
      <c r="A91" s="15">
        <v>42</v>
      </c>
      <c r="B91" s="139" t="s">
        <v>102</v>
      </c>
      <c r="C91" s="316">
        <v>2.9895999999999998</v>
      </c>
      <c r="D91" s="279">
        <v>-0.36420000000000002</v>
      </c>
      <c r="E91" s="279">
        <v>-2.3699999999999999E-2</v>
      </c>
      <c r="F91" s="279">
        <v>0</v>
      </c>
      <c r="G91" s="279">
        <v>0</v>
      </c>
      <c r="H91" s="279">
        <v>0</v>
      </c>
      <c r="I91" s="280">
        <v>0</v>
      </c>
      <c r="K91" s="139" t="s">
        <v>102</v>
      </c>
      <c r="L91" s="316">
        <v>2.9895999999999998</v>
      </c>
      <c r="M91" s="279">
        <v>-0.36420000000000002</v>
      </c>
      <c r="N91" s="279">
        <v>-2.3699999999999999E-2</v>
      </c>
      <c r="O91" s="279">
        <v>0</v>
      </c>
      <c r="P91" s="279">
        <v>0</v>
      </c>
      <c r="Q91" s="279">
        <v>0</v>
      </c>
      <c r="R91" s="280">
        <v>0</v>
      </c>
      <c r="T91" s="139" t="s">
        <v>102</v>
      </c>
      <c r="U91" s="316">
        <v>2.9895999999999998</v>
      </c>
      <c r="V91" s="279">
        <v>-0.36420000000000002</v>
      </c>
      <c r="W91" s="279">
        <v>-2.3699999999999999E-2</v>
      </c>
      <c r="X91" s="279">
        <v>0</v>
      </c>
      <c r="Y91" s="279">
        <v>0</v>
      </c>
      <c r="Z91" s="279">
        <v>0</v>
      </c>
      <c r="AA91" s="280">
        <v>0</v>
      </c>
    </row>
    <row r="92" spans="1:27" ht="15" customHeight="1" x14ac:dyDescent="0.2">
      <c r="A92" s="15">
        <v>43</v>
      </c>
      <c r="B92" s="139" t="s">
        <v>103</v>
      </c>
      <c r="C92" s="316">
        <v>2.9298000000000002</v>
      </c>
      <c r="D92" s="279">
        <v>-0.36559999999999998</v>
      </c>
      <c r="E92" s="279">
        <v>-2.5499999999999998E-2</v>
      </c>
      <c r="F92" s="279">
        <v>0</v>
      </c>
      <c r="G92" s="279">
        <v>0</v>
      </c>
      <c r="H92" s="279">
        <v>0</v>
      </c>
      <c r="I92" s="280">
        <v>0</v>
      </c>
      <c r="K92" s="139" t="s">
        <v>103</v>
      </c>
      <c r="L92" s="316">
        <v>2.9298000000000002</v>
      </c>
      <c r="M92" s="279">
        <v>-0.36559999999999998</v>
      </c>
      <c r="N92" s="279">
        <v>-2.5499999999999998E-2</v>
      </c>
      <c r="O92" s="279">
        <v>0</v>
      </c>
      <c r="P92" s="279">
        <v>0</v>
      </c>
      <c r="Q92" s="279">
        <v>0</v>
      </c>
      <c r="R92" s="280">
        <v>0</v>
      </c>
      <c r="T92" s="139" t="s">
        <v>103</v>
      </c>
      <c r="U92" s="316">
        <v>2.9298000000000002</v>
      </c>
      <c r="V92" s="279">
        <v>-0.36559999999999998</v>
      </c>
      <c r="W92" s="279">
        <v>-2.5499999999999998E-2</v>
      </c>
      <c r="X92" s="279">
        <v>0</v>
      </c>
      <c r="Y92" s="279">
        <v>0</v>
      </c>
      <c r="Z92" s="279">
        <v>0</v>
      </c>
      <c r="AA92" s="280">
        <v>0</v>
      </c>
    </row>
    <row r="93" spans="1:27" ht="15" customHeight="1" x14ac:dyDescent="0.2">
      <c r="A93" s="15">
        <v>44</v>
      </c>
      <c r="B93" s="139" t="s">
        <v>104</v>
      </c>
      <c r="C93" s="316">
        <v>3.032</v>
      </c>
      <c r="D93" s="279">
        <v>-0.39950000000000002</v>
      </c>
      <c r="E93" s="279">
        <v>-2.12E-2</v>
      </c>
      <c r="F93" s="279">
        <v>0</v>
      </c>
      <c r="G93" s="279">
        <v>0</v>
      </c>
      <c r="H93" s="279">
        <v>0</v>
      </c>
      <c r="I93" s="280">
        <v>0</v>
      </c>
      <c r="K93" s="139" t="s">
        <v>104</v>
      </c>
      <c r="L93" s="316">
        <v>3.032</v>
      </c>
      <c r="M93" s="279">
        <v>-0.39950000000000002</v>
      </c>
      <c r="N93" s="279">
        <v>-2.12E-2</v>
      </c>
      <c r="O93" s="279">
        <v>0</v>
      </c>
      <c r="P93" s="279">
        <v>0</v>
      </c>
      <c r="Q93" s="279">
        <v>0</v>
      </c>
      <c r="R93" s="280">
        <v>0</v>
      </c>
      <c r="T93" s="139" t="s">
        <v>104</v>
      </c>
      <c r="U93" s="316">
        <v>3.032</v>
      </c>
      <c r="V93" s="279">
        <v>-0.39950000000000002</v>
      </c>
      <c r="W93" s="279">
        <v>-2.12E-2</v>
      </c>
      <c r="X93" s="279">
        <v>0</v>
      </c>
      <c r="Y93" s="279">
        <v>0</v>
      </c>
      <c r="Z93" s="279">
        <v>0</v>
      </c>
      <c r="AA93" s="280">
        <v>0</v>
      </c>
    </row>
    <row r="94" spans="1:27" ht="15" customHeight="1" x14ac:dyDescent="0.2">
      <c r="A94" s="15">
        <v>45</v>
      </c>
      <c r="B94" s="139" t="s">
        <v>105</v>
      </c>
      <c r="C94" s="316">
        <v>2.5871</v>
      </c>
      <c r="D94" s="279">
        <v>-0.21740000000000001</v>
      </c>
      <c r="E94" s="279">
        <v>-5.2600000000000001E-2</v>
      </c>
      <c r="F94" s="279">
        <v>0</v>
      </c>
      <c r="G94" s="279">
        <v>0</v>
      </c>
      <c r="H94" s="279">
        <v>0</v>
      </c>
      <c r="I94" s="280">
        <v>0</v>
      </c>
      <c r="K94" s="139" t="s">
        <v>105</v>
      </c>
      <c r="L94" s="316">
        <v>2.5871</v>
      </c>
      <c r="M94" s="279">
        <v>-0.21740000000000001</v>
      </c>
      <c r="N94" s="279">
        <v>-5.2600000000000001E-2</v>
      </c>
      <c r="O94" s="279">
        <v>0</v>
      </c>
      <c r="P94" s="279">
        <v>0</v>
      </c>
      <c r="Q94" s="279">
        <v>0</v>
      </c>
      <c r="R94" s="280">
        <v>0</v>
      </c>
      <c r="T94" s="139" t="s">
        <v>105</v>
      </c>
      <c r="U94" s="316">
        <v>2.5871</v>
      </c>
      <c r="V94" s="279">
        <v>-0.21740000000000001</v>
      </c>
      <c r="W94" s="279">
        <v>-5.2600000000000001E-2</v>
      </c>
      <c r="X94" s="279">
        <v>0</v>
      </c>
      <c r="Y94" s="279">
        <v>0</v>
      </c>
      <c r="Z94" s="279">
        <v>0</v>
      </c>
      <c r="AA94" s="280">
        <v>0</v>
      </c>
    </row>
    <row r="95" spans="1:27" ht="15" customHeight="1" x14ac:dyDescent="0.2">
      <c r="A95" s="15">
        <v>46</v>
      </c>
      <c r="B95" s="139" t="s">
        <v>106</v>
      </c>
      <c r="C95" s="316">
        <v>3.1505000000000001</v>
      </c>
      <c r="D95" s="279">
        <v>-0.57840000000000003</v>
      </c>
      <c r="E95" s="279">
        <v>5.1000000000000004E-3</v>
      </c>
      <c r="F95" s="279">
        <v>0</v>
      </c>
      <c r="G95" s="279">
        <v>0</v>
      </c>
      <c r="H95" s="279">
        <v>0</v>
      </c>
      <c r="I95" s="280">
        <v>0</v>
      </c>
      <c r="K95" s="139" t="s">
        <v>106</v>
      </c>
      <c r="L95" s="316">
        <v>3.1505000000000001</v>
      </c>
      <c r="M95" s="279">
        <v>-0.57840000000000003</v>
      </c>
      <c r="N95" s="279">
        <v>5.1000000000000004E-3</v>
      </c>
      <c r="O95" s="279">
        <v>0</v>
      </c>
      <c r="P95" s="279">
        <v>0</v>
      </c>
      <c r="Q95" s="279">
        <v>0</v>
      </c>
      <c r="R95" s="280">
        <v>0</v>
      </c>
      <c r="T95" s="139" t="s">
        <v>106</v>
      </c>
      <c r="U95" s="316">
        <v>3.1505000000000001</v>
      </c>
      <c r="V95" s="279">
        <v>-0.57840000000000003</v>
      </c>
      <c r="W95" s="279">
        <v>5.1000000000000004E-3</v>
      </c>
      <c r="X95" s="279">
        <v>0</v>
      </c>
      <c r="Y95" s="279">
        <v>0</v>
      </c>
      <c r="Z95" s="279">
        <v>0</v>
      </c>
      <c r="AA95" s="280">
        <v>0</v>
      </c>
    </row>
    <row r="96" spans="1:27" ht="15" customHeight="1" x14ac:dyDescent="0.2">
      <c r="A96" s="15">
        <v>47</v>
      </c>
      <c r="B96" s="139" t="s">
        <v>107</v>
      </c>
      <c r="C96" s="316">
        <v>2.8631000000000002</v>
      </c>
      <c r="D96" s="279">
        <v>-0.42730000000000001</v>
      </c>
      <c r="E96" s="279">
        <v>-2.1600000000000001E-2</v>
      </c>
      <c r="F96" s="279">
        <v>0</v>
      </c>
      <c r="G96" s="279">
        <v>0</v>
      </c>
      <c r="H96" s="279">
        <v>0</v>
      </c>
      <c r="I96" s="280">
        <v>0</v>
      </c>
      <c r="K96" s="139" t="s">
        <v>107</v>
      </c>
      <c r="L96" s="316">
        <v>2.8631000000000002</v>
      </c>
      <c r="M96" s="279">
        <v>-0.42730000000000001</v>
      </c>
      <c r="N96" s="279">
        <v>-2.1600000000000001E-2</v>
      </c>
      <c r="O96" s="279">
        <v>0</v>
      </c>
      <c r="P96" s="279">
        <v>0</v>
      </c>
      <c r="Q96" s="279">
        <v>0</v>
      </c>
      <c r="R96" s="280">
        <v>0</v>
      </c>
      <c r="T96" s="139" t="s">
        <v>107</v>
      </c>
      <c r="U96" s="316">
        <v>2.8631000000000002</v>
      </c>
      <c r="V96" s="279">
        <v>-0.42730000000000001</v>
      </c>
      <c r="W96" s="279">
        <v>-2.1600000000000001E-2</v>
      </c>
      <c r="X96" s="279">
        <v>0</v>
      </c>
      <c r="Y96" s="279">
        <v>0</v>
      </c>
      <c r="Z96" s="279">
        <v>0</v>
      </c>
      <c r="AA96" s="280">
        <v>0</v>
      </c>
    </row>
    <row r="97" spans="1:27" ht="15" customHeight="1" x14ac:dyDescent="0.2">
      <c r="A97" s="15">
        <v>48</v>
      </c>
      <c r="B97" s="132" t="s">
        <v>108</v>
      </c>
      <c r="C97" s="334">
        <v>2.7707999999999999</v>
      </c>
      <c r="D97" s="279">
        <v>-0.27950000000000003</v>
      </c>
      <c r="E97" s="279">
        <v>-2.8400000000000002E-2</v>
      </c>
      <c r="F97" s="279">
        <v>0</v>
      </c>
      <c r="G97" s="279">
        <v>0</v>
      </c>
      <c r="H97" s="279">
        <v>0</v>
      </c>
      <c r="I97" s="280">
        <v>0</v>
      </c>
      <c r="K97" s="132" t="s">
        <v>108</v>
      </c>
      <c r="L97" s="336">
        <v>2.7707999999999999</v>
      </c>
      <c r="M97" s="279">
        <v>-0.27950000000000003</v>
      </c>
      <c r="N97" s="279">
        <v>-2.8400000000000002E-2</v>
      </c>
      <c r="O97" s="279">
        <v>0</v>
      </c>
      <c r="P97" s="279">
        <v>0</v>
      </c>
      <c r="Q97" s="279">
        <v>0</v>
      </c>
      <c r="R97" s="280">
        <v>0</v>
      </c>
      <c r="T97" s="132" t="s">
        <v>108</v>
      </c>
      <c r="U97" s="12">
        <v>2.7707999999999999</v>
      </c>
      <c r="V97" s="279">
        <v>-0.27950000000000003</v>
      </c>
      <c r="W97" s="279">
        <v>-2.8400000000000002E-2</v>
      </c>
      <c r="X97" s="279">
        <v>0</v>
      </c>
      <c r="Y97" s="279">
        <v>0</v>
      </c>
      <c r="Z97" s="279">
        <v>0</v>
      </c>
      <c r="AA97" s="280">
        <v>0</v>
      </c>
    </row>
    <row r="98" spans="1:27" ht="15" customHeight="1" x14ac:dyDescent="0.2">
      <c r="A98" s="15">
        <v>49</v>
      </c>
      <c r="B98" s="410">
        <v>33970</v>
      </c>
      <c r="C98" s="334"/>
      <c r="D98" s="279"/>
      <c r="E98" s="279"/>
      <c r="F98" s="279"/>
      <c r="G98" s="279"/>
      <c r="H98" s="279"/>
      <c r="I98" s="280"/>
      <c r="K98" s="132">
        <v>33970</v>
      </c>
      <c r="L98" s="336"/>
      <c r="M98" s="279"/>
      <c r="N98" s="279"/>
      <c r="O98" s="279"/>
      <c r="P98" s="279"/>
      <c r="Q98" s="279"/>
      <c r="R98" s="280"/>
      <c r="T98" s="132">
        <v>33970</v>
      </c>
      <c r="U98" s="12"/>
      <c r="V98" s="279"/>
      <c r="W98" s="279"/>
      <c r="X98" s="279"/>
      <c r="Y98" s="279"/>
      <c r="Z98" s="279"/>
      <c r="AA98" s="280"/>
    </row>
    <row r="99" spans="1:27" ht="15" customHeight="1" x14ac:dyDescent="0.2">
      <c r="A99" s="15">
        <v>50</v>
      </c>
      <c r="B99" s="139" t="s">
        <v>100</v>
      </c>
      <c r="C99" s="316">
        <v>3.0478800000000001</v>
      </c>
      <c r="D99" s="279">
        <v>-0.35060000000000002</v>
      </c>
      <c r="E99" s="279">
        <v>-2.4799999999999999E-2</v>
      </c>
      <c r="F99" s="279">
        <v>0</v>
      </c>
      <c r="G99" s="279">
        <v>0</v>
      </c>
      <c r="H99" s="279">
        <v>0</v>
      </c>
      <c r="I99" s="280">
        <v>0</v>
      </c>
      <c r="K99" s="139" t="s">
        <v>100</v>
      </c>
      <c r="L99" s="316">
        <v>3.0478800000000001</v>
      </c>
      <c r="M99" s="279">
        <v>-0.35060000000000002</v>
      </c>
      <c r="N99" s="279">
        <v>-2.4799999999999999E-2</v>
      </c>
      <c r="O99" s="279">
        <v>0</v>
      </c>
      <c r="P99" s="279">
        <v>0</v>
      </c>
      <c r="Q99" s="279">
        <v>0</v>
      </c>
      <c r="R99" s="280">
        <v>0</v>
      </c>
      <c r="T99" s="139" t="s">
        <v>100</v>
      </c>
      <c r="U99" s="316">
        <v>3.0478800000000001</v>
      </c>
      <c r="V99" s="279">
        <v>-0.35060000000000002</v>
      </c>
      <c r="W99" s="279">
        <v>-2.4799999999999999E-2</v>
      </c>
      <c r="X99" s="279">
        <v>0</v>
      </c>
      <c r="Y99" s="279">
        <v>0</v>
      </c>
      <c r="Z99" s="279">
        <v>0</v>
      </c>
      <c r="AA99" s="280">
        <v>0</v>
      </c>
    </row>
    <row r="100" spans="1:27" ht="15" customHeight="1" x14ac:dyDescent="0.2">
      <c r="A100" s="15">
        <v>51</v>
      </c>
      <c r="B100" s="139" t="s">
        <v>101</v>
      </c>
      <c r="C100" s="316">
        <v>2.9673400000000001</v>
      </c>
      <c r="D100" s="279">
        <v>-0.32919999999999999</v>
      </c>
      <c r="E100" s="279">
        <v>-2.7099999999999999E-2</v>
      </c>
      <c r="F100" s="279">
        <v>0</v>
      </c>
      <c r="G100" s="279">
        <v>0</v>
      </c>
      <c r="H100" s="279">
        <v>0</v>
      </c>
      <c r="I100" s="280">
        <v>0</v>
      </c>
      <c r="K100" s="139" t="s">
        <v>101</v>
      </c>
      <c r="L100" s="316">
        <v>2.9673400000000001</v>
      </c>
      <c r="M100" s="279">
        <v>-0.32919999999999999</v>
      </c>
      <c r="N100" s="279">
        <v>-2.7099999999999999E-2</v>
      </c>
      <c r="O100" s="279">
        <v>0</v>
      </c>
      <c r="P100" s="279">
        <v>0</v>
      </c>
      <c r="Q100" s="279">
        <v>0</v>
      </c>
      <c r="R100" s="280">
        <v>0</v>
      </c>
      <c r="T100" s="139" t="s">
        <v>101</v>
      </c>
      <c r="U100" s="316">
        <v>2.9673400000000001</v>
      </c>
      <c r="V100" s="279">
        <v>-0.32919999999999999</v>
      </c>
      <c r="W100" s="279">
        <v>-2.7099999999999999E-2</v>
      </c>
      <c r="X100" s="279">
        <v>0</v>
      </c>
      <c r="Y100" s="279">
        <v>0</v>
      </c>
      <c r="Z100" s="279">
        <v>0</v>
      </c>
      <c r="AA100" s="280">
        <v>0</v>
      </c>
    </row>
    <row r="101" spans="1:27" ht="15" customHeight="1" x14ac:dyDescent="0.2">
      <c r="A101" s="15">
        <v>52</v>
      </c>
      <c r="B101" s="139" t="s">
        <v>102</v>
      </c>
      <c r="C101" s="316">
        <v>2.98956</v>
      </c>
      <c r="D101" s="279">
        <v>-0.36420000000000002</v>
      </c>
      <c r="E101" s="279">
        <v>-2.3699999999999999E-2</v>
      </c>
      <c r="F101" s="279">
        <v>0</v>
      </c>
      <c r="G101" s="279">
        <v>0</v>
      </c>
      <c r="H101" s="279">
        <v>0</v>
      </c>
      <c r="I101" s="280">
        <v>0</v>
      </c>
      <c r="K101" s="139" t="s">
        <v>102</v>
      </c>
      <c r="L101" s="316">
        <v>2.98956</v>
      </c>
      <c r="M101" s="279">
        <v>-0.36420000000000002</v>
      </c>
      <c r="N101" s="279">
        <v>-2.3699999999999999E-2</v>
      </c>
      <c r="O101" s="279">
        <v>0</v>
      </c>
      <c r="P101" s="279">
        <v>0</v>
      </c>
      <c r="Q101" s="279">
        <v>0</v>
      </c>
      <c r="R101" s="280">
        <v>0</v>
      </c>
      <c r="T101" s="139" t="s">
        <v>102</v>
      </c>
      <c r="U101" s="316">
        <v>2.98956</v>
      </c>
      <c r="V101" s="279">
        <v>-0.36420000000000002</v>
      </c>
      <c r="W101" s="279">
        <v>-2.3699999999999999E-2</v>
      </c>
      <c r="X101" s="279">
        <v>0</v>
      </c>
      <c r="Y101" s="279">
        <v>0</v>
      </c>
      <c r="Z101" s="279">
        <v>0</v>
      </c>
      <c r="AA101" s="280">
        <v>0</v>
      </c>
    </row>
    <row r="102" spans="1:27" ht="15" customHeight="1" x14ac:dyDescent="0.2">
      <c r="A102" s="15">
        <v>53</v>
      </c>
      <c r="B102" s="139" t="s">
        <v>103</v>
      </c>
      <c r="C102" s="316">
        <v>2.9297599999999999</v>
      </c>
      <c r="D102" s="279">
        <v>-0.36559999999999998</v>
      </c>
      <c r="E102" s="279">
        <v>-2.5499999999999998E-2</v>
      </c>
      <c r="F102" s="279">
        <v>0</v>
      </c>
      <c r="G102" s="279">
        <v>0</v>
      </c>
      <c r="H102" s="279">
        <v>0</v>
      </c>
      <c r="I102" s="280">
        <v>0</v>
      </c>
      <c r="K102" s="139" t="s">
        <v>103</v>
      </c>
      <c r="L102" s="316">
        <v>2.9297599999999999</v>
      </c>
      <c r="M102" s="279">
        <v>-0.36559999999999998</v>
      </c>
      <c r="N102" s="279">
        <v>-2.5499999999999998E-2</v>
      </c>
      <c r="O102" s="279">
        <v>0</v>
      </c>
      <c r="P102" s="279">
        <v>0</v>
      </c>
      <c r="Q102" s="279">
        <v>0</v>
      </c>
      <c r="R102" s="280">
        <v>0</v>
      </c>
      <c r="T102" s="139" t="s">
        <v>103</v>
      </c>
      <c r="U102" s="316">
        <v>2.9297599999999999</v>
      </c>
      <c r="V102" s="279">
        <v>-0.36559999999999998</v>
      </c>
      <c r="W102" s="279">
        <v>-2.5499999999999998E-2</v>
      </c>
      <c r="X102" s="279">
        <v>0</v>
      </c>
      <c r="Y102" s="279">
        <v>0</v>
      </c>
      <c r="Z102" s="279">
        <v>0</v>
      </c>
      <c r="AA102" s="280">
        <v>0</v>
      </c>
    </row>
    <row r="103" spans="1:27" ht="15" customHeight="1" x14ac:dyDescent="0.2">
      <c r="A103" s="15">
        <v>54</v>
      </c>
      <c r="B103" s="139" t="s">
        <v>104</v>
      </c>
      <c r="C103" s="316">
        <v>3.0320299999999998</v>
      </c>
      <c r="D103" s="279">
        <v>-0.39950000000000002</v>
      </c>
      <c r="E103" s="279">
        <v>-2.12E-2</v>
      </c>
      <c r="F103" s="279">
        <v>0</v>
      </c>
      <c r="G103" s="279">
        <v>0</v>
      </c>
      <c r="H103" s="279">
        <v>0</v>
      </c>
      <c r="I103" s="280">
        <v>0</v>
      </c>
      <c r="K103" s="139" t="s">
        <v>104</v>
      </c>
      <c r="L103" s="316">
        <v>3.0320299999999998</v>
      </c>
      <c r="M103" s="279">
        <v>-0.39950000000000002</v>
      </c>
      <c r="N103" s="279">
        <v>-2.12E-2</v>
      </c>
      <c r="O103" s="279">
        <v>0</v>
      </c>
      <c r="P103" s="279">
        <v>0</v>
      </c>
      <c r="Q103" s="279">
        <v>0</v>
      </c>
      <c r="R103" s="280">
        <v>0</v>
      </c>
      <c r="T103" s="139" t="s">
        <v>104</v>
      </c>
      <c r="U103" s="316">
        <v>3.0320299999999998</v>
      </c>
      <c r="V103" s="279">
        <v>-0.39950000000000002</v>
      </c>
      <c r="W103" s="279">
        <v>-2.12E-2</v>
      </c>
      <c r="X103" s="279">
        <v>0</v>
      </c>
      <c r="Y103" s="279">
        <v>0</v>
      </c>
      <c r="Z103" s="279">
        <v>0</v>
      </c>
      <c r="AA103" s="280">
        <v>0</v>
      </c>
    </row>
    <row r="104" spans="1:27" ht="15" customHeight="1" x14ac:dyDescent="0.2">
      <c r="A104" s="15">
        <v>55</v>
      </c>
      <c r="B104" s="139" t="s">
        <v>105</v>
      </c>
      <c r="C104" s="316">
        <v>2.5871</v>
      </c>
      <c r="D104" s="279">
        <v>-0.21740000000000001</v>
      </c>
      <c r="E104" s="279">
        <v>-5.2600000000000001E-2</v>
      </c>
      <c r="F104" s="279">
        <v>0</v>
      </c>
      <c r="G104" s="279">
        <v>0</v>
      </c>
      <c r="H104" s="279">
        <v>0</v>
      </c>
      <c r="I104" s="280">
        <v>0</v>
      </c>
      <c r="K104" s="139" t="s">
        <v>105</v>
      </c>
      <c r="L104" s="316">
        <v>2.5871</v>
      </c>
      <c r="M104" s="279">
        <v>-0.21740000000000001</v>
      </c>
      <c r="N104" s="279">
        <v>-5.2600000000000001E-2</v>
      </c>
      <c r="O104" s="279">
        <v>0</v>
      </c>
      <c r="P104" s="279">
        <v>0</v>
      </c>
      <c r="Q104" s="279">
        <v>0</v>
      </c>
      <c r="R104" s="280">
        <v>0</v>
      </c>
      <c r="T104" s="139" t="s">
        <v>105</v>
      </c>
      <c r="U104" s="316">
        <v>2.5871</v>
      </c>
      <c r="V104" s="279">
        <v>-0.21740000000000001</v>
      </c>
      <c r="W104" s="279">
        <v>-5.2600000000000001E-2</v>
      </c>
      <c r="X104" s="279">
        <v>0</v>
      </c>
      <c r="Y104" s="279">
        <v>0</v>
      </c>
      <c r="Z104" s="279">
        <v>0</v>
      </c>
      <c r="AA104" s="280">
        <v>0</v>
      </c>
    </row>
    <row r="105" spans="1:27" ht="15" customHeight="1" x14ac:dyDescent="0.2">
      <c r="A105" s="15">
        <v>56</v>
      </c>
      <c r="B105" s="139" t="s">
        <v>106</v>
      </c>
      <c r="C105" s="316">
        <v>3.1505000000000001</v>
      </c>
      <c r="D105" s="279">
        <v>-0.57840000000000003</v>
      </c>
      <c r="E105" s="279">
        <v>5.1000000000000004E-3</v>
      </c>
      <c r="F105" s="279">
        <v>0</v>
      </c>
      <c r="G105" s="279">
        <v>0</v>
      </c>
      <c r="H105" s="279">
        <v>0</v>
      </c>
      <c r="I105" s="280">
        <v>0</v>
      </c>
      <c r="K105" s="139" t="s">
        <v>106</v>
      </c>
      <c r="L105" s="316">
        <v>3.1505000000000001</v>
      </c>
      <c r="M105" s="279">
        <v>-0.57840000000000003</v>
      </c>
      <c r="N105" s="279">
        <v>5.1000000000000004E-3</v>
      </c>
      <c r="O105" s="279">
        <v>0</v>
      </c>
      <c r="P105" s="279">
        <v>0</v>
      </c>
      <c r="Q105" s="279">
        <v>0</v>
      </c>
      <c r="R105" s="280">
        <v>0</v>
      </c>
      <c r="T105" s="139" t="s">
        <v>106</v>
      </c>
      <c r="U105" s="316">
        <v>3.1505000000000001</v>
      </c>
      <c r="V105" s="279">
        <v>-0.57840000000000003</v>
      </c>
      <c r="W105" s="279">
        <v>5.1000000000000004E-3</v>
      </c>
      <c r="X105" s="279">
        <v>0</v>
      </c>
      <c r="Y105" s="279">
        <v>0</v>
      </c>
      <c r="Z105" s="279">
        <v>0</v>
      </c>
      <c r="AA105" s="280">
        <v>0</v>
      </c>
    </row>
    <row r="106" spans="1:27" ht="15" customHeight="1" x14ac:dyDescent="0.2">
      <c r="A106" s="15">
        <v>57</v>
      </c>
      <c r="B106" s="139" t="s">
        <v>107</v>
      </c>
      <c r="C106" s="316">
        <v>2.8631000000000002</v>
      </c>
      <c r="D106" s="279">
        <v>-0.42730000000000001</v>
      </c>
      <c r="E106" s="279">
        <v>-2.1600000000000001E-2</v>
      </c>
      <c r="F106" s="279">
        <v>0</v>
      </c>
      <c r="G106" s="279">
        <v>0</v>
      </c>
      <c r="H106" s="279">
        <v>0</v>
      </c>
      <c r="I106" s="280">
        <v>0</v>
      </c>
      <c r="K106" s="139" t="s">
        <v>107</v>
      </c>
      <c r="L106" s="316">
        <v>2.8631000000000002</v>
      </c>
      <c r="M106" s="279">
        <v>-0.42730000000000001</v>
      </c>
      <c r="N106" s="279">
        <v>-2.1600000000000001E-2</v>
      </c>
      <c r="O106" s="279">
        <v>0</v>
      </c>
      <c r="P106" s="279">
        <v>0</v>
      </c>
      <c r="Q106" s="279">
        <v>0</v>
      </c>
      <c r="R106" s="280">
        <v>0</v>
      </c>
      <c r="T106" s="139" t="s">
        <v>107</v>
      </c>
      <c r="U106" s="316">
        <v>2.8631000000000002</v>
      </c>
      <c r="V106" s="279">
        <v>-0.42730000000000001</v>
      </c>
      <c r="W106" s="279">
        <v>-2.1600000000000001E-2</v>
      </c>
      <c r="X106" s="279">
        <v>0</v>
      </c>
      <c r="Y106" s="279">
        <v>0</v>
      </c>
      <c r="Z106" s="279">
        <v>0</v>
      </c>
      <c r="AA106" s="280">
        <v>0</v>
      </c>
    </row>
    <row r="107" spans="1:27" ht="15" customHeight="1" x14ac:dyDescent="0.2">
      <c r="A107" s="15">
        <v>58</v>
      </c>
      <c r="B107" s="132" t="s">
        <v>108</v>
      </c>
      <c r="C107" s="334">
        <v>2.7707999999999999</v>
      </c>
      <c r="D107" s="279">
        <v>-0.27950000000000003</v>
      </c>
      <c r="E107" s="279">
        <v>-2.8400000000000002E-2</v>
      </c>
      <c r="F107" s="279">
        <v>0</v>
      </c>
      <c r="G107" s="279">
        <v>0</v>
      </c>
      <c r="H107" s="279">
        <v>0</v>
      </c>
      <c r="I107" s="280">
        <v>0</v>
      </c>
      <c r="K107" s="132" t="s">
        <v>108</v>
      </c>
      <c r="L107" s="336">
        <v>2.7707999999999999</v>
      </c>
      <c r="M107" s="279">
        <v>-0.27950000000000003</v>
      </c>
      <c r="N107" s="279">
        <v>-2.8400000000000002E-2</v>
      </c>
      <c r="O107" s="279">
        <v>0</v>
      </c>
      <c r="P107" s="279">
        <v>0</v>
      </c>
      <c r="Q107" s="279">
        <v>0</v>
      </c>
      <c r="R107" s="280">
        <v>0</v>
      </c>
      <c r="T107" s="132" t="s">
        <v>108</v>
      </c>
      <c r="U107" s="12">
        <v>2.7707999999999999</v>
      </c>
      <c r="V107" s="279">
        <v>-0.27950000000000003</v>
      </c>
      <c r="W107" s="279">
        <v>-2.8400000000000002E-2</v>
      </c>
      <c r="X107" s="279">
        <v>0</v>
      </c>
      <c r="Y107" s="279">
        <v>0</v>
      </c>
      <c r="Z107" s="279">
        <v>0</v>
      </c>
      <c r="AA107" s="280">
        <v>0</v>
      </c>
    </row>
    <row r="108" spans="1:27" ht="15" customHeight="1" x14ac:dyDescent="0.2">
      <c r="A108" s="15">
        <v>59</v>
      </c>
      <c r="B108" s="410">
        <v>35674</v>
      </c>
      <c r="C108" s="334"/>
      <c r="D108" s="279"/>
      <c r="E108" s="279"/>
      <c r="F108" s="279"/>
      <c r="G108" s="279"/>
      <c r="H108" s="279"/>
      <c r="I108" s="280"/>
      <c r="K108" s="132">
        <v>35674</v>
      </c>
      <c r="L108" s="336"/>
      <c r="M108" s="279"/>
      <c r="N108" s="279"/>
      <c r="O108" s="279"/>
      <c r="P108" s="279"/>
      <c r="Q108" s="279"/>
      <c r="R108" s="280"/>
      <c r="T108" s="132">
        <v>35674</v>
      </c>
      <c r="U108" s="12"/>
      <c r="V108" s="279"/>
      <c r="W108" s="279"/>
      <c r="X108" s="279"/>
      <c r="Y108" s="279"/>
      <c r="Z108" s="279"/>
      <c r="AA108" s="280"/>
    </row>
    <row r="109" spans="1:27" ht="15" customHeight="1" x14ac:dyDescent="0.2">
      <c r="A109" s="15">
        <v>60</v>
      </c>
      <c r="B109" s="139" t="s">
        <v>100</v>
      </c>
      <c r="C109" s="316">
        <v>1.8567</v>
      </c>
      <c r="D109" s="279">
        <v>0.23749999999999999</v>
      </c>
      <c r="E109" s="279">
        <v>-9.5200000000000007E-2</v>
      </c>
      <c r="F109" s="279">
        <v>0.21240000000000001</v>
      </c>
      <c r="G109" s="279">
        <v>0</v>
      </c>
      <c r="H109" s="279">
        <v>5</v>
      </c>
      <c r="I109" s="280">
        <v>0</v>
      </c>
      <c r="K109" s="139" t="s">
        <v>100</v>
      </c>
      <c r="L109" s="316">
        <v>1.8567</v>
      </c>
      <c r="M109" s="279">
        <v>0.23749999999999999</v>
      </c>
      <c r="N109" s="279">
        <v>-9.5200000000000007E-2</v>
      </c>
      <c r="O109" s="279">
        <v>0.21240000000000001</v>
      </c>
      <c r="P109" s="279">
        <v>0</v>
      </c>
      <c r="Q109" s="279">
        <v>5</v>
      </c>
      <c r="R109" s="280">
        <v>0</v>
      </c>
      <c r="T109" s="139" t="s">
        <v>100</v>
      </c>
      <c r="U109" s="316">
        <v>1.8567</v>
      </c>
      <c r="V109" s="279">
        <v>0.23749999999999999</v>
      </c>
      <c r="W109" s="279">
        <v>-9.5200000000000007E-2</v>
      </c>
      <c r="X109" s="279">
        <v>0.21240000000000001</v>
      </c>
      <c r="Y109" s="279">
        <v>0</v>
      </c>
      <c r="Z109" s="279">
        <v>5</v>
      </c>
      <c r="AA109" s="280">
        <v>0</v>
      </c>
    </row>
    <row r="110" spans="1:27" ht="15" customHeight="1" x14ac:dyDescent="0.2">
      <c r="A110" s="15">
        <v>61</v>
      </c>
      <c r="B110" s="139" t="s">
        <v>101</v>
      </c>
      <c r="C110" s="316">
        <v>2.1648999999999998</v>
      </c>
      <c r="D110" s="279">
        <v>7.8899999999999998E-2</v>
      </c>
      <c r="E110" s="279">
        <v>-7.8899999999999998E-2</v>
      </c>
      <c r="F110" s="279">
        <v>0.1585</v>
      </c>
      <c r="G110" s="279">
        <v>0</v>
      </c>
      <c r="H110" s="279">
        <v>4.8</v>
      </c>
      <c r="I110" s="280">
        <v>0</v>
      </c>
      <c r="K110" s="139" t="s">
        <v>101</v>
      </c>
      <c r="L110" s="316">
        <v>2.1648999999999998</v>
      </c>
      <c r="M110" s="279">
        <v>7.8899999999999998E-2</v>
      </c>
      <c r="N110" s="279">
        <v>-7.8899999999999998E-2</v>
      </c>
      <c r="O110" s="279">
        <v>0.1585</v>
      </c>
      <c r="P110" s="279">
        <v>0</v>
      </c>
      <c r="Q110" s="279">
        <v>4.8</v>
      </c>
      <c r="R110" s="280">
        <v>0</v>
      </c>
      <c r="T110" s="139" t="s">
        <v>101</v>
      </c>
      <c r="U110" s="316">
        <v>2.1648999999999998</v>
      </c>
      <c r="V110" s="279">
        <v>7.8899999999999998E-2</v>
      </c>
      <c r="W110" s="279">
        <v>-7.8899999999999998E-2</v>
      </c>
      <c r="X110" s="279">
        <v>0.1585</v>
      </c>
      <c r="Y110" s="279">
        <v>0</v>
      </c>
      <c r="Z110" s="279">
        <v>4.8</v>
      </c>
      <c r="AA110" s="280">
        <v>0</v>
      </c>
    </row>
    <row r="111" spans="1:27" ht="15" customHeight="1" x14ac:dyDescent="0.2">
      <c r="A111" s="15">
        <v>62</v>
      </c>
      <c r="B111" s="139" t="s">
        <v>102</v>
      </c>
      <c r="C111" s="316">
        <v>3.2456</v>
      </c>
      <c r="D111" s="279">
        <v>-0.46829999999999999</v>
      </c>
      <c r="E111" s="279">
        <v>-1.21E-2</v>
      </c>
      <c r="F111" s="279">
        <v>0</v>
      </c>
      <c r="G111" s="279">
        <v>0</v>
      </c>
      <c r="H111" s="279">
        <v>0</v>
      </c>
      <c r="I111" s="280">
        <v>0</v>
      </c>
      <c r="K111" s="139" t="s">
        <v>102</v>
      </c>
      <c r="L111" s="316">
        <v>3.2456</v>
      </c>
      <c r="M111" s="279">
        <v>-0.46829999999999999</v>
      </c>
      <c r="N111" s="279">
        <v>-1.21E-2</v>
      </c>
      <c r="O111" s="279">
        <v>0</v>
      </c>
      <c r="P111" s="279">
        <v>0</v>
      </c>
      <c r="Q111" s="279">
        <v>0</v>
      </c>
      <c r="R111" s="280">
        <v>0</v>
      </c>
      <c r="T111" s="139" t="s">
        <v>102</v>
      </c>
      <c r="U111" s="316">
        <v>3.2456</v>
      </c>
      <c r="V111" s="279">
        <v>-0.46829999999999999</v>
      </c>
      <c r="W111" s="279">
        <v>-1.21E-2</v>
      </c>
      <c r="X111" s="279">
        <v>0</v>
      </c>
      <c r="Y111" s="279">
        <v>0</v>
      </c>
      <c r="Z111" s="279">
        <v>0</v>
      </c>
      <c r="AA111" s="280">
        <v>0</v>
      </c>
    </row>
    <row r="112" spans="1:27" ht="15" customHeight="1" x14ac:dyDescent="0.2">
      <c r="A112" s="15">
        <v>63</v>
      </c>
      <c r="B112" s="139" t="s">
        <v>103</v>
      </c>
      <c r="C112" s="316">
        <v>3.3222999999999998</v>
      </c>
      <c r="D112" s="279">
        <v>-0.55459999999999998</v>
      </c>
      <c r="E112" s="279">
        <v>-4.7000000000000002E-3</v>
      </c>
      <c r="F112" s="279">
        <v>0</v>
      </c>
      <c r="G112" s="279">
        <v>0</v>
      </c>
      <c r="H112" s="279">
        <v>0</v>
      </c>
      <c r="I112" s="280">
        <v>0</v>
      </c>
      <c r="K112" s="139" t="s">
        <v>103</v>
      </c>
      <c r="L112" s="316">
        <v>3.3222999999999998</v>
      </c>
      <c r="M112" s="279">
        <v>-0.55459999999999998</v>
      </c>
      <c r="N112" s="279">
        <v>-4.7000000000000002E-3</v>
      </c>
      <c r="O112" s="279">
        <v>0</v>
      </c>
      <c r="P112" s="279">
        <v>0</v>
      </c>
      <c r="Q112" s="279">
        <v>0</v>
      </c>
      <c r="R112" s="280">
        <v>0</v>
      </c>
      <c r="T112" s="139" t="s">
        <v>103</v>
      </c>
      <c r="U112" s="316">
        <v>3.3222999999999998</v>
      </c>
      <c r="V112" s="279">
        <v>-0.55459999999999998</v>
      </c>
      <c r="W112" s="279">
        <v>-4.7000000000000002E-3</v>
      </c>
      <c r="X112" s="279">
        <v>0</v>
      </c>
      <c r="Y112" s="279">
        <v>0</v>
      </c>
      <c r="Z112" s="279">
        <v>0</v>
      </c>
      <c r="AA112" s="280">
        <v>0</v>
      </c>
    </row>
    <row r="113" spans="1:27" ht="15" customHeight="1" x14ac:dyDescent="0.2">
      <c r="A113" s="15">
        <v>64</v>
      </c>
      <c r="B113" s="139" t="s">
        <v>104</v>
      </c>
      <c r="C113" s="316">
        <v>3.1137999999999999</v>
      </c>
      <c r="D113" s="279">
        <v>-0.4214</v>
      </c>
      <c r="E113" s="279">
        <v>-2.2100000000000002E-2</v>
      </c>
      <c r="F113" s="279">
        <v>0</v>
      </c>
      <c r="G113" s="279">
        <v>0</v>
      </c>
      <c r="H113" s="279">
        <v>0</v>
      </c>
      <c r="I113" s="280">
        <v>0</v>
      </c>
      <c r="K113" s="139" t="s">
        <v>104</v>
      </c>
      <c r="L113" s="316">
        <v>3.1137999999999999</v>
      </c>
      <c r="M113" s="279">
        <v>-0.4214</v>
      </c>
      <c r="N113" s="279">
        <v>-2.2100000000000002E-2</v>
      </c>
      <c r="O113" s="279">
        <v>0</v>
      </c>
      <c r="P113" s="279">
        <v>0</v>
      </c>
      <c r="Q113" s="279">
        <v>0</v>
      </c>
      <c r="R113" s="280">
        <v>0</v>
      </c>
      <c r="T113" s="139" t="s">
        <v>104</v>
      </c>
      <c r="U113" s="316">
        <v>3.1137999999999999</v>
      </c>
      <c r="V113" s="279">
        <v>-0.4214</v>
      </c>
      <c r="W113" s="279">
        <v>-2.2100000000000002E-2</v>
      </c>
      <c r="X113" s="279">
        <v>0</v>
      </c>
      <c r="Y113" s="279">
        <v>0</v>
      </c>
      <c r="Z113" s="279">
        <v>0</v>
      </c>
      <c r="AA113" s="280">
        <v>0</v>
      </c>
    </row>
    <row r="114" spans="1:27" ht="15" customHeight="1" x14ac:dyDescent="0.2">
      <c r="A114" s="15">
        <v>65</v>
      </c>
      <c r="B114" s="139" t="s">
        <v>105</v>
      </c>
      <c r="C114" s="316">
        <v>3.1208999999999998</v>
      </c>
      <c r="D114" s="279">
        <v>-0.53559999999999997</v>
      </c>
      <c r="E114" s="279">
        <v>-9.2999999999999992E-3</v>
      </c>
      <c r="F114" s="279">
        <v>0</v>
      </c>
      <c r="G114" s="279">
        <v>0</v>
      </c>
      <c r="H114" s="279">
        <v>0</v>
      </c>
      <c r="I114" s="280">
        <v>0</v>
      </c>
      <c r="K114" s="139" t="s">
        <v>105</v>
      </c>
      <c r="L114" s="316">
        <v>3.1208999999999998</v>
      </c>
      <c r="M114" s="279">
        <v>-0.53559999999999997</v>
      </c>
      <c r="N114" s="279">
        <v>-9.2999999999999992E-3</v>
      </c>
      <c r="O114" s="279">
        <v>0</v>
      </c>
      <c r="P114" s="279">
        <v>0</v>
      </c>
      <c r="Q114" s="279">
        <v>0</v>
      </c>
      <c r="R114" s="280">
        <v>0</v>
      </c>
      <c r="T114" s="139" t="s">
        <v>105</v>
      </c>
      <c r="U114" s="316">
        <v>3.1208999999999998</v>
      </c>
      <c r="V114" s="279">
        <v>-0.53559999999999997</v>
      </c>
      <c r="W114" s="279">
        <v>-9.2999999999999992E-3</v>
      </c>
      <c r="X114" s="279">
        <v>0</v>
      </c>
      <c r="Y114" s="279">
        <v>0</v>
      </c>
      <c r="Z114" s="279">
        <v>0</v>
      </c>
      <c r="AA114" s="280">
        <v>0</v>
      </c>
    </row>
    <row r="115" spans="1:27" ht="15" customHeight="1" x14ac:dyDescent="0.2">
      <c r="A115" s="15">
        <v>66</v>
      </c>
      <c r="B115" s="139" t="s">
        <v>106</v>
      </c>
      <c r="C115" s="316">
        <v>3.1027</v>
      </c>
      <c r="D115" s="279">
        <v>-0.53359999999999996</v>
      </c>
      <c r="E115" s="279">
        <v>-1.15E-2</v>
      </c>
      <c r="F115" s="279">
        <v>0</v>
      </c>
      <c r="G115" s="279">
        <v>0</v>
      </c>
      <c r="H115" s="279">
        <v>0</v>
      </c>
      <c r="I115" s="280">
        <v>0</v>
      </c>
      <c r="K115" s="139" t="s">
        <v>106</v>
      </c>
      <c r="L115" s="316">
        <v>3.1027</v>
      </c>
      <c r="M115" s="279">
        <v>-0.53359999999999996</v>
      </c>
      <c r="N115" s="279">
        <v>-1.15E-2</v>
      </c>
      <c r="O115" s="279">
        <v>0</v>
      </c>
      <c r="P115" s="279">
        <v>0</v>
      </c>
      <c r="Q115" s="279">
        <v>0</v>
      </c>
      <c r="R115" s="280">
        <v>0</v>
      </c>
      <c r="T115" s="139" t="s">
        <v>106</v>
      </c>
      <c r="U115" s="316">
        <v>3.1027</v>
      </c>
      <c r="V115" s="279">
        <v>-0.53359999999999996</v>
      </c>
      <c r="W115" s="279">
        <v>-1.15E-2</v>
      </c>
      <c r="X115" s="279">
        <v>0</v>
      </c>
      <c r="Y115" s="279">
        <v>0</v>
      </c>
      <c r="Z115" s="279">
        <v>0</v>
      </c>
      <c r="AA115" s="280">
        <v>0</v>
      </c>
    </row>
    <row r="116" spans="1:27" ht="15" customHeight="1" x14ac:dyDescent="0.2">
      <c r="A116" s="15">
        <v>67</v>
      </c>
      <c r="B116" s="139" t="s">
        <v>107</v>
      </c>
      <c r="C116" s="316">
        <v>3.6221000000000001</v>
      </c>
      <c r="D116" s="279">
        <v>-0.80759999999999998</v>
      </c>
      <c r="E116" s="279">
        <v>2.5100000000000001E-2</v>
      </c>
      <c r="F116" s="279">
        <v>0</v>
      </c>
      <c r="G116" s="279">
        <v>0</v>
      </c>
      <c r="H116" s="279">
        <v>0</v>
      </c>
      <c r="I116" s="280">
        <v>0</v>
      </c>
      <c r="K116" s="139" t="s">
        <v>107</v>
      </c>
      <c r="L116" s="316">
        <v>3.6221000000000001</v>
      </c>
      <c r="M116" s="279">
        <v>-0.80759999999999998</v>
      </c>
      <c r="N116" s="279">
        <v>2.5100000000000001E-2</v>
      </c>
      <c r="O116" s="279">
        <v>0</v>
      </c>
      <c r="P116" s="279">
        <v>0</v>
      </c>
      <c r="Q116" s="279">
        <v>0</v>
      </c>
      <c r="R116" s="280">
        <v>0</v>
      </c>
      <c r="T116" s="139" t="s">
        <v>107</v>
      </c>
      <c r="U116" s="316">
        <v>3.6221000000000001</v>
      </c>
      <c r="V116" s="279">
        <v>-0.80759999999999998</v>
      </c>
      <c r="W116" s="279">
        <v>2.5100000000000001E-2</v>
      </c>
      <c r="X116" s="279">
        <v>0</v>
      </c>
      <c r="Y116" s="279">
        <v>0</v>
      </c>
      <c r="Z116" s="279">
        <v>0</v>
      </c>
      <c r="AA116" s="280">
        <v>0</v>
      </c>
    </row>
    <row r="117" spans="1:27" ht="15" customHeight="1" x14ac:dyDescent="0.2">
      <c r="A117" s="15">
        <v>68</v>
      </c>
      <c r="B117" s="132" t="s">
        <v>108</v>
      </c>
      <c r="C117" s="334">
        <v>1.915</v>
      </c>
      <c r="D117" s="279">
        <v>0.1424</v>
      </c>
      <c r="E117" s="279">
        <v>-7.8E-2</v>
      </c>
      <c r="F117" s="279">
        <v>9.4500000000000001E-2</v>
      </c>
      <c r="G117" s="279">
        <v>0.55179999999999996</v>
      </c>
      <c r="H117" s="279">
        <v>5</v>
      </c>
      <c r="I117" s="280">
        <v>6.5</v>
      </c>
      <c r="K117" s="132" t="s">
        <v>108</v>
      </c>
      <c r="L117" s="336">
        <v>1.915</v>
      </c>
      <c r="M117" s="279">
        <v>0.1424</v>
      </c>
      <c r="N117" s="279">
        <v>-7.8E-2</v>
      </c>
      <c r="O117" s="279">
        <v>9.4500000000000001E-2</v>
      </c>
      <c r="P117" s="279">
        <v>0.55179999999999996</v>
      </c>
      <c r="Q117" s="279">
        <v>5</v>
      </c>
      <c r="R117" s="280">
        <v>6.5</v>
      </c>
      <c r="T117" s="132" t="s">
        <v>108</v>
      </c>
      <c r="U117" s="12">
        <v>1.915</v>
      </c>
      <c r="V117" s="279">
        <v>0.1424</v>
      </c>
      <c r="W117" s="279">
        <v>-7.8E-2</v>
      </c>
      <c r="X117" s="279">
        <v>9.4500000000000001E-2</v>
      </c>
      <c r="Y117" s="279">
        <v>0.55179999999999996</v>
      </c>
      <c r="Z117" s="279">
        <v>5</v>
      </c>
      <c r="AA117" s="280">
        <v>6.5</v>
      </c>
    </row>
    <row r="118" spans="1:27" ht="15" customHeight="1" x14ac:dyDescent="0.2">
      <c r="A118" s="15">
        <v>69</v>
      </c>
      <c r="B118" s="410">
        <v>35735</v>
      </c>
      <c r="C118" s="334"/>
      <c r="D118" s="279"/>
      <c r="E118" s="279"/>
      <c r="F118" s="279"/>
      <c r="G118" s="279"/>
      <c r="H118" s="279"/>
      <c r="I118" s="280"/>
      <c r="K118" s="132">
        <v>35735</v>
      </c>
      <c r="L118" s="336"/>
      <c r="M118" s="279"/>
      <c r="N118" s="279"/>
      <c r="O118" s="279"/>
      <c r="P118" s="279"/>
      <c r="Q118" s="279"/>
      <c r="R118" s="280"/>
      <c r="T118" s="132">
        <v>35735</v>
      </c>
      <c r="U118" s="12"/>
      <c r="V118" s="279"/>
      <c r="W118" s="279"/>
      <c r="X118" s="279"/>
      <c r="Y118" s="279"/>
      <c r="Z118" s="279"/>
      <c r="AA118" s="280"/>
    </row>
    <row r="119" spans="1:27" ht="15" customHeight="1" x14ac:dyDescent="0.2">
      <c r="A119" s="15">
        <v>70</v>
      </c>
      <c r="B119" s="139" t="s">
        <v>100</v>
      </c>
      <c r="C119" s="316">
        <v>1.8567</v>
      </c>
      <c r="D119" s="279">
        <v>0.23749999999999999</v>
      </c>
      <c r="E119" s="279">
        <v>-9.5200000000000007E-2</v>
      </c>
      <c r="F119" s="279">
        <v>0.21240000000000001</v>
      </c>
      <c r="G119" s="279">
        <v>0</v>
      </c>
      <c r="H119" s="279">
        <v>5</v>
      </c>
      <c r="I119" s="280">
        <v>0</v>
      </c>
      <c r="K119" s="139" t="s">
        <v>100</v>
      </c>
      <c r="L119" s="316">
        <v>1.8567</v>
      </c>
      <c r="M119" s="279">
        <v>0.23749999999999999</v>
      </c>
      <c r="N119" s="279">
        <v>-9.5200000000000007E-2</v>
      </c>
      <c r="O119" s="279">
        <v>0.21240000000000001</v>
      </c>
      <c r="P119" s="279">
        <v>0</v>
      </c>
      <c r="Q119" s="279">
        <v>5</v>
      </c>
      <c r="R119" s="280">
        <v>0</v>
      </c>
      <c r="T119" s="139" t="s">
        <v>100</v>
      </c>
      <c r="U119" s="316">
        <v>1.8567</v>
      </c>
      <c r="V119" s="279">
        <v>0.23749999999999999</v>
      </c>
      <c r="W119" s="279">
        <v>-9.5200000000000007E-2</v>
      </c>
      <c r="X119" s="279">
        <v>0.21240000000000001</v>
      </c>
      <c r="Y119" s="279">
        <v>0</v>
      </c>
      <c r="Z119" s="279">
        <v>5</v>
      </c>
      <c r="AA119" s="280">
        <v>0</v>
      </c>
    </row>
    <row r="120" spans="1:27" ht="15" customHeight="1" x14ac:dyDescent="0.2">
      <c r="A120" s="15">
        <v>71</v>
      </c>
      <c r="B120" s="139" t="s">
        <v>101</v>
      </c>
      <c r="C120" s="316">
        <v>2.1648999999999998</v>
      </c>
      <c r="D120" s="279">
        <v>7.8899999999999998E-2</v>
      </c>
      <c r="E120" s="279">
        <v>-7.8899999999999998E-2</v>
      </c>
      <c r="F120" s="279">
        <v>0.1585</v>
      </c>
      <c r="G120" s="279">
        <v>0</v>
      </c>
      <c r="H120" s="279">
        <v>4.8</v>
      </c>
      <c r="I120" s="280">
        <v>0</v>
      </c>
      <c r="K120" s="139" t="s">
        <v>101</v>
      </c>
      <c r="L120" s="316">
        <v>2.1648999999999998</v>
      </c>
      <c r="M120" s="279">
        <v>7.8899999999999998E-2</v>
      </c>
      <c r="N120" s="279">
        <v>-7.8899999999999998E-2</v>
      </c>
      <c r="O120" s="279">
        <v>0.1585</v>
      </c>
      <c r="P120" s="279">
        <v>0</v>
      </c>
      <c r="Q120" s="279">
        <v>4.8</v>
      </c>
      <c r="R120" s="280">
        <v>0</v>
      </c>
      <c r="T120" s="139" t="s">
        <v>101</v>
      </c>
      <c r="U120" s="316">
        <v>2.1648999999999998</v>
      </c>
      <c r="V120" s="279">
        <v>7.8899999999999998E-2</v>
      </c>
      <c r="W120" s="279">
        <v>-7.8899999999999998E-2</v>
      </c>
      <c r="X120" s="279">
        <v>0.1585</v>
      </c>
      <c r="Y120" s="279">
        <v>0</v>
      </c>
      <c r="Z120" s="279">
        <v>4.8</v>
      </c>
      <c r="AA120" s="280">
        <v>0</v>
      </c>
    </row>
    <row r="121" spans="1:27" ht="15" customHeight="1" x14ac:dyDescent="0.2">
      <c r="A121" s="15">
        <v>72</v>
      </c>
      <c r="B121" s="139" t="s">
        <v>102</v>
      </c>
      <c r="C121" s="316">
        <v>3.2456</v>
      </c>
      <c r="D121" s="279">
        <v>-0.46829999999999999</v>
      </c>
      <c r="E121" s="279">
        <v>-1.21E-2</v>
      </c>
      <c r="F121" s="279">
        <v>0</v>
      </c>
      <c r="G121" s="279">
        <v>0</v>
      </c>
      <c r="H121" s="279">
        <v>0</v>
      </c>
      <c r="I121" s="280">
        <v>0</v>
      </c>
      <c r="K121" s="139" t="s">
        <v>102</v>
      </c>
      <c r="L121" s="316">
        <v>3.2456</v>
      </c>
      <c r="M121" s="279">
        <v>-0.46829999999999999</v>
      </c>
      <c r="N121" s="279">
        <v>-1.21E-2</v>
      </c>
      <c r="O121" s="279">
        <v>0</v>
      </c>
      <c r="P121" s="279">
        <v>0</v>
      </c>
      <c r="Q121" s="279">
        <v>0</v>
      </c>
      <c r="R121" s="280">
        <v>0</v>
      </c>
      <c r="T121" s="139" t="s">
        <v>102</v>
      </c>
      <c r="U121" s="316">
        <v>3.2456</v>
      </c>
      <c r="V121" s="279">
        <v>-0.46829999999999999</v>
      </c>
      <c r="W121" s="279">
        <v>-1.21E-2</v>
      </c>
      <c r="X121" s="279">
        <v>0</v>
      </c>
      <c r="Y121" s="279">
        <v>0</v>
      </c>
      <c r="Z121" s="279">
        <v>0</v>
      </c>
      <c r="AA121" s="280">
        <v>0</v>
      </c>
    </row>
    <row r="122" spans="1:27" ht="15" customHeight="1" x14ac:dyDescent="0.2">
      <c r="A122" s="15">
        <v>73</v>
      </c>
      <c r="B122" s="139" t="s">
        <v>103</v>
      </c>
      <c r="C122" s="316">
        <v>3.3222999999999998</v>
      </c>
      <c r="D122" s="279">
        <v>-0.55459999999999998</v>
      </c>
      <c r="E122" s="279">
        <v>-4.7000000000000002E-3</v>
      </c>
      <c r="F122" s="279">
        <v>0</v>
      </c>
      <c r="G122" s="279">
        <v>0</v>
      </c>
      <c r="H122" s="279">
        <v>0</v>
      </c>
      <c r="I122" s="280">
        <v>0</v>
      </c>
      <c r="K122" s="139" t="s">
        <v>103</v>
      </c>
      <c r="L122" s="316">
        <v>3.3222999999999998</v>
      </c>
      <c r="M122" s="279">
        <v>-0.55459999999999998</v>
      </c>
      <c r="N122" s="279">
        <v>-4.7000000000000002E-3</v>
      </c>
      <c r="O122" s="279">
        <v>0</v>
      </c>
      <c r="P122" s="279">
        <v>0</v>
      </c>
      <c r="Q122" s="279">
        <v>0</v>
      </c>
      <c r="R122" s="280">
        <v>0</v>
      </c>
      <c r="T122" s="139" t="s">
        <v>103</v>
      </c>
      <c r="U122" s="316">
        <v>3.3222999999999998</v>
      </c>
      <c r="V122" s="279">
        <v>-0.55459999999999998</v>
      </c>
      <c r="W122" s="279">
        <v>-4.7000000000000002E-3</v>
      </c>
      <c r="X122" s="279">
        <v>0</v>
      </c>
      <c r="Y122" s="279">
        <v>0</v>
      </c>
      <c r="Z122" s="279">
        <v>0</v>
      </c>
      <c r="AA122" s="280">
        <v>0</v>
      </c>
    </row>
    <row r="123" spans="1:27" ht="15" customHeight="1" x14ac:dyDescent="0.2">
      <c r="A123" s="15">
        <v>74</v>
      </c>
      <c r="B123" s="139" t="s">
        <v>104</v>
      </c>
      <c r="C123" s="316">
        <v>3.1137999999999999</v>
      </c>
      <c r="D123" s="279">
        <v>-0.4214</v>
      </c>
      <c r="E123" s="279">
        <v>-2.2100000000000002E-2</v>
      </c>
      <c r="F123" s="279">
        <v>0</v>
      </c>
      <c r="G123" s="279">
        <v>0</v>
      </c>
      <c r="H123" s="279">
        <v>0</v>
      </c>
      <c r="I123" s="280">
        <v>0</v>
      </c>
      <c r="K123" s="139" t="s">
        <v>104</v>
      </c>
      <c r="L123" s="316">
        <v>3.1137999999999999</v>
      </c>
      <c r="M123" s="279">
        <v>-0.4214</v>
      </c>
      <c r="N123" s="279">
        <v>-2.2100000000000002E-2</v>
      </c>
      <c r="O123" s="279">
        <v>0</v>
      </c>
      <c r="P123" s="279">
        <v>0</v>
      </c>
      <c r="Q123" s="279">
        <v>0</v>
      </c>
      <c r="R123" s="280">
        <v>0</v>
      </c>
      <c r="T123" s="139" t="s">
        <v>104</v>
      </c>
      <c r="U123" s="316">
        <v>3.1137999999999999</v>
      </c>
      <c r="V123" s="279">
        <v>-0.4214</v>
      </c>
      <c r="W123" s="279">
        <v>-2.2100000000000002E-2</v>
      </c>
      <c r="X123" s="279">
        <v>0</v>
      </c>
      <c r="Y123" s="279">
        <v>0</v>
      </c>
      <c r="Z123" s="279">
        <v>0</v>
      </c>
      <c r="AA123" s="280">
        <v>0</v>
      </c>
    </row>
    <row r="124" spans="1:27" ht="15" customHeight="1" x14ac:dyDescent="0.2">
      <c r="A124" s="15">
        <v>75</v>
      </c>
      <c r="B124" s="139" t="s">
        <v>105</v>
      </c>
      <c r="C124" s="316">
        <v>3.1208999999999998</v>
      </c>
      <c r="D124" s="279">
        <v>-0.53559999999999997</v>
      </c>
      <c r="E124" s="279">
        <v>-9.2999999999999992E-3</v>
      </c>
      <c r="F124" s="279">
        <v>0</v>
      </c>
      <c r="G124" s="279">
        <v>0</v>
      </c>
      <c r="H124" s="279">
        <v>0</v>
      </c>
      <c r="I124" s="280">
        <v>0</v>
      </c>
      <c r="K124" s="139" t="s">
        <v>105</v>
      </c>
      <c r="L124" s="316">
        <v>3.1208999999999998</v>
      </c>
      <c r="M124" s="279">
        <v>-0.53559999999999997</v>
      </c>
      <c r="N124" s="279">
        <v>-9.2999999999999992E-3</v>
      </c>
      <c r="O124" s="279">
        <v>0</v>
      </c>
      <c r="P124" s="279">
        <v>0</v>
      </c>
      <c r="Q124" s="279">
        <v>0</v>
      </c>
      <c r="R124" s="280">
        <v>0</v>
      </c>
      <c r="T124" s="139" t="s">
        <v>105</v>
      </c>
      <c r="U124" s="316">
        <v>3.1208999999999998</v>
      </c>
      <c r="V124" s="279">
        <v>-0.53559999999999997</v>
      </c>
      <c r="W124" s="279">
        <v>-9.2999999999999992E-3</v>
      </c>
      <c r="X124" s="279">
        <v>0</v>
      </c>
      <c r="Y124" s="279">
        <v>0</v>
      </c>
      <c r="Z124" s="279">
        <v>0</v>
      </c>
      <c r="AA124" s="280">
        <v>0</v>
      </c>
    </row>
    <row r="125" spans="1:27" ht="15" customHeight="1" x14ac:dyDescent="0.2">
      <c r="A125" s="15">
        <v>76</v>
      </c>
      <c r="B125" s="139" t="s">
        <v>106</v>
      </c>
      <c r="C125" s="316">
        <v>3.1027</v>
      </c>
      <c r="D125" s="279">
        <v>-0.53359999999999996</v>
      </c>
      <c r="E125" s="279">
        <v>-1.15E-2</v>
      </c>
      <c r="F125" s="279">
        <v>0</v>
      </c>
      <c r="G125" s="279">
        <v>0</v>
      </c>
      <c r="H125" s="279">
        <v>0</v>
      </c>
      <c r="I125" s="280">
        <v>0</v>
      </c>
      <c r="K125" s="139" t="s">
        <v>106</v>
      </c>
      <c r="L125" s="316">
        <v>3.1027</v>
      </c>
      <c r="M125" s="279">
        <v>-0.53359999999999996</v>
      </c>
      <c r="N125" s="279">
        <v>-1.15E-2</v>
      </c>
      <c r="O125" s="279">
        <v>0</v>
      </c>
      <c r="P125" s="279">
        <v>0</v>
      </c>
      <c r="Q125" s="279">
        <v>0</v>
      </c>
      <c r="R125" s="280">
        <v>0</v>
      </c>
      <c r="T125" s="139" t="s">
        <v>106</v>
      </c>
      <c r="U125" s="316">
        <v>3.1027</v>
      </c>
      <c r="V125" s="279">
        <v>-0.53359999999999996</v>
      </c>
      <c r="W125" s="279">
        <v>-1.15E-2</v>
      </c>
      <c r="X125" s="279">
        <v>0</v>
      </c>
      <c r="Y125" s="279">
        <v>0</v>
      </c>
      <c r="Z125" s="279">
        <v>0</v>
      </c>
      <c r="AA125" s="280">
        <v>0</v>
      </c>
    </row>
    <row r="126" spans="1:27" ht="15" customHeight="1" x14ac:dyDescent="0.2">
      <c r="A126" s="15">
        <v>77</v>
      </c>
      <c r="B126" s="139" t="s">
        <v>107</v>
      </c>
      <c r="C126" s="316">
        <v>3.6221000000000001</v>
      </c>
      <c r="D126" s="279">
        <v>-0.80759999999999998</v>
      </c>
      <c r="E126" s="279">
        <v>2.5100000000000001E-2</v>
      </c>
      <c r="F126" s="279">
        <v>0</v>
      </c>
      <c r="G126" s="279">
        <v>0</v>
      </c>
      <c r="H126" s="279">
        <v>0</v>
      </c>
      <c r="I126" s="280">
        <v>0</v>
      </c>
      <c r="K126" s="139" t="s">
        <v>107</v>
      </c>
      <c r="L126" s="316">
        <v>3.6221000000000001</v>
      </c>
      <c r="M126" s="279">
        <v>-0.80759999999999998</v>
      </c>
      <c r="N126" s="279">
        <v>2.5100000000000001E-2</v>
      </c>
      <c r="O126" s="279">
        <v>0</v>
      </c>
      <c r="P126" s="279">
        <v>0</v>
      </c>
      <c r="Q126" s="279">
        <v>0</v>
      </c>
      <c r="R126" s="280">
        <v>0</v>
      </c>
      <c r="T126" s="139" t="s">
        <v>107</v>
      </c>
      <c r="U126" s="316">
        <v>3.6221000000000001</v>
      </c>
      <c r="V126" s="279">
        <v>-0.80759999999999998</v>
      </c>
      <c r="W126" s="279">
        <v>2.5100000000000001E-2</v>
      </c>
      <c r="X126" s="279">
        <v>0</v>
      </c>
      <c r="Y126" s="279">
        <v>0</v>
      </c>
      <c r="Z126" s="279">
        <v>0</v>
      </c>
      <c r="AA126" s="280">
        <v>0</v>
      </c>
    </row>
    <row r="127" spans="1:27" ht="15" customHeight="1" x14ac:dyDescent="0.2">
      <c r="A127" s="15">
        <v>78</v>
      </c>
      <c r="B127" s="132" t="s">
        <v>108</v>
      </c>
      <c r="C127" s="334">
        <v>1.915</v>
      </c>
      <c r="D127" s="279">
        <v>0.1424</v>
      </c>
      <c r="E127" s="279">
        <v>-7.8E-2</v>
      </c>
      <c r="F127" s="279">
        <v>9.4500000000000001E-2</v>
      </c>
      <c r="G127" s="279">
        <v>0.55179999999999996</v>
      </c>
      <c r="H127" s="279">
        <v>5</v>
      </c>
      <c r="I127" s="280">
        <v>6.5</v>
      </c>
      <c r="K127" s="132" t="s">
        <v>108</v>
      </c>
      <c r="L127" s="336">
        <v>1.915</v>
      </c>
      <c r="M127" s="279">
        <v>0.1424</v>
      </c>
      <c r="N127" s="279">
        <v>-7.8E-2</v>
      </c>
      <c r="O127" s="279">
        <v>9.4500000000000001E-2</v>
      </c>
      <c r="P127" s="279">
        <v>0.55179999999999996</v>
      </c>
      <c r="Q127" s="279">
        <v>5</v>
      </c>
      <c r="R127" s="280">
        <v>6.5</v>
      </c>
      <c r="T127" s="132" t="s">
        <v>108</v>
      </c>
      <c r="U127" s="12">
        <v>1.915</v>
      </c>
      <c r="V127" s="279">
        <v>0.1424</v>
      </c>
      <c r="W127" s="279">
        <v>-7.8E-2</v>
      </c>
      <c r="X127" s="279">
        <v>9.4500000000000001E-2</v>
      </c>
      <c r="Y127" s="279">
        <v>0.55179999999999996</v>
      </c>
      <c r="Z127" s="279">
        <v>5</v>
      </c>
      <c r="AA127" s="280">
        <v>6.5</v>
      </c>
    </row>
    <row r="128" spans="1:27" ht="15" customHeight="1" x14ac:dyDescent="0.2">
      <c r="A128" s="15">
        <v>79</v>
      </c>
      <c r="B128" s="413" t="s">
        <v>354</v>
      </c>
      <c r="C128" s="334"/>
      <c r="D128" s="279"/>
      <c r="E128" s="279"/>
      <c r="F128" s="279"/>
      <c r="G128" s="279"/>
      <c r="H128" s="279"/>
      <c r="I128" s="280"/>
      <c r="K128" s="132" t="s">
        <v>354</v>
      </c>
      <c r="L128" s="336"/>
      <c r="M128" s="279"/>
      <c r="N128" s="279"/>
      <c r="O128" s="279"/>
      <c r="P128" s="279"/>
      <c r="Q128" s="279"/>
      <c r="R128" s="280"/>
      <c r="T128" s="132" t="s">
        <v>354</v>
      </c>
      <c r="U128" s="12"/>
      <c r="V128" s="279"/>
      <c r="W128" s="279"/>
      <c r="X128" s="279"/>
      <c r="Y128" s="279"/>
      <c r="Z128" s="279"/>
      <c r="AA128" s="280"/>
    </row>
    <row r="129" spans="1:27" ht="15" customHeight="1" x14ac:dyDescent="0.2">
      <c r="A129" s="15">
        <v>80</v>
      </c>
      <c r="B129" s="139" t="s">
        <v>100</v>
      </c>
      <c r="C129" s="316">
        <v>3.5428657979999998</v>
      </c>
      <c r="D129" s="279">
        <v>-0.51734344300000001</v>
      </c>
      <c r="E129" s="279">
        <v>-1.3624452E-2</v>
      </c>
      <c r="F129" s="279">
        <v>0.29851267799999998</v>
      </c>
      <c r="G129" s="279">
        <v>-0.52025100400000002</v>
      </c>
      <c r="H129" s="279">
        <v>5</v>
      </c>
      <c r="I129" s="280">
        <v>5.6</v>
      </c>
      <c r="K129" s="139" t="s">
        <v>100</v>
      </c>
      <c r="L129" s="316">
        <v>2.916742503</v>
      </c>
      <c r="M129" s="279">
        <v>-0.27594674400000002</v>
      </c>
      <c r="N129" s="279">
        <v>-3.4480268000000001E-2</v>
      </c>
      <c r="O129" s="279">
        <v>6.3485142999999994E-2</v>
      </c>
      <c r="P129" s="279">
        <v>-4.6424108999999998E-2</v>
      </c>
      <c r="Q129" s="279">
        <v>3.5</v>
      </c>
      <c r="R129" s="280">
        <v>4.5</v>
      </c>
      <c r="T129" s="139" t="s">
        <v>100</v>
      </c>
      <c r="U129" s="316">
        <v>2.442301386</v>
      </c>
      <c r="V129" s="279">
        <v>1.7795440999999999E-2</v>
      </c>
      <c r="W129" s="279">
        <v>-7.6714036999999999E-2</v>
      </c>
      <c r="X129" s="279">
        <v>0.29614484400000002</v>
      </c>
      <c r="Y129" s="279">
        <v>-0.386553482</v>
      </c>
      <c r="Z129" s="279">
        <v>4.5</v>
      </c>
      <c r="AA129" s="280">
        <v>5.2</v>
      </c>
    </row>
    <row r="130" spans="1:27" ht="15" customHeight="1" x14ac:dyDescent="0.2">
      <c r="A130" s="15">
        <v>81</v>
      </c>
      <c r="B130" s="139" t="s">
        <v>101</v>
      </c>
      <c r="C130" s="316">
        <v>3.4663883179999999</v>
      </c>
      <c r="D130" s="279">
        <v>-0.56182123799999995</v>
      </c>
      <c r="E130" s="279">
        <v>-8.5127540000000008E-3</v>
      </c>
      <c r="F130" s="279">
        <v>0.221861747</v>
      </c>
      <c r="G130" s="279">
        <v>-0.284245364</v>
      </c>
      <c r="H130" s="279">
        <v>4.8</v>
      </c>
      <c r="I130" s="280">
        <v>5.5</v>
      </c>
      <c r="K130" s="139" t="s">
        <v>101</v>
      </c>
      <c r="L130" s="316">
        <v>2.551514622</v>
      </c>
      <c r="M130" s="279">
        <v>-4.9578509E-2</v>
      </c>
      <c r="N130" s="279">
        <v>-6.8961889999999998E-2</v>
      </c>
      <c r="O130" s="279">
        <v>0.109485101</v>
      </c>
      <c r="P130" s="279">
        <v>-7.2845760999999995E-2</v>
      </c>
      <c r="Q130" s="279">
        <v>3.5</v>
      </c>
      <c r="R130" s="280">
        <v>4.5</v>
      </c>
      <c r="T130" s="139" t="s">
        <v>101</v>
      </c>
      <c r="U130" s="316">
        <v>2.52005064</v>
      </c>
      <c r="V130" s="279">
        <v>-8.1925016000000003E-2</v>
      </c>
      <c r="W130" s="279">
        <v>-6.5370305000000004E-2</v>
      </c>
      <c r="X130" s="279">
        <v>0.35584576200000001</v>
      </c>
      <c r="Y130" s="279">
        <v>-0.32796175500000002</v>
      </c>
      <c r="Z130" s="279">
        <v>4.5</v>
      </c>
      <c r="AA130" s="280">
        <v>5</v>
      </c>
    </row>
    <row r="131" spans="1:27" ht="15" customHeight="1" x14ac:dyDescent="0.2">
      <c r="A131" s="15">
        <v>82</v>
      </c>
      <c r="B131" s="139" t="s">
        <v>102</v>
      </c>
      <c r="C131" s="316">
        <v>2.910215773</v>
      </c>
      <c r="D131" s="279">
        <v>-0.20904705800000001</v>
      </c>
      <c r="E131" s="279">
        <v>-6.0108103000000003E-2</v>
      </c>
      <c r="F131" s="279">
        <v>0.18644022299999999</v>
      </c>
      <c r="G131" s="279">
        <v>-0.270254622</v>
      </c>
      <c r="H131" s="279">
        <v>4.2</v>
      </c>
      <c r="I131" s="280">
        <v>5.5</v>
      </c>
      <c r="K131" s="139" t="s">
        <v>102</v>
      </c>
      <c r="L131" s="316">
        <v>2.5731792200000001</v>
      </c>
      <c r="M131" s="279">
        <v>-9.9790735000000005E-2</v>
      </c>
      <c r="N131" s="279">
        <v>-6.1034469000000001E-2</v>
      </c>
      <c r="O131" s="279">
        <v>0.110314333</v>
      </c>
      <c r="P131" s="279">
        <v>-0.19535966299999999</v>
      </c>
      <c r="Q131" s="279">
        <v>3.5</v>
      </c>
      <c r="R131" s="280">
        <v>4.5</v>
      </c>
      <c r="T131" s="139" t="s">
        <v>102</v>
      </c>
      <c r="U131" s="316">
        <v>2.2228610670000002</v>
      </c>
      <c r="V131" s="279">
        <v>9.6421823000000004E-2</v>
      </c>
      <c r="W131" s="279">
        <v>-8.9972754000000002E-2</v>
      </c>
      <c r="X131" s="279">
        <v>0.29711364099999998</v>
      </c>
      <c r="Y131" s="279">
        <v>-0.33778570099999999</v>
      </c>
      <c r="Z131" s="279">
        <v>4.3</v>
      </c>
      <c r="AA131" s="280">
        <v>5</v>
      </c>
    </row>
    <row r="132" spans="1:27" ht="15" customHeight="1" x14ac:dyDescent="0.2">
      <c r="A132" s="15">
        <v>83</v>
      </c>
      <c r="B132" s="139" t="s">
        <v>103</v>
      </c>
      <c r="C132" s="316">
        <v>3.307238914</v>
      </c>
      <c r="D132" s="279">
        <v>-0.49285262600000002</v>
      </c>
      <c r="E132" s="279">
        <v>-2.016602E-2</v>
      </c>
      <c r="F132" s="279">
        <v>0.209591262</v>
      </c>
      <c r="G132" s="279">
        <v>-0.35963632600000001</v>
      </c>
      <c r="H132" s="279">
        <v>4.2</v>
      </c>
      <c r="I132" s="280">
        <v>5</v>
      </c>
      <c r="K132" s="139" t="s">
        <v>103</v>
      </c>
      <c r="L132" s="316">
        <v>1.394111221</v>
      </c>
      <c r="M132" s="279">
        <v>0.66024412700000001</v>
      </c>
      <c r="N132" s="279">
        <v>-0.196460365</v>
      </c>
      <c r="O132" s="279">
        <v>0.230597206</v>
      </c>
      <c r="P132" s="279">
        <v>-0.123139835</v>
      </c>
      <c r="Q132" s="279">
        <v>3</v>
      </c>
      <c r="R132" s="280">
        <v>4</v>
      </c>
      <c r="T132" s="139" t="s">
        <v>103</v>
      </c>
      <c r="U132" s="316">
        <v>2.8267494540000002</v>
      </c>
      <c r="V132" s="279">
        <v>-0.22172225400000001</v>
      </c>
      <c r="W132" s="279">
        <v>-5.3120008000000003E-2</v>
      </c>
      <c r="X132" s="279">
        <v>0.27031094300000003</v>
      </c>
      <c r="Y132" s="279">
        <v>-0.31247415200000001</v>
      </c>
      <c r="Z132" s="279">
        <v>4</v>
      </c>
      <c r="AA132" s="280">
        <v>4.5</v>
      </c>
    </row>
    <row r="133" spans="1:27" ht="15" customHeight="1" x14ac:dyDescent="0.2">
      <c r="A133" s="15">
        <v>84</v>
      </c>
      <c r="B133" s="139" t="s">
        <v>104</v>
      </c>
      <c r="C133" s="316">
        <v>3.3104851719999999</v>
      </c>
      <c r="D133" s="279">
        <v>-0.52102628299999998</v>
      </c>
      <c r="E133" s="279">
        <v>-1.5255273999999999E-2</v>
      </c>
      <c r="F133" s="279">
        <v>0.31489176099999999</v>
      </c>
      <c r="G133" s="279">
        <v>-0.53338452300000005</v>
      </c>
      <c r="H133" s="279">
        <v>4.5</v>
      </c>
      <c r="I133" s="280">
        <v>5.0999999999999996</v>
      </c>
      <c r="K133" s="139" t="s">
        <v>104</v>
      </c>
      <c r="L133" s="316">
        <v>2.5271604509999999</v>
      </c>
      <c r="M133" s="279">
        <v>-9.9105648000000005E-2</v>
      </c>
      <c r="N133" s="279">
        <v>-6.3851863999999994E-2</v>
      </c>
      <c r="O133" s="279">
        <v>6.9091944000000002E-2</v>
      </c>
      <c r="P133" s="279">
        <v>4.323955E-3</v>
      </c>
      <c r="Q133" s="279">
        <v>3.2</v>
      </c>
      <c r="R133" s="280">
        <v>4</v>
      </c>
      <c r="T133" s="139" t="s">
        <v>104</v>
      </c>
      <c r="U133" s="316">
        <v>2.4793323740000002</v>
      </c>
      <c r="V133" s="279">
        <v>-5.2383086000000002E-2</v>
      </c>
      <c r="W133" s="279">
        <v>-7.6425388999999996E-2</v>
      </c>
      <c r="X133" s="279">
        <v>0.35332491100000002</v>
      </c>
      <c r="Y133" s="279">
        <v>-0.36600648099999999</v>
      </c>
      <c r="Z133" s="279">
        <v>4</v>
      </c>
      <c r="AA133" s="280">
        <v>4.5</v>
      </c>
    </row>
    <row r="134" spans="1:27" ht="15" customHeight="1" x14ac:dyDescent="0.2">
      <c r="A134" s="15">
        <v>85</v>
      </c>
      <c r="B134" s="139" t="s">
        <v>105</v>
      </c>
      <c r="C134" s="316">
        <v>2.5651660280000002</v>
      </c>
      <c r="D134" s="279">
        <v>-0.128220203</v>
      </c>
      <c r="E134" s="279">
        <v>-8.4057593999999999E-2</v>
      </c>
      <c r="F134" s="279">
        <v>0.25437263799999998</v>
      </c>
      <c r="G134" s="279">
        <v>-0.33057810799999998</v>
      </c>
      <c r="H134" s="279">
        <v>3.5</v>
      </c>
      <c r="I134" s="280">
        <v>4.5</v>
      </c>
      <c r="K134" s="139" t="s">
        <v>105</v>
      </c>
      <c r="L134" s="316">
        <v>1.954650977</v>
      </c>
      <c r="M134" s="279">
        <v>0.20023730300000001</v>
      </c>
      <c r="N134" s="279">
        <v>-0.12142049000000001</v>
      </c>
      <c r="O134" s="279">
        <v>0.16001242099999999</v>
      </c>
      <c r="P134" s="279">
        <v>-8.9471793999999993E-2</v>
      </c>
      <c r="Q134" s="279">
        <v>3</v>
      </c>
      <c r="R134" s="280">
        <v>3.8</v>
      </c>
      <c r="T134" s="139" t="s">
        <v>105</v>
      </c>
      <c r="U134" s="316">
        <v>2.4488513219999999</v>
      </c>
      <c r="V134" s="279">
        <v>-6.9378031000000007E-2</v>
      </c>
      <c r="W134" s="279">
        <v>-8.7963566000000007E-2</v>
      </c>
      <c r="X134" s="279">
        <v>0.30338400199999999</v>
      </c>
      <c r="Y134" s="279">
        <v>-0.290793782</v>
      </c>
      <c r="Z134" s="279">
        <v>3.5</v>
      </c>
      <c r="AA134" s="280">
        <v>4.0999999999999996</v>
      </c>
    </row>
    <row r="135" spans="1:27" ht="15" customHeight="1" x14ac:dyDescent="0.2">
      <c r="A135" s="15">
        <v>86</v>
      </c>
      <c r="B135" s="139" t="s">
        <v>106</v>
      </c>
      <c r="C135" s="316">
        <v>2.2128679579999999</v>
      </c>
      <c r="D135" s="279">
        <v>8.9338956999999997E-2</v>
      </c>
      <c r="E135" s="279">
        <v>-0.11316812399999999</v>
      </c>
      <c r="F135" s="279">
        <v>0.55913173000000005</v>
      </c>
      <c r="G135" s="279">
        <v>-0.47076070199999998</v>
      </c>
      <c r="H135" s="279">
        <v>3.5</v>
      </c>
      <c r="I135" s="280">
        <v>4.0999999999999996</v>
      </c>
      <c r="K135" s="139" t="s">
        <v>106</v>
      </c>
      <c r="L135" s="316">
        <v>1.0927458990000001</v>
      </c>
      <c r="M135" s="279">
        <v>0.85032625500000003</v>
      </c>
      <c r="N135" s="279">
        <v>-0.224832159</v>
      </c>
      <c r="O135" s="279">
        <v>0.52679033799999997</v>
      </c>
      <c r="P135" s="279">
        <v>-0.134675197</v>
      </c>
      <c r="Q135" s="279">
        <v>3.1</v>
      </c>
      <c r="R135" s="280">
        <v>3.4</v>
      </c>
      <c r="T135" s="139" t="s">
        <v>106</v>
      </c>
      <c r="U135" s="316">
        <v>3.1786277140000001</v>
      </c>
      <c r="V135" s="279">
        <v>-0.62983871000000002</v>
      </c>
      <c r="W135" s="279">
        <v>2.0100264E-2</v>
      </c>
      <c r="X135" s="279">
        <v>0.30440156699999998</v>
      </c>
      <c r="Y135" s="279">
        <v>-0.47611151099999999</v>
      </c>
      <c r="Z135" s="279">
        <v>3.4</v>
      </c>
      <c r="AA135" s="280">
        <v>4</v>
      </c>
    </row>
    <row r="136" spans="1:27" ht="15" customHeight="1" x14ac:dyDescent="0.2">
      <c r="A136" s="15">
        <v>87</v>
      </c>
      <c r="B136" s="139" t="s">
        <v>107</v>
      </c>
      <c r="C136" s="316">
        <v>1.0934255239999999</v>
      </c>
      <c r="D136" s="279">
        <v>0.94155880999999997</v>
      </c>
      <c r="E136" s="279">
        <v>-0.28388780400000002</v>
      </c>
      <c r="F136" s="279">
        <v>0.44147729200000002</v>
      </c>
      <c r="G136" s="279">
        <v>-0.44272813100000002</v>
      </c>
      <c r="H136" s="279">
        <v>3.1</v>
      </c>
      <c r="I136" s="280">
        <v>4.5</v>
      </c>
      <c r="K136" s="139" t="s">
        <v>107</v>
      </c>
      <c r="L136" s="316">
        <v>0.46456416499999997</v>
      </c>
      <c r="M136" s="279">
        <v>1.3482323359999999</v>
      </c>
      <c r="N136" s="279">
        <v>-0.33937867500000002</v>
      </c>
      <c r="O136" s="279">
        <v>0.39072378800000002</v>
      </c>
      <c r="P136" s="279">
        <v>4.6182082999999999E-2</v>
      </c>
      <c r="Q136" s="279">
        <v>2.8</v>
      </c>
      <c r="R136" s="280">
        <v>3.7</v>
      </c>
      <c r="T136" s="139" t="s">
        <v>107</v>
      </c>
      <c r="U136" s="316">
        <v>1.2768096950000001</v>
      </c>
      <c r="V136" s="279">
        <v>0.71697065900000001</v>
      </c>
      <c r="W136" s="279">
        <v>-0.22145975700000001</v>
      </c>
      <c r="X136" s="279">
        <v>0.67069759799999995</v>
      </c>
      <c r="Y136" s="279">
        <v>-0.78741349500000002</v>
      </c>
      <c r="Z136" s="279">
        <v>3.4</v>
      </c>
      <c r="AA136" s="280">
        <v>4</v>
      </c>
    </row>
    <row r="137" spans="1:27" ht="15" customHeight="1" x14ac:dyDescent="0.2">
      <c r="A137" s="15">
        <v>88</v>
      </c>
      <c r="B137" s="132" t="s">
        <v>108</v>
      </c>
      <c r="C137" s="334">
        <v>1.794528111</v>
      </c>
      <c r="D137" s="279">
        <v>0.32792959300000002</v>
      </c>
      <c r="E137" s="279">
        <v>-0.11600226800000001</v>
      </c>
      <c r="F137" s="279">
        <v>0.19290542699999999</v>
      </c>
      <c r="G137" s="279">
        <v>-0.32699154200000002</v>
      </c>
      <c r="H137" s="279">
        <v>4.5</v>
      </c>
      <c r="I137" s="280">
        <v>6.5</v>
      </c>
      <c r="K137" s="132" t="s">
        <v>108</v>
      </c>
      <c r="L137" s="336">
        <v>1.0700355290000001</v>
      </c>
      <c r="M137" s="279">
        <v>0.81800634000000005</v>
      </c>
      <c r="N137" s="279">
        <v>-0.19812244300000001</v>
      </c>
      <c r="O137" s="279">
        <v>0.26424592200000002</v>
      </c>
      <c r="P137" s="279">
        <v>-6.0114643000000002E-2</v>
      </c>
      <c r="Q137" s="279">
        <v>3.5</v>
      </c>
      <c r="R137" s="280">
        <v>4</v>
      </c>
      <c r="T137" s="132" t="s">
        <v>108</v>
      </c>
      <c r="U137" s="12">
        <v>1.949626544</v>
      </c>
      <c r="V137" s="279">
        <v>0.228185361</v>
      </c>
      <c r="W137" s="279">
        <v>-9.9057959000000001E-2</v>
      </c>
      <c r="X137" s="279">
        <v>0.18452697900000001</v>
      </c>
      <c r="Y137" s="279">
        <v>-0.27915859100000001</v>
      </c>
      <c r="Z137" s="279">
        <v>4.5</v>
      </c>
      <c r="AA137" s="280">
        <v>6</v>
      </c>
    </row>
    <row r="138" spans="1:27" ht="15" customHeight="1" x14ac:dyDescent="0.2">
      <c r="A138" s="15">
        <v>89</v>
      </c>
      <c r="B138" s="413" t="s">
        <v>355</v>
      </c>
      <c r="C138" s="334"/>
      <c r="D138" s="279"/>
      <c r="E138" s="279"/>
      <c r="F138" s="279"/>
      <c r="G138" s="279"/>
      <c r="H138" s="279"/>
      <c r="I138" s="280"/>
      <c r="K138" s="132" t="s">
        <v>355</v>
      </c>
      <c r="L138" s="336"/>
      <c r="M138" s="279"/>
      <c r="N138" s="279"/>
      <c r="O138" s="279"/>
      <c r="P138" s="279"/>
      <c r="Q138" s="279"/>
      <c r="R138" s="280"/>
      <c r="T138" s="132" t="s">
        <v>355</v>
      </c>
      <c r="U138" s="12"/>
      <c r="V138" s="279"/>
      <c r="W138" s="279"/>
      <c r="X138" s="279"/>
      <c r="Y138" s="279"/>
      <c r="Z138" s="279"/>
      <c r="AA138" s="280"/>
    </row>
    <row r="139" spans="1:27" ht="15" customHeight="1" x14ac:dyDescent="0.2">
      <c r="A139" s="15">
        <v>90</v>
      </c>
      <c r="B139" s="139" t="s">
        <v>100</v>
      </c>
      <c r="C139" s="316">
        <v>3.560776331</v>
      </c>
      <c r="D139" s="279">
        <v>-0.51734344300000001</v>
      </c>
      <c r="E139" s="279">
        <v>-1.3624452E-2</v>
      </c>
      <c r="F139" s="279">
        <v>0.29851267799999998</v>
      </c>
      <c r="G139" s="279">
        <v>-0.52025100400000002</v>
      </c>
      <c r="H139" s="279">
        <v>5</v>
      </c>
      <c r="I139" s="280">
        <v>5.6</v>
      </c>
      <c r="K139" s="139" t="s">
        <v>100</v>
      </c>
      <c r="L139" s="316">
        <v>2.9264975870000001</v>
      </c>
      <c r="M139" s="279">
        <v>-0.27594674400000002</v>
      </c>
      <c r="N139" s="279">
        <v>-3.4480268000000001E-2</v>
      </c>
      <c r="O139" s="279">
        <v>6.3485142999999994E-2</v>
      </c>
      <c r="P139" s="279">
        <v>-4.6424108999999998E-2</v>
      </c>
      <c r="Q139" s="279">
        <v>3.5</v>
      </c>
      <c r="R139" s="280">
        <v>4.5</v>
      </c>
      <c r="T139" s="139" t="s">
        <v>100</v>
      </c>
      <c r="U139" s="316">
        <v>2.4910365300000001</v>
      </c>
      <c r="V139" s="279">
        <v>1.7795440999999999E-2</v>
      </c>
      <c r="W139" s="279">
        <v>-7.6714036999999999E-2</v>
      </c>
      <c r="X139" s="279">
        <v>0.29614484400000002</v>
      </c>
      <c r="Y139" s="279">
        <v>-0.386553482</v>
      </c>
      <c r="Z139" s="279">
        <v>4.5</v>
      </c>
      <c r="AA139" s="280">
        <v>5.2</v>
      </c>
    </row>
    <row r="140" spans="1:27" ht="15" customHeight="1" x14ac:dyDescent="0.2">
      <c r="A140" s="15">
        <v>91</v>
      </c>
      <c r="B140" s="139" t="s">
        <v>101</v>
      </c>
      <c r="C140" s="316">
        <v>3.452475341</v>
      </c>
      <c r="D140" s="279">
        <v>-0.56182123799999995</v>
      </c>
      <c r="E140" s="279">
        <v>-8.5127540000000008E-3</v>
      </c>
      <c r="F140" s="279">
        <v>0.221861747</v>
      </c>
      <c r="G140" s="279">
        <v>-0.284245364</v>
      </c>
      <c r="H140" s="279">
        <v>4.8</v>
      </c>
      <c r="I140" s="280">
        <v>5.5</v>
      </c>
      <c r="K140" s="139" t="s">
        <v>101</v>
      </c>
      <c r="L140" s="316">
        <v>2.5367348559999998</v>
      </c>
      <c r="M140" s="279">
        <v>-4.9578509E-2</v>
      </c>
      <c r="N140" s="279">
        <v>-6.8961889999999998E-2</v>
      </c>
      <c r="O140" s="279">
        <v>0.109485101</v>
      </c>
      <c r="P140" s="279">
        <v>-7.2845760999999995E-2</v>
      </c>
      <c r="Q140" s="279">
        <v>3.5</v>
      </c>
      <c r="R140" s="280">
        <v>4.5</v>
      </c>
      <c r="T140" s="139" t="s">
        <v>101</v>
      </c>
      <c r="U140" s="316">
        <v>2.5198867119999999</v>
      </c>
      <c r="V140" s="279">
        <v>-8.1925016000000003E-2</v>
      </c>
      <c r="W140" s="279">
        <v>-6.5370305000000004E-2</v>
      </c>
      <c r="X140" s="279">
        <v>0.35584576200000001</v>
      </c>
      <c r="Y140" s="279">
        <v>-0.32796175500000002</v>
      </c>
      <c r="Z140" s="279">
        <v>4.5</v>
      </c>
      <c r="AA140" s="280">
        <v>5</v>
      </c>
    </row>
    <row r="141" spans="1:27" ht="15" customHeight="1" x14ac:dyDescent="0.2">
      <c r="A141" s="15">
        <v>92</v>
      </c>
      <c r="B141" s="139" t="s">
        <v>102</v>
      </c>
      <c r="C141" s="316">
        <v>2.9561660060000001</v>
      </c>
      <c r="D141" s="279">
        <v>-0.20904705800000001</v>
      </c>
      <c r="E141" s="279">
        <v>-6.0108103000000003E-2</v>
      </c>
      <c r="F141" s="279">
        <v>0.18644022299999999</v>
      </c>
      <c r="G141" s="279">
        <v>-0.270254622</v>
      </c>
      <c r="H141" s="279">
        <v>4.2</v>
      </c>
      <c r="I141" s="280">
        <v>5.5</v>
      </c>
      <c r="K141" s="139" t="s">
        <v>102</v>
      </c>
      <c r="L141" s="316">
        <v>2.5936913549999998</v>
      </c>
      <c r="M141" s="279">
        <v>-9.9790735000000005E-2</v>
      </c>
      <c r="N141" s="279">
        <v>-6.1034469000000001E-2</v>
      </c>
      <c r="O141" s="279">
        <v>0.110314333</v>
      </c>
      <c r="P141" s="279">
        <v>-0.19535966299999999</v>
      </c>
      <c r="Q141" s="279">
        <v>3.5</v>
      </c>
      <c r="R141" s="280">
        <v>4.5</v>
      </c>
      <c r="T141" s="139" t="s">
        <v>102</v>
      </c>
      <c r="U141" s="316">
        <v>2.2821931759999998</v>
      </c>
      <c r="V141" s="279">
        <v>9.6421823000000004E-2</v>
      </c>
      <c r="W141" s="279">
        <v>-8.9972754000000002E-2</v>
      </c>
      <c r="X141" s="279">
        <v>0.29711364099999998</v>
      </c>
      <c r="Y141" s="279">
        <v>-0.33778570099999999</v>
      </c>
      <c r="Z141" s="279">
        <v>4.3</v>
      </c>
      <c r="AA141" s="280">
        <v>5</v>
      </c>
    </row>
    <row r="142" spans="1:27" ht="15" customHeight="1" x14ac:dyDescent="0.2">
      <c r="A142" s="15">
        <v>93</v>
      </c>
      <c r="B142" s="139" t="s">
        <v>103</v>
      </c>
      <c r="C142" s="316">
        <v>3.2815685819999998</v>
      </c>
      <c r="D142" s="279">
        <v>-0.49285262600000002</v>
      </c>
      <c r="E142" s="279">
        <v>-2.016602E-2</v>
      </c>
      <c r="F142" s="279">
        <v>0.209591262</v>
      </c>
      <c r="G142" s="279">
        <v>-0.35963632600000001</v>
      </c>
      <c r="H142" s="279">
        <v>4.2</v>
      </c>
      <c r="I142" s="280">
        <v>5</v>
      </c>
      <c r="K142" s="139" t="s">
        <v>103</v>
      </c>
      <c r="L142" s="316">
        <v>1.4141027859999999</v>
      </c>
      <c r="M142" s="279">
        <v>0.66024412700000001</v>
      </c>
      <c r="N142" s="279">
        <v>-0.196460365</v>
      </c>
      <c r="O142" s="279">
        <v>0.230597206</v>
      </c>
      <c r="P142" s="279">
        <v>-0.123139835</v>
      </c>
      <c r="Q142" s="279">
        <v>3</v>
      </c>
      <c r="R142" s="280">
        <v>4</v>
      </c>
      <c r="T142" s="139" t="s">
        <v>103</v>
      </c>
      <c r="U142" s="316">
        <v>2.814290685</v>
      </c>
      <c r="V142" s="279">
        <v>-0.22172225400000001</v>
      </c>
      <c r="W142" s="279">
        <v>-5.3120008000000003E-2</v>
      </c>
      <c r="X142" s="279">
        <v>0.27031094300000003</v>
      </c>
      <c r="Y142" s="279">
        <v>-0.31247415200000001</v>
      </c>
      <c r="Z142" s="279">
        <v>4</v>
      </c>
      <c r="AA142" s="280">
        <v>4.5</v>
      </c>
    </row>
    <row r="143" spans="1:27" ht="15" customHeight="1" x14ac:dyDescent="0.2">
      <c r="A143" s="15">
        <v>94</v>
      </c>
      <c r="B143" s="139" t="s">
        <v>104</v>
      </c>
      <c r="C143" s="316">
        <v>3.341058528</v>
      </c>
      <c r="D143" s="279">
        <v>-0.52102628299999998</v>
      </c>
      <c r="E143" s="279">
        <v>-1.5255273999999999E-2</v>
      </c>
      <c r="F143" s="279">
        <v>0.31489176099999999</v>
      </c>
      <c r="G143" s="279">
        <v>-0.53338452300000005</v>
      </c>
      <c r="H143" s="279">
        <v>4.5</v>
      </c>
      <c r="I143" s="280">
        <v>5.0999999999999996</v>
      </c>
      <c r="K143" s="139" t="s">
        <v>104</v>
      </c>
      <c r="L143" s="316">
        <v>2.5514011889999999</v>
      </c>
      <c r="M143" s="279">
        <v>-9.9105648000000005E-2</v>
      </c>
      <c r="N143" s="279">
        <v>-6.3851863999999994E-2</v>
      </c>
      <c r="O143" s="279">
        <v>6.9091944000000002E-2</v>
      </c>
      <c r="P143" s="279">
        <v>4.323955E-3</v>
      </c>
      <c r="Q143" s="279">
        <v>3.2</v>
      </c>
      <c r="R143" s="280">
        <v>4</v>
      </c>
      <c r="T143" s="139" t="s">
        <v>104</v>
      </c>
      <c r="U143" s="316">
        <v>2.516900234</v>
      </c>
      <c r="V143" s="279">
        <v>-5.2383086000000002E-2</v>
      </c>
      <c r="W143" s="279">
        <v>-7.6425388999999996E-2</v>
      </c>
      <c r="X143" s="279">
        <v>0.35332491100000002</v>
      </c>
      <c r="Y143" s="279">
        <v>-0.36600648099999999</v>
      </c>
      <c r="Z143" s="279">
        <v>4</v>
      </c>
      <c r="AA143" s="280">
        <v>4.5</v>
      </c>
    </row>
    <row r="144" spans="1:27" ht="15" customHeight="1" x14ac:dyDescent="0.2">
      <c r="A144" s="15">
        <v>95</v>
      </c>
      <c r="B144" s="139" t="s">
        <v>105</v>
      </c>
      <c r="C144" s="316">
        <v>2.6073468150000001</v>
      </c>
      <c r="D144" s="279">
        <v>-0.128220203</v>
      </c>
      <c r="E144" s="279">
        <v>-8.4057593999999999E-2</v>
      </c>
      <c r="F144" s="279">
        <v>0.25437263799999998</v>
      </c>
      <c r="G144" s="279">
        <v>-0.33057810799999998</v>
      </c>
      <c r="H144" s="279">
        <v>3.5</v>
      </c>
      <c r="I144" s="280">
        <v>4.5</v>
      </c>
      <c r="K144" s="139" t="s">
        <v>105</v>
      </c>
      <c r="L144" s="316">
        <v>1.9968559130000001</v>
      </c>
      <c r="M144" s="279">
        <v>0.20023730300000001</v>
      </c>
      <c r="N144" s="279">
        <v>-0.12142049000000001</v>
      </c>
      <c r="O144" s="279">
        <v>0.16001242099999999</v>
      </c>
      <c r="P144" s="279">
        <v>-8.9471793999999993E-2</v>
      </c>
      <c r="Q144" s="279">
        <v>3</v>
      </c>
      <c r="R144" s="280">
        <v>3.8</v>
      </c>
      <c r="T144" s="139" t="s">
        <v>105</v>
      </c>
      <c r="U144" s="316">
        <v>2.506419583</v>
      </c>
      <c r="V144" s="279">
        <v>-6.9378031000000007E-2</v>
      </c>
      <c r="W144" s="279">
        <v>-8.7963566000000007E-2</v>
      </c>
      <c r="X144" s="279">
        <v>0.30338400199999999</v>
      </c>
      <c r="Y144" s="279">
        <v>-0.290793782</v>
      </c>
      <c r="Z144" s="279">
        <v>3.5</v>
      </c>
      <c r="AA144" s="280">
        <v>4.0999999999999996</v>
      </c>
    </row>
    <row r="145" spans="1:27" ht="15" customHeight="1" x14ac:dyDescent="0.2">
      <c r="A145" s="15">
        <v>96</v>
      </c>
      <c r="B145" s="139" t="s">
        <v>106</v>
      </c>
      <c r="C145" s="316">
        <v>2.2557042470000002</v>
      </c>
      <c r="D145" s="279">
        <v>8.9338956999999997E-2</v>
      </c>
      <c r="E145" s="279">
        <v>-0.11316812399999999</v>
      </c>
      <c r="F145" s="279">
        <v>0.55913173000000005</v>
      </c>
      <c r="G145" s="279">
        <v>-0.47076070199999998</v>
      </c>
      <c r="H145" s="279">
        <v>3.5</v>
      </c>
      <c r="I145" s="280">
        <v>4.0999999999999996</v>
      </c>
      <c r="K145" s="139" t="s">
        <v>106</v>
      </c>
      <c r="L145" s="316">
        <v>1.0402511189999999</v>
      </c>
      <c r="M145" s="279">
        <v>0.85032625500000003</v>
      </c>
      <c r="N145" s="279">
        <v>-0.224832159</v>
      </c>
      <c r="O145" s="279">
        <v>0.52679033799999997</v>
      </c>
      <c r="P145" s="279">
        <v>-0.134675197</v>
      </c>
      <c r="Q145" s="279">
        <v>3.1</v>
      </c>
      <c r="R145" s="280">
        <v>3.4</v>
      </c>
      <c r="T145" s="139" t="s">
        <v>106</v>
      </c>
      <c r="U145" s="316">
        <v>3.254961888</v>
      </c>
      <c r="V145" s="279">
        <v>-0.62983871000000002</v>
      </c>
      <c r="W145" s="279">
        <v>2.0100264E-2</v>
      </c>
      <c r="X145" s="279">
        <v>0.30440156699999998</v>
      </c>
      <c r="Y145" s="279">
        <v>-0.47611151099999999</v>
      </c>
      <c r="Z145" s="279">
        <v>3.4</v>
      </c>
      <c r="AA145" s="280">
        <v>4</v>
      </c>
    </row>
    <row r="146" spans="1:27" ht="15" customHeight="1" x14ac:dyDescent="0.2">
      <c r="A146" s="15">
        <v>97</v>
      </c>
      <c r="B146" s="139" t="s">
        <v>107</v>
      </c>
      <c r="C146" s="316">
        <v>1.1613399790000001</v>
      </c>
      <c r="D146" s="279">
        <v>0.94155880999999997</v>
      </c>
      <c r="E146" s="279">
        <v>-0.28388780400000002</v>
      </c>
      <c r="F146" s="279">
        <v>0.44147729200000002</v>
      </c>
      <c r="G146" s="279">
        <v>-0.44272813100000002</v>
      </c>
      <c r="H146" s="279">
        <v>3.1</v>
      </c>
      <c r="I146" s="280">
        <v>4.5</v>
      </c>
      <c r="K146" s="139" t="s">
        <v>107</v>
      </c>
      <c r="L146" s="316">
        <v>0.50249609500000003</v>
      </c>
      <c r="M146" s="279">
        <v>1.3482323359999999</v>
      </c>
      <c r="N146" s="279">
        <v>-0.33937867500000002</v>
      </c>
      <c r="O146" s="279">
        <v>0.39072378800000002</v>
      </c>
      <c r="P146" s="279">
        <v>4.6182082999999999E-2</v>
      </c>
      <c r="Q146" s="279">
        <v>2.8</v>
      </c>
      <c r="R146" s="280">
        <v>3.7</v>
      </c>
      <c r="T146" s="139" t="s">
        <v>107</v>
      </c>
      <c r="U146" s="316">
        <v>1.316134301</v>
      </c>
      <c r="V146" s="279">
        <v>0.71697065900000001</v>
      </c>
      <c r="W146" s="279">
        <v>-0.22145975700000001</v>
      </c>
      <c r="X146" s="279">
        <v>0.67069759799999995</v>
      </c>
      <c r="Y146" s="279">
        <v>-0.78741349500000002</v>
      </c>
      <c r="Z146" s="279">
        <v>3.4</v>
      </c>
      <c r="AA146" s="280">
        <v>4</v>
      </c>
    </row>
    <row r="147" spans="1:27" ht="15" customHeight="1" x14ac:dyDescent="0.2">
      <c r="A147" s="15">
        <v>98</v>
      </c>
      <c r="B147" s="132" t="s">
        <v>108</v>
      </c>
      <c r="C147" s="334">
        <v>1.837116631</v>
      </c>
      <c r="D147" s="279">
        <v>0.32792959300000002</v>
      </c>
      <c r="E147" s="279">
        <v>-0.11600226800000001</v>
      </c>
      <c r="F147" s="279">
        <v>0.19290542699999999</v>
      </c>
      <c r="G147" s="279">
        <v>-0.32699154200000002</v>
      </c>
      <c r="H147" s="279">
        <v>4.5</v>
      </c>
      <c r="I147" s="280">
        <v>6.5</v>
      </c>
      <c r="K147" s="132" t="s">
        <v>108</v>
      </c>
      <c r="L147" s="336">
        <v>1.0825881230000001</v>
      </c>
      <c r="M147" s="279">
        <v>0.81800634000000005</v>
      </c>
      <c r="N147" s="279">
        <v>-0.19812244300000001</v>
      </c>
      <c r="O147" s="279">
        <v>0.26424592200000002</v>
      </c>
      <c r="P147" s="279">
        <v>-6.0114643000000002E-2</v>
      </c>
      <c r="Q147" s="279">
        <v>3.5</v>
      </c>
      <c r="R147" s="280">
        <v>4</v>
      </c>
      <c r="T147" s="132" t="s">
        <v>108</v>
      </c>
      <c r="U147" s="12">
        <v>1.9937503539999999</v>
      </c>
      <c r="V147" s="279">
        <v>0.228185361</v>
      </c>
      <c r="W147" s="279">
        <v>-9.9057959000000001E-2</v>
      </c>
      <c r="X147" s="279">
        <v>0.18452697900000001</v>
      </c>
      <c r="Y147" s="279">
        <v>-0.27915859100000001</v>
      </c>
      <c r="Z147" s="279">
        <v>4.5</v>
      </c>
      <c r="AA147" s="280">
        <v>6</v>
      </c>
    </row>
    <row r="148" spans="1:27" ht="15" customHeight="1" x14ac:dyDescent="0.2">
      <c r="A148" s="15">
        <v>99</v>
      </c>
      <c r="B148" s="410">
        <v>39387</v>
      </c>
      <c r="C148" s="334"/>
      <c r="D148" s="279"/>
      <c r="E148" s="279"/>
      <c r="F148" s="279"/>
      <c r="G148" s="279"/>
      <c r="H148" s="279"/>
      <c r="I148" s="280"/>
      <c r="K148" s="132">
        <v>39387</v>
      </c>
      <c r="L148" s="336"/>
      <c r="M148" s="279"/>
      <c r="N148" s="279"/>
      <c r="O148" s="279"/>
      <c r="P148" s="279"/>
      <c r="Q148" s="279"/>
      <c r="R148" s="280"/>
      <c r="T148" s="132">
        <v>39387</v>
      </c>
      <c r="U148" s="12"/>
      <c r="V148" s="279"/>
      <c r="W148" s="279"/>
      <c r="X148" s="279"/>
      <c r="Y148" s="279"/>
      <c r="Z148" s="279"/>
      <c r="AA148" s="280"/>
    </row>
    <row r="149" spans="1:27" ht="15" customHeight="1" x14ac:dyDescent="0.2">
      <c r="A149" s="15">
        <v>100</v>
      </c>
      <c r="B149" s="139" t="s">
        <v>100</v>
      </c>
      <c r="C149" s="316">
        <v>3.5557539789999999</v>
      </c>
      <c r="D149" s="279">
        <v>-0.51734344300000001</v>
      </c>
      <c r="E149" s="279">
        <v>-1.3624452E-2</v>
      </c>
      <c r="F149" s="279">
        <v>0.29851267799999998</v>
      </c>
      <c r="G149" s="279">
        <v>-0.52025100400000002</v>
      </c>
      <c r="H149" s="279">
        <v>5</v>
      </c>
      <c r="I149" s="280">
        <v>5.6</v>
      </c>
      <c r="K149" s="139" t="s">
        <v>100</v>
      </c>
      <c r="L149" s="316">
        <v>2.9303425669999998</v>
      </c>
      <c r="M149" s="279">
        <v>-0.27594674400000002</v>
      </c>
      <c r="N149" s="279">
        <v>-3.4480268000000001E-2</v>
      </c>
      <c r="O149" s="279">
        <v>6.3485142999999994E-2</v>
      </c>
      <c r="P149" s="279">
        <v>-4.6424108999999998E-2</v>
      </c>
      <c r="Q149" s="279">
        <v>3.5</v>
      </c>
      <c r="R149" s="280">
        <v>4.5</v>
      </c>
      <c r="T149" s="139" t="s">
        <v>100</v>
      </c>
      <c r="U149" s="316">
        <v>2.4851127160000002</v>
      </c>
      <c r="V149" s="279">
        <v>1.7795440999999999E-2</v>
      </c>
      <c r="W149" s="279">
        <v>-7.6714036999999999E-2</v>
      </c>
      <c r="X149" s="279">
        <v>0.29614484400000002</v>
      </c>
      <c r="Y149" s="279">
        <v>-0.386553482</v>
      </c>
      <c r="Z149" s="279">
        <v>4.5</v>
      </c>
      <c r="AA149" s="280">
        <v>5.2</v>
      </c>
    </row>
    <row r="150" spans="1:27" ht="15" customHeight="1" x14ac:dyDescent="0.2">
      <c r="A150" s="15">
        <v>101</v>
      </c>
      <c r="B150" s="139" t="s">
        <v>101</v>
      </c>
      <c r="C150" s="316">
        <v>3.4694411889999999</v>
      </c>
      <c r="D150" s="279">
        <v>-0.56182123799999995</v>
      </c>
      <c r="E150" s="279">
        <v>-8.5127540000000008E-3</v>
      </c>
      <c r="F150" s="279">
        <v>0.221861747</v>
      </c>
      <c r="G150" s="279">
        <v>-0.284245364</v>
      </c>
      <c r="H150" s="279">
        <v>4.8</v>
      </c>
      <c r="I150" s="280">
        <v>5.5</v>
      </c>
      <c r="K150" s="139" t="s">
        <v>101</v>
      </c>
      <c r="L150" s="316">
        <v>2.539382716</v>
      </c>
      <c r="M150" s="279">
        <v>-4.9578509E-2</v>
      </c>
      <c r="N150" s="279">
        <v>-6.8961889999999998E-2</v>
      </c>
      <c r="O150" s="279">
        <v>0.109485101</v>
      </c>
      <c r="P150" s="279">
        <v>-7.2845760999999995E-2</v>
      </c>
      <c r="Q150" s="279">
        <v>3.5</v>
      </c>
      <c r="R150" s="280">
        <v>4.5</v>
      </c>
      <c r="T150" s="139" t="s">
        <v>101</v>
      </c>
      <c r="U150" s="316">
        <v>2.5346481110000001</v>
      </c>
      <c r="V150" s="279">
        <v>-8.1925016000000003E-2</v>
      </c>
      <c r="W150" s="279">
        <v>-6.5370305000000004E-2</v>
      </c>
      <c r="X150" s="279">
        <v>0.35584576200000001</v>
      </c>
      <c r="Y150" s="279">
        <v>-0.32796175500000002</v>
      </c>
      <c r="Z150" s="279">
        <v>4.5</v>
      </c>
      <c r="AA150" s="280">
        <v>5</v>
      </c>
    </row>
    <row r="151" spans="1:27" ht="15" customHeight="1" x14ac:dyDescent="0.2">
      <c r="A151" s="15">
        <v>102</v>
      </c>
      <c r="B151" s="139" t="s">
        <v>102</v>
      </c>
      <c r="C151" s="316">
        <v>2.9531509310000001</v>
      </c>
      <c r="D151" s="279">
        <v>-0.20904705800000001</v>
      </c>
      <c r="E151" s="279">
        <v>-6.0108103000000003E-2</v>
      </c>
      <c r="F151" s="279">
        <v>0.18644022299999999</v>
      </c>
      <c r="G151" s="279">
        <v>-0.270254622</v>
      </c>
      <c r="H151" s="279">
        <v>4.2</v>
      </c>
      <c r="I151" s="280">
        <v>5.5</v>
      </c>
      <c r="K151" s="139" t="s">
        <v>102</v>
      </c>
      <c r="L151" s="316">
        <v>2.5955882950000002</v>
      </c>
      <c r="M151" s="279">
        <v>-9.9790735000000005E-2</v>
      </c>
      <c r="N151" s="279">
        <v>-6.1034469000000001E-2</v>
      </c>
      <c r="O151" s="279">
        <v>0.110314333</v>
      </c>
      <c r="P151" s="279">
        <v>-0.19535966299999999</v>
      </c>
      <c r="Q151" s="279">
        <v>3.5</v>
      </c>
      <c r="R151" s="280">
        <v>4.5</v>
      </c>
      <c r="T151" s="139" t="s">
        <v>102</v>
      </c>
      <c r="U151" s="316">
        <v>2.2793999930000002</v>
      </c>
      <c r="V151" s="279">
        <v>9.6421823000000004E-2</v>
      </c>
      <c r="W151" s="279">
        <v>-8.9972754000000002E-2</v>
      </c>
      <c r="X151" s="279">
        <v>0.29711364099999998</v>
      </c>
      <c r="Y151" s="279">
        <v>-0.33778570099999999</v>
      </c>
      <c r="Z151" s="279">
        <v>4.3</v>
      </c>
      <c r="AA151" s="280">
        <v>5</v>
      </c>
    </row>
    <row r="152" spans="1:27" ht="15" customHeight="1" x14ac:dyDescent="0.2">
      <c r="A152" s="15">
        <v>103</v>
      </c>
      <c r="B152" s="139" t="s">
        <v>103</v>
      </c>
      <c r="C152" s="316">
        <v>3.2833351639999999</v>
      </c>
      <c r="D152" s="279">
        <v>-0.49285262600000002</v>
      </c>
      <c r="E152" s="279">
        <v>-2.016602E-2</v>
      </c>
      <c r="F152" s="279">
        <v>0.209591262</v>
      </c>
      <c r="G152" s="279">
        <v>-0.35963632600000001</v>
      </c>
      <c r="H152" s="279">
        <v>4.2</v>
      </c>
      <c r="I152" s="280">
        <v>5</v>
      </c>
      <c r="K152" s="139" t="s">
        <v>103</v>
      </c>
      <c r="L152" s="316">
        <v>1.4173800860000001</v>
      </c>
      <c r="M152" s="279">
        <v>0.66024412700000001</v>
      </c>
      <c r="N152" s="279">
        <v>-0.196460365</v>
      </c>
      <c r="O152" s="279">
        <v>0.230597206</v>
      </c>
      <c r="P152" s="279">
        <v>-0.123139835</v>
      </c>
      <c r="Q152" s="279">
        <v>3</v>
      </c>
      <c r="R152" s="280">
        <v>4</v>
      </c>
      <c r="T152" s="139" t="s">
        <v>103</v>
      </c>
      <c r="U152" s="316">
        <v>2.8145117229999999</v>
      </c>
      <c r="V152" s="279">
        <v>-0.22172225400000001</v>
      </c>
      <c r="W152" s="279">
        <v>-5.3120008000000003E-2</v>
      </c>
      <c r="X152" s="279">
        <v>0.27031094300000003</v>
      </c>
      <c r="Y152" s="279">
        <v>-0.31247415200000001</v>
      </c>
      <c r="Z152" s="279">
        <v>4</v>
      </c>
      <c r="AA152" s="280">
        <v>4.5</v>
      </c>
    </row>
    <row r="153" spans="1:27" ht="15" customHeight="1" x14ac:dyDescent="0.2">
      <c r="A153" s="15">
        <v>104</v>
      </c>
      <c r="B153" s="139" t="s">
        <v>104</v>
      </c>
      <c r="C153" s="316">
        <v>3.3468372550000001</v>
      </c>
      <c r="D153" s="279">
        <v>-0.52102628299999998</v>
      </c>
      <c r="E153" s="279">
        <v>-1.5255273999999999E-2</v>
      </c>
      <c r="F153" s="279">
        <v>0.31489176099999999</v>
      </c>
      <c r="G153" s="279">
        <v>-0.53338452300000005</v>
      </c>
      <c r="H153" s="279">
        <v>4.5</v>
      </c>
      <c r="I153" s="280">
        <v>5.0999999999999996</v>
      </c>
      <c r="K153" s="139" t="s">
        <v>104</v>
      </c>
      <c r="L153" s="316">
        <v>2.5573055770000002</v>
      </c>
      <c r="M153" s="279">
        <v>-9.9105648000000005E-2</v>
      </c>
      <c r="N153" s="279">
        <v>-6.3851863999999994E-2</v>
      </c>
      <c r="O153" s="279">
        <v>6.9091944000000002E-2</v>
      </c>
      <c r="P153" s="279">
        <v>4.323955E-3</v>
      </c>
      <c r="Q153" s="279">
        <v>3.2</v>
      </c>
      <c r="R153" s="280">
        <v>4</v>
      </c>
      <c r="T153" s="139" t="s">
        <v>104</v>
      </c>
      <c r="U153" s="316">
        <v>2.5220350429999998</v>
      </c>
      <c r="V153" s="279">
        <v>-5.2383086000000002E-2</v>
      </c>
      <c r="W153" s="279">
        <v>-7.6425388999999996E-2</v>
      </c>
      <c r="X153" s="279">
        <v>0.35332491100000002</v>
      </c>
      <c r="Y153" s="279">
        <v>-0.36600648099999999</v>
      </c>
      <c r="Z153" s="279">
        <v>4</v>
      </c>
      <c r="AA153" s="280">
        <v>4.5</v>
      </c>
    </row>
    <row r="154" spans="1:27" ht="15" customHeight="1" x14ac:dyDescent="0.2">
      <c r="A154" s="15">
        <v>105</v>
      </c>
      <c r="B154" s="139" t="s">
        <v>105</v>
      </c>
      <c r="C154" s="316">
        <v>2.6058823200000001</v>
      </c>
      <c r="D154" s="279">
        <v>-0.128220203</v>
      </c>
      <c r="E154" s="279">
        <v>-8.4057593999999999E-2</v>
      </c>
      <c r="F154" s="279">
        <v>0.25437263799999998</v>
      </c>
      <c r="G154" s="279">
        <v>-0.33057810799999998</v>
      </c>
      <c r="H154" s="279">
        <v>3.5</v>
      </c>
      <c r="I154" s="280">
        <v>4.5</v>
      </c>
      <c r="K154" s="139" t="s">
        <v>105</v>
      </c>
      <c r="L154" s="316">
        <v>2.0013905630000002</v>
      </c>
      <c r="M154" s="279">
        <v>0.20023730300000001</v>
      </c>
      <c r="N154" s="279">
        <v>-0.12142049000000001</v>
      </c>
      <c r="O154" s="279">
        <v>0.16001242099999999</v>
      </c>
      <c r="P154" s="279">
        <v>-8.9471793999999993E-2</v>
      </c>
      <c r="Q154" s="279">
        <v>3</v>
      </c>
      <c r="R154" s="280">
        <v>3.8</v>
      </c>
      <c r="T154" s="139" t="s">
        <v>105</v>
      </c>
      <c r="U154" s="316">
        <v>2.5051743320000002</v>
      </c>
      <c r="V154" s="279">
        <v>-6.9378031000000007E-2</v>
      </c>
      <c r="W154" s="279">
        <v>-8.7963566000000007E-2</v>
      </c>
      <c r="X154" s="279">
        <v>0.30338400199999999</v>
      </c>
      <c r="Y154" s="279">
        <v>-0.290793782</v>
      </c>
      <c r="Z154" s="279">
        <v>3.5</v>
      </c>
      <c r="AA154" s="280">
        <v>4.0999999999999996</v>
      </c>
    </row>
    <row r="155" spans="1:27" ht="15" customHeight="1" x14ac:dyDescent="0.2">
      <c r="A155" s="15">
        <v>106</v>
      </c>
      <c r="B155" s="139" t="s">
        <v>106</v>
      </c>
      <c r="C155" s="316">
        <v>2.238773428</v>
      </c>
      <c r="D155" s="279">
        <v>8.9338956999999997E-2</v>
      </c>
      <c r="E155" s="279">
        <v>-0.11316812399999999</v>
      </c>
      <c r="F155" s="279">
        <v>0.55913173000000005</v>
      </c>
      <c r="G155" s="279">
        <v>-0.47076070199999998</v>
      </c>
      <c r="H155" s="279">
        <v>3.5</v>
      </c>
      <c r="I155" s="280">
        <v>4.0999999999999996</v>
      </c>
      <c r="K155" s="139" t="s">
        <v>106</v>
      </c>
      <c r="L155" s="316">
        <v>1.024462033</v>
      </c>
      <c r="M155" s="279">
        <v>0.85032625500000003</v>
      </c>
      <c r="N155" s="279">
        <v>-0.224832159</v>
      </c>
      <c r="O155" s="279">
        <v>0.52679033799999997</v>
      </c>
      <c r="P155" s="279">
        <v>-0.134675197</v>
      </c>
      <c r="Q155" s="279">
        <v>3.1</v>
      </c>
      <c r="R155" s="280">
        <v>3.4</v>
      </c>
      <c r="T155" s="139" t="s">
        <v>106</v>
      </c>
      <c r="U155" s="316">
        <v>3.2371968189999998</v>
      </c>
      <c r="V155" s="279">
        <v>-0.62983871000000002</v>
      </c>
      <c r="W155" s="279">
        <v>2.0100264E-2</v>
      </c>
      <c r="X155" s="279">
        <v>0.30440156699999998</v>
      </c>
      <c r="Y155" s="279">
        <v>-0.47611151099999999</v>
      </c>
      <c r="Z155" s="279">
        <v>3.4</v>
      </c>
      <c r="AA155" s="280">
        <v>4</v>
      </c>
    </row>
    <row r="156" spans="1:27" ht="15" customHeight="1" x14ac:dyDescent="0.2">
      <c r="A156" s="15">
        <v>107</v>
      </c>
      <c r="B156" s="139" t="s">
        <v>107</v>
      </c>
      <c r="C156" s="316">
        <v>1.1674820319999999</v>
      </c>
      <c r="D156" s="279">
        <v>0.94155880999999997</v>
      </c>
      <c r="E156" s="279">
        <v>-0.28388780400000002</v>
      </c>
      <c r="F156" s="279">
        <v>0.44147729200000002</v>
      </c>
      <c r="G156" s="279">
        <v>-0.44272813100000002</v>
      </c>
      <c r="H156" s="279">
        <v>3.1</v>
      </c>
      <c r="I156" s="280">
        <v>4.5</v>
      </c>
      <c r="K156" s="139" t="s">
        <v>107</v>
      </c>
      <c r="L156" s="316">
        <v>0.50791925400000004</v>
      </c>
      <c r="M156" s="279">
        <v>1.3482323359999999</v>
      </c>
      <c r="N156" s="279">
        <v>-0.33937867500000002</v>
      </c>
      <c r="O156" s="279">
        <v>0.39072378800000002</v>
      </c>
      <c r="P156" s="279">
        <v>4.6182082999999999E-2</v>
      </c>
      <c r="Q156" s="279">
        <v>2.8</v>
      </c>
      <c r="R156" s="280">
        <v>3.7</v>
      </c>
      <c r="T156" s="139" t="s">
        <v>107</v>
      </c>
      <c r="U156" s="316">
        <v>1.3228154830000001</v>
      </c>
      <c r="V156" s="279">
        <v>0.71697065900000001</v>
      </c>
      <c r="W156" s="279">
        <v>-0.22145975700000001</v>
      </c>
      <c r="X156" s="279">
        <v>0.67069759799999995</v>
      </c>
      <c r="Y156" s="279">
        <v>-0.78741349500000002</v>
      </c>
      <c r="Z156" s="279">
        <v>3.4</v>
      </c>
      <c r="AA156" s="280">
        <v>4</v>
      </c>
    </row>
    <row r="157" spans="1:27" ht="15" customHeight="1" x14ac:dyDescent="0.2">
      <c r="A157" s="15">
        <v>108</v>
      </c>
      <c r="B157" s="132" t="s">
        <v>108</v>
      </c>
      <c r="C157" s="334">
        <v>1.830320049</v>
      </c>
      <c r="D157" s="279">
        <v>0.32792959300000002</v>
      </c>
      <c r="E157" s="279">
        <v>-0.11600226800000001</v>
      </c>
      <c r="F157" s="279">
        <v>0.19290542699999999</v>
      </c>
      <c r="G157" s="279">
        <v>-0.32699154200000002</v>
      </c>
      <c r="H157" s="279">
        <v>4.5</v>
      </c>
      <c r="I157" s="280">
        <v>6.5</v>
      </c>
      <c r="K157" s="132" t="s">
        <v>108</v>
      </c>
      <c r="L157" s="336">
        <v>1.0813725190000001</v>
      </c>
      <c r="M157" s="279">
        <v>0.81800634000000005</v>
      </c>
      <c r="N157" s="279">
        <v>-0.19812244300000001</v>
      </c>
      <c r="O157" s="279">
        <v>0.26424592200000002</v>
      </c>
      <c r="P157" s="279">
        <v>-6.0114643000000002E-2</v>
      </c>
      <c r="Q157" s="279">
        <v>3.5</v>
      </c>
      <c r="R157" s="280">
        <v>4</v>
      </c>
      <c r="T157" s="132" t="s">
        <v>108</v>
      </c>
      <c r="U157" s="12">
        <v>1.9860159850000001</v>
      </c>
      <c r="V157" s="279">
        <v>0.228185361</v>
      </c>
      <c r="W157" s="279">
        <v>-9.9057959000000001E-2</v>
      </c>
      <c r="X157" s="279">
        <v>0.18452697900000001</v>
      </c>
      <c r="Y157" s="279">
        <v>-0.27915859100000001</v>
      </c>
      <c r="Z157" s="279">
        <v>4.5</v>
      </c>
      <c r="AA157" s="280">
        <v>6</v>
      </c>
    </row>
    <row r="158" spans="1:27" ht="15" customHeight="1" x14ac:dyDescent="0.2">
      <c r="A158" s="15">
        <v>109</v>
      </c>
      <c r="B158" s="410">
        <v>39417</v>
      </c>
      <c r="C158" s="334"/>
      <c r="D158" s="279"/>
      <c r="E158" s="279"/>
      <c r="F158" s="279"/>
      <c r="G158" s="279"/>
      <c r="H158" s="279"/>
      <c r="I158" s="280"/>
      <c r="K158" s="132">
        <v>39417</v>
      </c>
      <c r="L158" s="336"/>
      <c r="M158" s="279"/>
      <c r="N158" s="279"/>
      <c r="O158" s="279"/>
      <c r="P158" s="279"/>
      <c r="Q158" s="279"/>
      <c r="R158" s="280"/>
      <c r="T158" s="132">
        <v>39417</v>
      </c>
      <c r="U158" s="12"/>
      <c r="V158" s="279"/>
      <c r="W158" s="279"/>
      <c r="X158" s="279"/>
      <c r="Y158" s="279"/>
      <c r="Z158" s="279"/>
      <c r="AA158" s="280"/>
    </row>
    <row r="159" spans="1:27" ht="15" customHeight="1" x14ac:dyDescent="0.2">
      <c r="A159" s="15">
        <v>110</v>
      </c>
      <c r="B159" s="139" t="s">
        <v>100</v>
      </c>
      <c r="C159" s="329">
        <v>3.5506499690000002</v>
      </c>
      <c r="D159" s="279">
        <v>-0.51734344300000001</v>
      </c>
      <c r="E159" s="279">
        <v>-1.3624452E-2</v>
      </c>
      <c r="F159" s="279">
        <v>0.29851267799999998</v>
      </c>
      <c r="G159" s="279">
        <v>-0.52025100400000002</v>
      </c>
      <c r="H159" s="279">
        <v>5</v>
      </c>
      <c r="I159" s="280">
        <v>5.6</v>
      </c>
      <c r="K159" s="139" t="s">
        <v>100</v>
      </c>
      <c r="L159" s="329">
        <v>2.934271378</v>
      </c>
      <c r="M159" s="279">
        <v>-0.27594674400000002</v>
      </c>
      <c r="N159" s="279">
        <v>-3.4480268000000001E-2</v>
      </c>
      <c r="O159" s="279">
        <v>6.3485142999999994E-2</v>
      </c>
      <c r="P159" s="279">
        <v>-4.6424108999999998E-2</v>
      </c>
      <c r="Q159" s="279">
        <v>3.5</v>
      </c>
      <c r="R159" s="280">
        <v>4.5</v>
      </c>
      <c r="T159" s="139" t="s">
        <v>100</v>
      </c>
      <c r="U159" s="329">
        <v>2.4790713119999999</v>
      </c>
      <c r="V159" s="279">
        <v>1.7795440999999999E-2</v>
      </c>
      <c r="W159" s="279">
        <v>-7.6714036999999999E-2</v>
      </c>
      <c r="X159" s="279">
        <v>0.29614484400000002</v>
      </c>
      <c r="Y159" s="279">
        <v>-0.386553482</v>
      </c>
      <c r="Z159" s="279">
        <v>4.5</v>
      </c>
      <c r="AA159" s="280">
        <v>5.2</v>
      </c>
    </row>
    <row r="160" spans="1:27" ht="15" customHeight="1" x14ac:dyDescent="0.2">
      <c r="A160" s="15">
        <v>111</v>
      </c>
      <c r="B160" s="139" t="s">
        <v>101</v>
      </c>
      <c r="C160" s="329">
        <v>3.4862044299999999</v>
      </c>
      <c r="D160" s="279">
        <v>-0.56182123799999995</v>
      </c>
      <c r="E160" s="279">
        <v>-8.5127540000000008E-3</v>
      </c>
      <c r="F160" s="279">
        <v>0.221861747</v>
      </c>
      <c r="G160" s="279">
        <v>-0.284245364</v>
      </c>
      <c r="H160" s="279">
        <v>4.8</v>
      </c>
      <c r="I160" s="280">
        <v>5.5</v>
      </c>
      <c r="K160" s="139" t="s">
        <v>101</v>
      </c>
      <c r="L160" s="329">
        <v>2.5421555489999998</v>
      </c>
      <c r="M160" s="279">
        <v>-4.9578509E-2</v>
      </c>
      <c r="N160" s="279">
        <v>-6.8961889999999998E-2</v>
      </c>
      <c r="O160" s="279">
        <v>0.109485101</v>
      </c>
      <c r="P160" s="279">
        <v>-7.2845760999999995E-2</v>
      </c>
      <c r="Q160" s="279">
        <v>3.5</v>
      </c>
      <c r="R160" s="280">
        <v>4.5</v>
      </c>
      <c r="T160" s="139" t="s">
        <v>101</v>
      </c>
      <c r="U160" s="329">
        <v>2.5493156199999998</v>
      </c>
      <c r="V160" s="279">
        <v>-8.1925016000000003E-2</v>
      </c>
      <c r="W160" s="279">
        <v>-6.5370305000000004E-2</v>
      </c>
      <c r="X160" s="279">
        <v>0.35584576200000001</v>
      </c>
      <c r="Y160" s="279">
        <v>-0.32796175500000002</v>
      </c>
      <c r="Z160" s="279">
        <v>4.5</v>
      </c>
      <c r="AA160" s="280">
        <v>5</v>
      </c>
    </row>
    <row r="161" spans="1:33" ht="15" customHeight="1" x14ac:dyDescent="0.2">
      <c r="A161" s="15">
        <v>112</v>
      </c>
      <c r="B161" s="139" t="s">
        <v>102</v>
      </c>
      <c r="C161" s="329">
        <v>2.95018929</v>
      </c>
      <c r="D161" s="279">
        <v>-0.20904705800000001</v>
      </c>
      <c r="E161" s="279">
        <v>-6.0108103000000003E-2</v>
      </c>
      <c r="F161" s="279">
        <v>0.18644022299999999</v>
      </c>
      <c r="G161" s="279">
        <v>-0.270254622</v>
      </c>
      <c r="H161" s="279">
        <v>4.2</v>
      </c>
      <c r="I161" s="280">
        <v>5.5</v>
      </c>
      <c r="K161" s="139" t="s">
        <v>102</v>
      </c>
      <c r="L161" s="329">
        <v>2.597658069</v>
      </c>
      <c r="M161" s="279">
        <v>-9.9790735000000005E-2</v>
      </c>
      <c r="N161" s="279">
        <v>-6.1034469000000001E-2</v>
      </c>
      <c r="O161" s="279">
        <v>0.110314333</v>
      </c>
      <c r="P161" s="279">
        <v>-0.19535966299999999</v>
      </c>
      <c r="Q161" s="279">
        <v>3.5</v>
      </c>
      <c r="R161" s="280">
        <v>4.5</v>
      </c>
      <c r="T161" s="139" t="s">
        <v>102</v>
      </c>
      <c r="U161" s="329">
        <v>2.2766707689999999</v>
      </c>
      <c r="V161" s="279">
        <v>9.6421823000000004E-2</v>
      </c>
      <c r="W161" s="279">
        <v>-8.9972754000000002E-2</v>
      </c>
      <c r="X161" s="279">
        <v>0.29711364099999998</v>
      </c>
      <c r="Y161" s="279">
        <v>-0.33778570099999999</v>
      </c>
      <c r="Z161" s="279">
        <v>4.3</v>
      </c>
      <c r="AA161" s="280">
        <v>5</v>
      </c>
    </row>
    <row r="162" spans="1:33" s="76" customFormat="1" ht="15" customHeight="1" x14ac:dyDescent="0.2">
      <c r="A162" s="15">
        <v>113</v>
      </c>
      <c r="B162" s="139" t="s">
        <v>103</v>
      </c>
      <c r="C162" s="329">
        <v>3.2852111690000001</v>
      </c>
      <c r="D162" s="279">
        <v>-0.49285262600000002</v>
      </c>
      <c r="E162" s="279">
        <v>-2.016602E-2</v>
      </c>
      <c r="F162" s="279">
        <v>0.209591262</v>
      </c>
      <c r="G162" s="279">
        <v>-0.35963632600000001</v>
      </c>
      <c r="H162" s="279">
        <v>4.2</v>
      </c>
      <c r="I162" s="280">
        <v>5</v>
      </c>
      <c r="J162" s="15"/>
      <c r="K162" s="139" t="s">
        <v>103</v>
      </c>
      <c r="L162" s="329">
        <v>1.4207797790000001</v>
      </c>
      <c r="M162" s="279">
        <v>0.66024412700000001</v>
      </c>
      <c r="N162" s="279">
        <v>-0.196460365</v>
      </c>
      <c r="O162" s="279">
        <v>0.230597206</v>
      </c>
      <c r="P162" s="279">
        <v>-0.123139835</v>
      </c>
      <c r="Q162" s="279">
        <v>3</v>
      </c>
      <c r="R162" s="280">
        <v>4</v>
      </c>
      <c r="S162" s="15"/>
      <c r="T162" s="139" t="s">
        <v>103</v>
      </c>
      <c r="U162" s="329">
        <v>2.8148181920000002</v>
      </c>
      <c r="V162" s="279">
        <v>-0.22172225400000001</v>
      </c>
      <c r="W162" s="279">
        <v>-5.3120008000000003E-2</v>
      </c>
      <c r="X162" s="279">
        <v>0.27031094300000003</v>
      </c>
      <c r="Y162" s="279">
        <v>-0.31247415200000001</v>
      </c>
      <c r="Z162" s="279">
        <v>4</v>
      </c>
      <c r="AA162" s="280">
        <v>4.5</v>
      </c>
      <c r="AB162" s="15"/>
      <c r="AC162" s="15"/>
      <c r="AD162" s="15"/>
      <c r="AE162" s="15"/>
      <c r="AF162" s="15"/>
      <c r="AG162" s="15"/>
    </row>
    <row r="163" spans="1:33" s="76" customFormat="1" ht="15" customHeight="1" x14ac:dyDescent="0.2">
      <c r="A163" s="15">
        <v>114</v>
      </c>
      <c r="B163" s="139" t="s">
        <v>104</v>
      </c>
      <c r="C163" s="329">
        <v>3.3529950099999999</v>
      </c>
      <c r="D163" s="279">
        <v>-0.52102628299999998</v>
      </c>
      <c r="E163" s="279">
        <v>-1.5255273999999999E-2</v>
      </c>
      <c r="F163" s="279">
        <v>0.31489176099999999</v>
      </c>
      <c r="G163" s="279">
        <v>-0.53338452300000005</v>
      </c>
      <c r="H163" s="279">
        <v>4.5</v>
      </c>
      <c r="I163" s="280">
        <v>5.0999999999999996</v>
      </c>
      <c r="J163" s="15"/>
      <c r="K163" s="139" t="s">
        <v>104</v>
      </c>
      <c r="L163" s="329">
        <v>2.56359439</v>
      </c>
      <c r="M163" s="279">
        <v>-9.9105648000000005E-2</v>
      </c>
      <c r="N163" s="279">
        <v>-6.3851863999999994E-2</v>
      </c>
      <c r="O163" s="279">
        <v>6.9091944000000002E-2</v>
      </c>
      <c r="P163" s="279">
        <v>4.323955E-3</v>
      </c>
      <c r="Q163" s="279">
        <v>3.2</v>
      </c>
      <c r="R163" s="280">
        <v>4</v>
      </c>
      <c r="S163" s="15"/>
      <c r="T163" s="139" t="s">
        <v>104</v>
      </c>
      <c r="U163" s="329">
        <v>2.5275426269999999</v>
      </c>
      <c r="V163" s="279">
        <v>-5.2383086000000002E-2</v>
      </c>
      <c r="W163" s="279">
        <v>-7.6425388999999996E-2</v>
      </c>
      <c r="X163" s="279">
        <v>0.35332491100000002</v>
      </c>
      <c r="Y163" s="279">
        <v>-0.36600648099999999</v>
      </c>
      <c r="Z163" s="279">
        <v>4</v>
      </c>
      <c r="AA163" s="280">
        <v>4.5</v>
      </c>
      <c r="AB163" s="15"/>
      <c r="AC163" s="15"/>
      <c r="AD163" s="15"/>
      <c r="AE163" s="15"/>
      <c r="AF163" s="15"/>
      <c r="AG163" s="15"/>
    </row>
    <row r="164" spans="1:33" ht="15" customHeight="1" x14ac:dyDescent="0.2">
      <c r="A164" s="15">
        <v>115</v>
      </c>
      <c r="B164" s="139" t="s">
        <v>105</v>
      </c>
      <c r="C164" s="329">
        <v>2.6044308370000002</v>
      </c>
      <c r="D164" s="279">
        <v>-0.128220203</v>
      </c>
      <c r="E164" s="279">
        <v>-8.4057593999999999E-2</v>
      </c>
      <c r="F164" s="279">
        <v>0.25437263799999998</v>
      </c>
      <c r="G164" s="279">
        <v>-0.33057810799999998</v>
      </c>
      <c r="H164" s="279">
        <v>3.5</v>
      </c>
      <c r="I164" s="280">
        <v>4.5</v>
      </c>
      <c r="K164" s="139" t="s">
        <v>105</v>
      </c>
      <c r="L164" s="329">
        <v>2.0059740740000001</v>
      </c>
      <c r="M164" s="279">
        <v>0.20023730300000001</v>
      </c>
      <c r="N164" s="279">
        <v>-0.12142049000000001</v>
      </c>
      <c r="O164" s="279">
        <v>0.16001242099999999</v>
      </c>
      <c r="P164" s="279">
        <v>-8.9471793999999993E-2</v>
      </c>
      <c r="Q164" s="279">
        <v>3</v>
      </c>
      <c r="R164" s="280">
        <v>3.8</v>
      </c>
      <c r="T164" s="139" t="s">
        <v>105</v>
      </c>
      <c r="U164" s="329">
        <v>2.5039453809999999</v>
      </c>
      <c r="V164" s="279">
        <v>-6.9378031000000007E-2</v>
      </c>
      <c r="W164" s="279">
        <v>-8.7963566000000007E-2</v>
      </c>
      <c r="X164" s="279">
        <v>0.30338400199999999</v>
      </c>
      <c r="Y164" s="279">
        <v>-0.290793782</v>
      </c>
      <c r="Z164" s="279">
        <v>3.5</v>
      </c>
      <c r="AA164" s="280">
        <v>4.0999999999999996</v>
      </c>
    </row>
    <row r="165" spans="1:33" ht="15" customHeight="1" x14ac:dyDescent="0.2">
      <c r="A165" s="15">
        <v>116</v>
      </c>
      <c r="B165" s="139" t="s">
        <v>106</v>
      </c>
      <c r="C165" s="329">
        <v>2.2236664830000001</v>
      </c>
      <c r="D165" s="279">
        <v>8.9338956999999997E-2</v>
      </c>
      <c r="E165" s="279">
        <v>-0.11316812399999999</v>
      </c>
      <c r="F165" s="279">
        <v>0.55913173000000005</v>
      </c>
      <c r="G165" s="279">
        <v>-0.47076070199999998</v>
      </c>
      <c r="H165" s="279">
        <v>3.5</v>
      </c>
      <c r="I165" s="280">
        <v>4.0999999999999996</v>
      </c>
      <c r="K165" s="139" t="s">
        <v>106</v>
      </c>
      <c r="L165" s="329">
        <v>1.010488319</v>
      </c>
      <c r="M165" s="279">
        <v>0.85032625500000003</v>
      </c>
      <c r="N165" s="279">
        <v>-0.224832159</v>
      </c>
      <c r="O165" s="279">
        <v>0.52679033799999997</v>
      </c>
      <c r="P165" s="279">
        <v>-0.134675197</v>
      </c>
      <c r="Q165" s="279">
        <v>3.1</v>
      </c>
      <c r="R165" s="280">
        <v>3.4</v>
      </c>
      <c r="T165" s="139" t="s">
        <v>106</v>
      </c>
      <c r="U165" s="329">
        <v>3.2212491299999999</v>
      </c>
      <c r="V165" s="279">
        <v>-0.62983871000000002</v>
      </c>
      <c r="W165" s="279">
        <v>2.0100264E-2</v>
      </c>
      <c r="X165" s="279">
        <v>0.30440156699999998</v>
      </c>
      <c r="Y165" s="279">
        <v>-0.47611151099999999</v>
      </c>
      <c r="Z165" s="279">
        <v>3.4</v>
      </c>
      <c r="AA165" s="280">
        <v>4</v>
      </c>
    </row>
    <row r="166" spans="1:33" ht="15" customHeight="1" x14ac:dyDescent="0.2">
      <c r="A166" s="15">
        <v>117</v>
      </c>
      <c r="B166" s="139" t="s">
        <v>107</v>
      </c>
      <c r="C166" s="329">
        <v>1.173876911</v>
      </c>
      <c r="D166" s="279">
        <v>0.94155880999999997</v>
      </c>
      <c r="E166" s="279">
        <v>-0.28388780400000002</v>
      </c>
      <c r="F166" s="279">
        <v>0.44147729200000002</v>
      </c>
      <c r="G166" s="279">
        <v>-0.44272813100000002</v>
      </c>
      <c r="H166" s="279">
        <v>3.1</v>
      </c>
      <c r="I166" s="280">
        <v>4.5</v>
      </c>
      <c r="K166" s="139" t="s">
        <v>107</v>
      </c>
      <c r="L166" s="329">
        <v>0.51359096299999996</v>
      </c>
      <c r="M166" s="279">
        <v>1.3482323359999999</v>
      </c>
      <c r="N166" s="279">
        <v>-0.33937867500000002</v>
      </c>
      <c r="O166" s="279">
        <v>0.39072378800000002</v>
      </c>
      <c r="P166" s="279">
        <v>4.6182082999999999E-2</v>
      </c>
      <c r="Q166" s="279">
        <v>2.8</v>
      </c>
      <c r="R166" s="280">
        <v>3.7</v>
      </c>
      <c r="T166" s="139" t="s">
        <v>107</v>
      </c>
      <c r="U166" s="329">
        <v>1.3297508629999999</v>
      </c>
      <c r="V166" s="279">
        <v>0.71697065900000001</v>
      </c>
      <c r="W166" s="279">
        <v>-0.22145975700000001</v>
      </c>
      <c r="X166" s="279">
        <v>0.67069759799999995</v>
      </c>
      <c r="Y166" s="279">
        <v>-0.78741349500000002</v>
      </c>
      <c r="Z166" s="279">
        <v>3.4</v>
      </c>
      <c r="AA166" s="280">
        <v>4</v>
      </c>
    </row>
    <row r="167" spans="1:33" ht="15" customHeight="1" x14ac:dyDescent="0.2">
      <c r="A167" s="15">
        <v>118</v>
      </c>
      <c r="B167" s="132" t="s">
        <v>108</v>
      </c>
      <c r="C167" s="329">
        <v>1.8234280009999999</v>
      </c>
      <c r="D167" s="279">
        <v>0.32792959300000002</v>
      </c>
      <c r="E167" s="279">
        <v>-0.11600226800000001</v>
      </c>
      <c r="F167" s="279">
        <v>0.19290542699999999</v>
      </c>
      <c r="G167" s="279">
        <v>-0.32699154200000002</v>
      </c>
      <c r="H167" s="279">
        <v>4.5</v>
      </c>
      <c r="I167" s="280">
        <v>6.5</v>
      </c>
      <c r="K167" s="132" t="s">
        <v>108</v>
      </c>
      <c r="L167" s="329">
        <v>1.0804270229999999</v>
      </c>
      <c r="M167" s="279">
        <v>0.81800634000000005</v>
      </c>
      <c r="N167" s="279">
        <v>-0.19812244300000001</v>
      </c>
      <c r="O167" s="279">
        <v>0.26424592200000002</v>
      </c>
      <c r="P167" s="279">
        <v>-6.0114643000000002E-2</v>
      </c>
      <c r="Q167" s="279">
        <v>3.5</v>
      </c>
      <c r="R167" s="280">
        <v>4</v>
      </c>
      <c r="T167" s="132" t="s">
        <v>108</v>
      </c>
      <c r="U167" s="329">
        <v>1.9781492709999999</v>
      </c>
      <c r="V167" s="279">
        <v>0.228185361</v>
      </c>
      <c r="W167" s="279">
        <v>-9.9057959000000001E-2</v>
      </c>
      <c r="X167" s="279">
        <v>0.18452697900000001</v>
      </c>
      <c r="Y167" s="279">
        <v>-0.27915859100000001</v>
      </c>
      <c r="Z167" s="279">
        <v>4.5</v>
      </c>
      <c r="AA167" s="280">
        <v>6</v>
      </c>
    </row>
    <row r="168" spans="1:33" ht="15" customHeight="1" x14ac:dyDescent="0.2">
      <c r="A168" s="15">
        <v>119</v>
      </c>
      <c r="B168" s="410">
        <v>39448</v>
      </c>
      <c r="C168" s="329"/>
      <c r="D168" s="279"/>
      <c r="E168" s="279"/>
      <c r="F168" s="279"/>
      <c r="G168" s="279"/>
      <c r="H168" s="279"/>
      <c r="I168" s="280"/>
      <c r="K168" s="132">
        <v>39448</v>
      </c>
      <c r="L168" s="329"/>
      <c r="M168" s="279"/>
      <c r="N168" s="279"/>
      <c r="O168" s="279"/>
      <c r="P168" s="279"/>
      <c r="Q168" s="279"/>
      <c r="R168" s="280"/>
      <c r="T168" s="132">
        <v>39448</v>
      </c>
      <c r="U168" s="329"/>
      <c r="V168" s="279"/>
      <c r="W168" s="279"/>
      <c r="X168" s="279"/>
      <c r="Y168" s="279"/>
      <c r="Z168" s="279"/>
      <c r="AA168" s="280"/>
    </row>
    <row r="169" spans="1:33" ht="15" customHeight="1" x14ac:dyDescent="0.2">
      <c r="A169" s="15">
        <v>120</v>
      </c>
      <c r="B169" s="139" t="s">
        <v>100</v>
      </c>
      <c r="C169" s="315">
        <v>3.5454612600000002</v>
      </c>
      <c r="D169" s="400">
        <v>-0.51734344300000001</v>
      </c>
      <c r="E169" s="400">
        <v>-1.3624452E-2</v>
      </c>
      <c r="F169" s="400">
        <v>0.29851267799999998</v>
      </c>
      <c r="G169" s="400">
        <v>-0.52025100400000002</v>
      </c>
      <c r="H169" s="279">
        <v>5</v>
      </c>
      <c r="I169" s="280">
        <v>5.6</v>
      </c>
      <c r="K169" s="139" t="s">
        <v>100</v>
      </c>
      <c r="L169" s="315">
        <v>2.9382874839999999</v>
      </c>
      <c r="M169" s="279">
        <v>-0.27594674400000002</v>
      </c>
      <c r="N169" s="279">
        <v>-3.4480268000000001E-2</v>
      </c>
      <c r="O169" s="279">
        <v>6.3485142999999994E-2</v>
      </c>
      <c r="P169" s="279">
        <v>-4.6424108999999998E-2</v>
      </c>
      <c r="Q169" s="279">
        <v>3.5</v>
      </c>
      <c r="R169" s="280">
        <v>4.5</v>
      </c>
      <c r="T169" s="139" t="s">
        <v>100</v>
      </c>
      <c r="U169" s="315">
        <v>2.4729070110000002</v>
      </c>
      <c r="V169" s="279">
        <v>1.7795440999999999E-2</v>
      </c>
      <c r="W169" s="279">
        <v>-7.6714036999999999E-2</v>
      </c>
      <c r="X169" s="279">
        <v>0.29614484400000002</v>
      </c>
      <c r="Y169" s="279">
        <v>-0.386553482</v>
      </c>
      <c r="Z169" s="279">
        <v>4.5</v>
      </c>
      <c r="AA169" s="280">
        <v>5.2</v>
      </c>
    </row>
    <row r="170" spans="1:33" ht="15" customHeight="1" x14ac:dyDescent="0.2">
      <c r="A170" s="15">
        <v>121</v>
      </c>
      <c r="B170" s="139" t="s">
        <v>101</v>
      </c>
      <c r="C170" s="315">
        <v>3.5027903390000001</v>
      </c>
      <c r="D170" s="400">
        <v>-0.56182123799999995</v>
      </c>
      <c r="E170" s="400">
        <v>-8.5127540000000008E-3</v>
      </c>
      <c r="F170" s="400">
        <v>0.221861747</v>
      </c>
      <c r="G170" s="400">
        <v>-0.284245364</v>
      </c>
      <c r="H170" s="279">
        <v>4.8</v>
      </c>
      <c r="I170" s="280">
        <v>5.5</v>
      </c>
      <c r="K170" s="139" t="s">
        <v>101</v>
      </c>
      <c r="L170" s="315">
        <v>2.5450604320000001</v>
      </c>
      <c r="M170" s="279">
        <v>-4.9578509E-2</v>
      </c>
      <c r="N170" s="279">
        <v>-6.8961889999999998E-2</v>
      </c>
      <c r="O170" s="279">
        <v>0.109485101</v>
      </c>
      <c r="P170" s="279">
        <v>-7.2845760999999995E-2</v>
      </c>
      <c r="Q170" s="279">
        <v>3.5</v>
      </c>
      <c r="R170" s="280">
        <v>4.5</v>
      </c>
      <c r="T170" s="139" t="s">
        <v>101</v>
      </c>
      <c r="U170" s="315">
        <v>2.5639065950000002</v>
      </c>
      <c r="V170" s="279">
        <v>-8.1925016000000003E-2</v>
      </c>
      <c r="W170" s="279">
        <v>-6.5370305000000004E-2</v>
      </c>
      <c r="X170" s="279">
        <v>0.35584576200000001</v>
      </c>
      <c r="Y170" s="279">
        <v>-0.32796175500000002</v>
      </c>
      <c r="Z170" s="279">
        <v>4.5</v>
      </c>
      <c r="AA170" s="280">
        <v>5</v>
      </c>
    </row>
    <row r="171" spans="1:33" ht="15" customHeight="1" x14ac:dyDescent="0.2">
      <c r="A171" s="15">
        <v>122</v>
      </c>
      <c r="B171" s="139" t="s">
        <v>102</v>
      </c>
      <c r="C171" s="315">
        <v>2.9472893720000002</v>
      </c>
      <c r="D171" s="400">
        <v>-0.20904705800000001</v>
      </c>
      <c r="E171" s="400">
        <v>-6.0108103000000003E-2</v>
      </c>
      <c r="F171" s="400">
        <v>0.18644022299999999</v>
      </c>
      <c r="G171" s="400">
        <v>-0.270254622</v>
      </c>
      <c r="H171" s="279">
        <v>4.2</v>
      </c>
      <c r="I171" s="280">
        <v>5.5</v>
      </c>
      <c r="K171" s="139" t="s">
        <v>102</v>
      </c>
      <c r="L171" s="315">
        <v>2.5999137719999998</v>
      </c>
      <c r="M171" s="279">
        <v>-9.9790735000000005E-2</v>
      </c>
      <c r="N171" s="279">
        <v>-6.1034469000000001E-2</v>
      </c>
      <c r="O171" s="279">
        <v>0.110314333</v>
      </c>
      <c r="P171" s="279">
        <v>-0.19535966299999999</v>
      </c>
      <c r="Q171" s="279">
        <v>3.5</v>
      </c>
      <c r="R171" s="280">
        <v>4.5</v>
      </c>
      <c r="T171" s="139" t="s">
        <v>102</v>
      </c>
      <c r="U171" s="315">
        <v>2.274014443</v>
      </c>
      <c r="V171" s="279">
        <v>9.6421823000000004E-2</v>
      </c>
      <c r="W171" s="279">
        <v>-8.9972754000000002E-2</v>
      </c>
      <c r="X171" s="279">
        <v>0.29711364099999998</v>
      </c>
      <c r="Y171" s="279">
        <v>-0.33778570099999999</v>
      </c>
      <c r="Z171" s="279">
        <v>4.3</v>
      </c>
      <c r="AA171" s="280">
        <v>5</v>
      </c>
    </row>
    <row r="172" spans="1:33" s="76" customFormat="1" ht="15" customHeight="1" x14ac:dyDescent="0.2">
      <c r="A172" s="15">
        <v>123</v>
      </c>
      <c r="B172" s="139" t="s">
        <v>103</v>
      </c>
      <c r="C172" s="315">
        <v>3.287202884</v>
      </c>
      <c r="D172" s="400">
        <v>-0.49285262600000002</v>
      </c>
      <c r="E172" s="400">
        <v>-2.016602E-2</v>
      </c>
      <c r="F172" s="400">
        <v>0.209591262</v>
      </c>
      <c r="G172" s="400">
        <v>-0.35963632600000001</v>
      </c>
      <c r="H172" s="279">
        <v>4.2</v>
      </c>
      <c r="I172" s="280">
        <v>5</v>
      </c>
      <c r="J172" s="15"/>
      <c r="K172" s="139" t="s">
        <v>103</v>
      </c>
      <c r="L172" s="315">
        <v>1.424308336</v>
      </c>
      <c r="M172" s="279">
        <v>0.66024412700000001</v>
      </c>
      <c r="N172" s="279">
        <v>-0.196460365</v>
      </c>
      <c r="O172" s="279">
        <v>0.230597206</v>
      </c>
      <c r="P172" s="279">
        <v>-0.123139835</v>
      </c>
      <c r="Q172" s="279">
        <v>3</v>
      </c>
      <c r="R172" s="280">
        <v>4</v>
      </c>
      <c r="S172" s="15"/>
      <c r="T172" s="139" t="s">
        <v>103</v>
      </c>
      <c r="U172" s="315">
        <v>2.8152157999999998</v>
      </c>
      <c r="V172" s="279">
        <v>-0.22172225400000001</v>
      </c>
      <c r="W172" s="279">
        <v>-5.3120008000000003E-2</v>
      </c>
      <c r="X172" s="279">
        <v>0.27031094300000003</v>
      </c>
      <c r="Y172" s="279">
        <v>-0.31247415200000001</v>
      </c>
      <c r="Z172" s="279">
        <v>4</v>
      </c>
      <c r="AA172" s="280">
        <v>4.5</v>
      </c>
      <c r="AB172" s="15"/>
      <c r="AC172" s="15"/>
      <c r="AD172" s="15"/>
      <c r="AE172" s="15"/>
      <c r="AF172" s="15"/>
      <c r="AG172" s="15"/>
    </row>
    <row r="173" spans="1:33" s="76" customFormat="1" ht="15" customHeight="1" x14ac:dyDescent="0.2">
      <c r="A173" s="15">
        <v>124</v>
      </c>
      <c r="B173" s="139" t="s">
        <v>104</v>
      </c>
      <c r="C173" s="315">
        <v>3.3595682349999998</v>
      </c>
      <c r="D173" s="400">
        <v>-0.52102628299999998</v>
      </c>
      <c r="E173" s="400">
        <v>-1.5255273999999999E-2</v>
      </c>
      <c r="F173" s="400">
        <v>0.31489176099999999</v>
      </c>
      <c r="G173" s="400">
        <v>-0.53338452300000005</v>
      </c>
      <c r="H173" s="279">
        <v>4.5</v>
      </c>
      <c r="I173" s="280">
        <v>5.0999999999999996</v>
      </c>
      <c r="J173" s="15"/>
      <c r="K173" s="139" t="s">
        <v>104</v>
      </c>
      <c r="L173" s="315">
        <v>2.570304234</v>
      </c>
      <c r="M173" s="279">
        <v>-9.9105648000000005E-2</v>
      </c>
      <c r="N173" s="279">
        <v>-6.3851863999999994E-2</v>
      </c>
      <c r="O173" s="279">
        <v>6.9091944000000002E-2</v>
      </c>
      <c r="P173" s="279">
        <v>4.323955E-3</v>
      </c>
      <c r="Q173" s="279">
        <v>3.2</v>
      </c>
      <c r="R173" s="280">
        <v>4</v>
      </c>
      <c r="S173" s="15"/>
      <c r="T173" s="139" t="s">
        <v>104</v>
      </c>
      <c r="U173" s="315">
        <v>2.53345932</v>
      </c>
      <c r="V173" s="279">
        <v>-5.2383086000000002E-2</v>
      </c>
      <c r="W173" s="279">
        <v>-7.6425388999999996E-2</v>
      </c>
      <c r="X173" s="279">
        <v>0.35332491100000002</v>
      </c>
      <c r="Y173" s="279">
        <v>-0.36600648099999999</v>
      </c>
      <c r="Z173" s="279">
        <v>4</v>
      </c>
      <c r="AA173" s="280">
        <v>4.5</v>
      </c>
      <c r="AB173" s="15"/>
      <c r="AC173" s="15"/>
      <c r="AD173" s="15"/>
      <c r="AE173" s="15"/>
      <c r="AF173" s="15"/>
      <c r="AG173" s="15"/>
    </row>
    <row r="174" spans="1:33" ht="15" customHeight="1" x14ac:dyDescent="0.2">
      <c r="A174" s="15">
        <v>125</v>
      </c>
      <c r="B174" s="139" t="s">
        <v>105</v>
      </c>
      <c r="C174" s="315">
        <v>2.6029933970000001</v>
      </c>
      <c r="D174" s="400">
        <v>-0.128220203</v>
      </c>
      <c r="E174" s="400">
        <v>-8.4057593999999999E-2</v>
      </c>
      <c r="F174" s="400">
        <v>0.25437263799999998</v>
      </c>
      <c r="G174" s="400">
        <v>-0.33057810799999998</v>
      </c>
      <c r="H174" s="279">
        <v>3.5</v>
      </c>
      <c r="I174" s="280">
        <v>4.5</v>
      </c>
      <c r="K174" s="139" t="s">
        <v>105</v>
      </c>
      <c r="L174" s="315">
        <v>2.0106083159999999</v>
      </c>
      <c r="M174" s="279">
        <v>0.20023730300000001</v>
      </c>
      <c r="N174" s="279">
        <v>-0.12142049000000001</v>
      </c>
      <c r="O174" s="279">
        <v>0.16001242099999999</v>
      </c>
      <c r="P174" s="279">
        <v>-8.9471793999999993E-2</v>
      </c>
      <c r="Q174" s="279">
        <v>3</v>
      </c>
      <c r="R174" s="280">
        <v>3.8</v>
      </c>
      <c r="T174" s="139" t="s">
        <v>105</v>
      </c>
      <c r="U174" s="315">
        <v>2.5027338490000002</v>
      </c>
      <c r="V174" s="279">
        <v>-6.9378031000000007E-2</v>
      </c>
      <c r="W174" s="279">
        <v>-8.7963566000000007E-2</v>
      </c>
      <c r="X174" s="279">
        <v>0.30338400199999999</v>
      </c>
      <c r="Y174" s="279">
        <v>-0.290793782</v>
      </c>
      <c r="Z174" s="279">
        <v>3.5</v>
      </c>
      <c r="AA174" s="280">
        <v>4.0999999999999996</v>
      </c>
    </row>
    <row r="175" spans="1:33" ht="15" customHeight="1" x14ac:dyDescent="0.2">
      <c r="A175" s="15">
        <v>126</v>
      </c>
      <c r="B175" s="139" t="s">
        <v>106</v>
      </c>
      <c r="C175" s="315">
        <v>2.2100812300000001</v>
      </c>
      <c r="D175" s="400">
        <v>8.9338956999999997E-2</v>
      </c>
      <c r="E175" s="400">
        <v>-0.11316812399999999</v>
      </c>
      <c r="F175" s="400">
        <v>0.55913173000000005</v>
      </c>
      <c r="G175" s="400">
        <v>-0.47076070199999998</v>
      </c>
      <c r="H175" s="279">
        <v>3.5</v>
      </c>
      <c r="I175" s="280">
        <v>4.0999999999999996</v>
      </c>
      <c r="K175" s="139" t="s">
        <v>106</v>
      </c>
      <c r="L175" s="315">
        <v>0.99802780800000002</v>
      </c>
      <c r="M175" s="279">
        <v>0.85032625500000003</v>
      </c>
      <c r="N175" s="279">
        <v>-0.224832159</v>
      </c>
      <c r="O175" s="279">
        <v>0.52679033799999997</v>
      </c>
      <c r="P175" s="279">
        <v>-0.134675197</v>
      </c>
      <c r="Q175" s="279">
        <v>3.1</v>
      </c>
      <c r="R175" s="280">
        <v>3.4</v>
      </c>
      <c r="T175" s="139" t="s">
        <v>106</v>
      </c>
      <c r="U175" s="315">
        <v>3.2068170390000001</v>
      </c>
      <c r="V175" s="279">
        <v>-0.62983871000000002</v>
      </c>
      <c r="W175" s="279">
        <v>2.0100264E-2</v>
      </c>
      <c r="X175" s="279">
        <v>0.30440156699999998</v>
      </c>
      <c r="Y175" s="279">
        <v>-0.47611151099999999</v>
      </c>
      <c r="Z175" s="279">
        <v>3.4</v>
      </c>
      <c r="AA175" s="280">
        <v>4</v>
      </c>
    </row>
    <row r="176" spans="1:33" ht="15" customHeight="1" x14ac:dyDescent="0.2">
      <c r="A176" s="15">
        <v>127</v>
      </c>
      <c r="B176" s="139" t="s">
        <v>107</v>
      </c>
      <c r="C176" s="315">
        <v>1.1805430260000001</v>
      </c>
      <c r="D176" s="400">
        <v>0.94155880999999997</v>
      </c>
      <c r="E176" s="400">
        <v>-0.28388780400000002</v>
      </c>
      <c r="F176" s="400">
        <v>0.44147729200000002</v>
      </c>
      <c r="G176" s="400">
        <v>-0.44272813100000002</v>
      </c>
      <c r="H176" s="279">
        <v>3.1</v>
      </c>
      <c r="I176" s="280">
        <v>4.5</v>
      </c>
      <c r="K176" s="139" t="s">
        <v>107</v>
      </c>
      <c r="L176" s="315">
        <v>0.51952959300000001</v>
      </c>
      <c r="M176" s="279">
        <v>1.3482323359999999</v>
      </c>
      <c r="N176" s="279">
        <v>-0.33937867500000002</v>
      </c>
      <c r="O176" s="279">
        <v>0.39072378800000002</v>
      </c>
      <c r="P176" s="279">
        <v>4.6182082999999999E-2</v>
      </c>
      <c r="Q176" s="279">
        <v>2.8</v>
      </c>
      <c r="R176" s="280">
        <v>3.7</v>
      </c>
      <c r="T176" s="139" t="s">
        <v>107</v>
      </c>
      <c r="U176" s="401">
        <v>1.3369588560000001</v>
      </c>
      <c r="V176" s="279">
        <v>0.71697065900000001</v>
      </c>
      <c r="W176" s="279">
        <v>-0.22145975700000001</v>
      </c>
      <c r="X176" s="279">
        <v>0.67069759799999995</v>
      </c>
      <c r="Y176" s="279">
        <v>-0.78741349500000002</v>
      </c>
      <c r="Z176" s="279">
        <v>3.4</v>
      </c>
      <c r="AA176" s="280">
        <v>4</v>
      </c>
    </row>
    <row r="177" spans="1:33" ht="15" customHeight="1" x14ac:dyDescent="0.2">
      <c r="A177" s="15">
        <v>128</v>
      </c>
      <c r="B177" s="132" t="s">
        <v>108</v>
      </c>
      <c r="C177" s="397">
        <v>1.816434186</v>
      </c>
      <c r="D177" s="400">
        <v>0.32792959300000002</v>
      </c>
      <c r="E177" s="400">
        <v>-0.11600226800000001</v>
      </c>
      <c r="F177" s="400">
        <v>0.19290542699999999</v>
      </c>
      <c r="G177" s="400">
        <v>-0.32699154200000002</v>
      </c>
      <c r="H177" s="279">
        <v>4.5</v>
      </c>
      <c r="I177" s="280">
        <v>6.5</v>
      </c>
      <c r="J177" s="76"/>
      <c r="K177" s="132" t="s">
        <v>108</v>
      </c>
      <c r="L177" s="398">
        <v>1.0795369530000001</v>
      </c>
      <c r="M177" s="279">
        <v>0.81800634000000005</v>
      </c>
      <c r="N177" s="279">
        <v>-0.19812244300000001</v>
      </c>
      <c r="O177" s="279">
        <v>0.26424592200000002</v>
      </c>
      <c r="P177" s="279">
        <v>-6.0114643000000002E-2</v>
      </c>
      <c r="Q177" s="279">
        <v>3.5</v>
      </c>
      <c r="R177" s="280">
        <v>4</v>
      </c>
      <c r="S177" s="76"/>
      <c r="T177" s="132" t="s">
        <v>108</v>
      </c>
      <c r="U177" s="399">
        <v>1.970140834</v>
      </c>
      <c r="V177" s="279">
        <v>0.228185361</v>
      </c>
      <c r="W177" s="279">
        <v>-9.9057959000000001E-2</v>
      </c>
      <c r="X177" s="279">
        <v>0.18452697900000001</v>
      </c>
      <c r="Y177" s="279">
        <v>-0.27915859100000001</v>
      </c>
      <c r="Z177" s="279">
        <v>4.5</v>
      </c>
      <c r="AA177" s="280">
        <v>6</v>
      </c>
      <c r="AB177" s="76"/>
      <c r="AC177" s="76"/>
      <c r="AD177" s="76"/>
      <c r="AE177" s="76"/>
      <c r="AF177" s="76"/>
      <c r="AG177" s="76"/>
    </row>
    <row r="178" spans="1:33" ht="15" customHeight="1" x14ac:dyDescent="0.2">
      <c r="A178" s="15">
        <v>129</v>
      </c>
      <c r="B178" s="410">
        <v>39479</v>
      </c>
      <c r="C178" s="397"/>
      <c r="D178" s="400"/>
      <c r="E178" s="400"/>
      <c r="F178" s="400"/>
      <c r="G178" s="400"/>
      <c r="H178" s="279"/>
      <c r="I178" s="280"/>
      <c r="J178" s="76"/>
      <c r="K178" s="132">
        <v>39479</v>
      </c>
      <c r="L178" s="398"/>
      <c r="M178" s="279"/>
      <c r="N178" s="279"/>
      <c r="O178" s="279"/>
      <c r="P178" s="279"/>
      <c r="Q178" s="279"/>
      <c r="R178" s="280"/>
      <c r="S178" s="76"/>
      <c r="T178" s="132">
        <v>39479</v>
      </c>
      <c r="U178" s="399"/>
      <c r="V178" s="279"/>
      <c r="W178" s="279"/>
      <c r="X178" s="279"/>
      <c r="Y178" s="279"/>
      <c r="Z178" s="279"/>
      <c r="AA178" s="280"/>
      <c r="AB178" s="76"/>
      <c r="AC178" s="76"/>
      <c r="AD178" s="76"/>
      <c r="AE178" s="76"/>
      <c r="AF178" s="76"/>
      <c r="AG178" s="76"/>
    </row>
    <row r="179" spans="1:33" ht="15" customHeight="1" x14ac:dyDescent="0.2">
      <c r="A179" s="15">
        <v>130</v>
      </c>
      <c r="B179" s="139" t="s">
        <v>100</v>
      </c>
      <c r="C179" s="315">
        <v>3.5401846350000001</v>
      </c>
      <c r="D179" s="400">
        <v>-0.51734344300000001</v>
      </c>
      <c r="E179" s="400">
        <v>-1.3624452E-2</v>
      </c>
      <c r="F179" s="400">
        <v>0.29851267799999998</v>
      </c>
      <c r="G179" s="400">
        <v>-0.52025100400000002</v>
      </c>
      <c r="H179" s="279">
        <v>5</v>
      </c>
      <c r="I179" s="280">
        <v>5.6</v>
      </c>
      <c r="K179" s="139" t="s">
        <v>100</v>
      </c>
      <c r="L179" s="315">
        <v>2.9423945680000001</v>
      </c>
      <c r="M179" s="279">
        <v>-0.27594674400000002</v>
      </c>
      <c r="N179" s="279">
        <v>-3.4480268000000001E-2</v>
      </c>
      <c r="O179" s="279">
        <v>6.3485142999999994E-2</v>
      </c>
      <c r="P179" s="279">
        <v>-4.6424108999999998E-2</v>
      </c>
      <c r="Q179" s="279">
        <v>3.5</v>
      </c>
      <c r="R179" s="280">
        <v>4.5</v>
      </c>
      <c r="T179" s="139" t="s">
        <v>100</v>
      </c>
      <c r="U179" s="315">
        <v>2.46661413</v>
      </c>
      <c r="V179" s="279">
        <v>1.7795440999999999E-2</v>
      </c>
      <c r="W179" s="279">
        <v>-7.6714036999999999E-2</v>
      </c>
      <c r="X179" s="279">
        <v>0.29614484400000002</v>
      </c>
      <c r="Y179" s="279">
        <v>-0.386553482</v>
      </c>
      <c r="Z179" s="279">
        <v>4.5</v>
      </c>
      <c r="AA179" s="280">
        <v>5.2</v>
      </c>
    </row>
    <row r="180" spans="1:33" ht="15" customHeight="1" x14ac:dyDescent="0.2">
      <c r="A180" s="15">
        <v>131</v>
      </c>
      <c r="B180" s="139" t="s">
        <v>101</v>
      </c>
      <c r="C180" s="315">
        <v>3.5192233599999998</v>
      </c>
      <c r="D180" s="400">
        <v>-0.56182123799999995</v>
      </c>
      <c r="E180" s="400">
        <v>-8.5127540000000008E-3</v>
      </c>
      <c r="F180" s="400">
        <v>0.221861747</v>
      </c>
      <c r="G180" s="400">
        <v>-0.284245364</v>
      </c>
      <c r="H180" s="279">
        <v>4.8</v>
      </c>
      <c r="I180" s="280">
        <v>5.5</v>
      </c>
      <c r="K180" s="139" t="s">
        <v>101</v>
      </c>
      <c r="L180" s="315">
        <v>2.5481050230000002</v>
      </c>
      <c r="M180" s="279">
        <v>-4.9578509E-2</v>
      </c>
      <c r="N180" s="279">
        <v>-6.8961889999999998E-2</v>
      </c>
      <c r="O180" s="279">
        <v>0.109485101</v>
      </c>
      <c r="P180" s="279">
        <v>-7.2845760999999995E-2</v>
      </c>
      <c r="Q180" s="279">
        <v>3.5</v>
      </c>
      <c r="R180" s="280">
        <v>4.5</v>
      </c>
      <c r="T180" s="139" t="s">
        <v>101</v>
      </c>
      <c r="U180" s="315">
        <v>2.5784383119999998</v>
      </c>
      <c r="V180" s="279">
        <v>-8.1925016000000003E-2</v>
      </c>
      <c r="W180" s="279">
        <v>-6.5370305000000004E-2</v>
      </c>
      <c r="X180" s="279">
        <v>0.35584576200000001</v>
      </c>
      <c r="Y180" s="279">
        <v>-0.32796175500000002</v>
      </c>
      <c r="Z180" s="279">
        <v>4.5</v>
      </c>
      <c r="AA180" s="280">
        <v>5</v>
      </c>
    </row>
    <row r="181" spans="1:33" ht="15" customHeight="1" x14ac:dyDescent="0.2">
      <c r="A181" s="15">
        <v>132</v>
      </c>
      <c r="B181" s="139" t="s">
        <v>102</v>
      </c>
      <c r="C181" s="315">
        <v>2.9444605620000002</v>
      </c>
      <c r="D181" s="400">
        <v>-0.20904705800000001</v>
      </c>
      <c r="E181" s="400">
        <v>-6.0108103000000003E-2</v>
      </c>
      <c r="F181" s="400">
        <v>0.18644022299999999</v>
      </c>
      <c r="G181" s="400">
        <v>-0.270254622</v>
      </c>
      <c r="H181" s="279">
        <v>4.2</v>
      </c>
      <c r="I181" s="280">
        <v>5.5</v>
      </c>
      <c r="K181" s="139" t="s">
        <v>102</v>
      </c>
      <c r="L181" s="315">
        <v>2.6023698670000002</v>
      </c>
      <c r="M181" s="279">
        <v>-9.9790735000000005E-2</v>
      </c>
      <c r="N181" s="279">
        <v>-6.1034469000000001E-2</v>
      </c>
      <c r="O181" s="279">
        <v>0.110314333</v>
      </c>
      <c r="P181" s="279">
        <v>-0.19535966299999999</v>
      </c>
      <c r="Q181" s="279">
        <v>3.5</v>
      </c>
      <c r="R181" s="280">
        <v>4.5</v>
      </c>
      <c r="T181" s="139" t="s">
        <v>102</v>
      </c>
      <c r="U181" s="315">
        <v>2.2714410969999999</v>
      </c>
      <c r="V181" s="279">
        <v>9.6421823000000004E-2</v>
      </c>
      <c r="W181" s="279">
        <v>-8.9972754000000002E-2</v>
      </c>
      <c r="X181" s="279">
        <v>0.29711364099999998</v>
      </c>
      <c r="Y181" s="279">
        <v>-0.33778570099999999</v>
      </c>
      <c r="Z181" s="279">
        <v>4.3</v>
      </c>
      <c r="AA181" s="280">
        <v>5</v>
      </c>
    </row>
    <row r="182" spans="1:33" s="76" customFormat="1" ht="15" customHeight="1" x14ac:dyDescent="0.2">
      <c r="A182" s="15">
        <v>133</v>
      </c>
      <c r="B182" s="139" t="s">
        <v>103</v>
      </c>
      <c r="C182" s="315">
        <v>3.289317101</v>
      </c>
      <c r="D182" s="400">
        <v>-0.49285262600000002</v>
      </c>
      <c r="E182" s="400">
        <v>-2.016602E-2</v>
      </c>
      <c r="F182" s="400">
        <v>0.209591262</v>
      </c>
      <c r="G182" s="400">
        <v>-0.35963632600000001</v>
      </c>
      <c r="H182" s="279">
        <v>4.2</v>
      </c>
      <c r="I182" s="280">
        <v>5</v>
      </c>
      <c r="J182" s="15"/>
      <c r="K182" s="139" t="s">
        <v>103</v>
      </c>
      <c r="L182" s="315">
        <v>1.427972735</v>
      </c>
      <c r="M182" s="279">
        <v>0.66024412700000001</v>
      </c>
      <c r="N182" s="279">
        <v>-0.196460365</v>
      </c>
      <c r="O182" s="279">
        <v>0.230597206</v>
      </c>
      <c r="P182" s="279">
        <v>-0.123139835</v>
      </c>
      <c r="Q182" s="279">
        <v>3</v>
      </c>
      <c r="R182" s="280">
        <v>4</v>
      </c>
      <c r="S182" s="15"/>
      <c r="T182" s="139" t="s">
        <v>103</v>
      </c>
      <c r="U182" s="315">
        <v>2.8157107410000002</v>
      </c>
      <c r="V182" s="279">
        <v>-0.22172225400000001</v>
      </c>
      <c r="W182" s="279">
        <v>-5.3120008000000003E-2</v>
      </c>
      <c r="X182" s="279">
        <v>0.27031094300000003</v>
      </c>
      <c r="Y182" s="279">
        <v>-0.31247415200000001</v>
      </c>
      <c r="Z182" s="279">
        <v>4</v>
      </c>
      <c r="AA182" s="280">
        <v>4.5</v>
      </c>
      <c r="AB182" s="15"/>
      <c r="AC182" s="15"/>
      <c r="AD182" s="15"/>
      <c r="AE182" s="15"/>
      <c r="AF182" s="15"/>
      <c r="AG182" s="15"/>
    </row>
    <row r="183" spans="1:33" s="76" customFormat="1" ht="15" customHeight="1" x14ac:dyDescent="0.2">
      <c r="A183" s="15">
        <v>134</v>
      </c>
      <c r="B183" s="139" t="s">
        <v>104</v>
      </c>
      <c r="C183" s="315">
        <v>3.3665986710000002</v>
      </c>
      <c r="D183" s="400">
        <v>-0.52102628299999998</v>
      </c>
      <c r="E183" s="400">
        <v>-1.5255273999999999E-2</v>
      </c>
      <c r="F183" s="400">
        <v>0.31489176099999999</v>
      </c>
      <c r="G183" s="400">
        <v>-0.53338452300000005</v>
      </c>
      <c r="H183" s="279">
        <v>4.5</v>
      </c>
      <c r="I183" s="280">
        <v>5.0999999999999996</v>
      </c>
      <c r="J183" s="15"/>
      <c r="K183" s="139" t="s">
        <v>104</v>
      </c>
      <c r="L183" s="315">
        <v>2.5774770180000002</v>
      </c>
      <c r="M183" s="279">
        <v>-9.9105648000000005E-2</v>
      </c>
      <c r="N183" s="279">
        <v>-6.3851863999999994E-2</v>
      </c>
      <c r="O183" s="279">
        <v>6.9091944000000002E-2</v>
      </c>
      <c r="P183" s="279">
        <v>4.323955E-3</v>
      </c>
      <c r="Q183" s="279">
        <v>3.2</v>
      </c>
      <c r="R183" s="280">
        <v>4</v>
      </c>
      <c r="S183" s="15"/>
      <c r="T183" s="139" t="s">
        <v>104</v>
      </c>
      <c r="U183" s="315">
        <v>2.5398267539999999</v>
      </c>
      <c r="V183" s="279">
        <v>-5.2383086000000002E-2</v>
      </c>
      <c r="W183" s="279">
        <v>-7.6425388999999996E-2</v>
      </c>
      <c r="X183" s="279">
        <v>0.35332491100000002</v>
      </c>
      <c r="Y183" s="279">
        <v>-0.36600648099999999</v>
      </c>
      <c r="Z183" s="279">
        <v>4</v>
      </c>
      <c r="AA183" s="280">
        <v>4.5</v>
      </c>
      <c r="AB183" s="15"/>
      <c r="AC183" s="15"/>
      <c r="AD183" s="15"/>
      <c r="AE183" s="15"/>
      <c r="AF183" s="15"/>
      <c r="AG183" s="15"/>
    </row>
    <row r="184" spans="1:33" ht="15" customHeight="1" x14ac:dyDescent="0.2">
      <c r="A184" s="15">
        <v>135</v>
      </c>
      <c r="B184" s="139" t="s">
        <v>105</v>
      </c>
      <c r="C184" s="315">
        <v>2.6015711019999999</v>
      </c>
      <c r="D184" s="400">
        <v>-0.128220203</v>
      </c>
      <c r="E184" s="400">
        <v>-8.4057593999999999E-2</v>
      </c>
      <c r="F184" s="400">
        <v>0.25437263799999998</v>
      </c>
      <c r="G184" s="400">
        <v>-0.33057810799999998</v>
      </c>
      <c r="H184" s="279">
        <v>3.5</v>
      </c>
      <c r="I184" s="280">
        <v>4.5</v>
      </c>
      <c r="K184" s="139" t="s">
        <v>105</v>
      </c>
      <c r="L184" s="315">
        <v>2.0152952480000002</v>
      </c>
      <c r="M184" s="279">
        <v>0.20023730300000001</v>
      </c>
      <c r="N184" s="279">
        <v>-0.12142049000000001</v>
      </c>
      <c r="O184" s="279">
        <v>0.16001242099999999</v>
      </c>
      <c r="P184" s="279">
        <v>-8.9471793999999993E-2</v>
      </c>
      <c r="Q184" s="279">
        <v>3</v>
      </c>
      <c r="R184" s="280">
        <v>3.8</v>
      </c>
      <c r="T184" s="139" t="s">
        <v>105</v>
      </c>
      <c r="U184" s="315">
        <v>2.501540925</v>
      </c>
      <c r="V184" s="279">
        <v>-6.9378031000000007E-2</v>
      </c>
      <c r="W184" s="279">
        <v>-8.7963566000000007E-2</v>
      </c>
      <c r="X184" s="279">
        <v>0.30338400199999999</v>
      </c>
      <c r="Y184" s="279">
        <v>-0.290793782</v>
      </c>
      <c r="Z184" s="279">
        <v>3.5</v>
      </c>
      <c r="AA184" s="280">
        <v>4.0999999999999996</v>
      </c>
    </row>
    <row r="185" spans="1:33" ht="15" customHeight="1" x14ac:dyDescent="0.2">
      <c r="A185" s="15">
        <v>136</v>
      </c>
      <c r="B185" s="139" t="s">
        <v>106</v>
      </c>
      <c r="C185" s="315">
        <v>2.1977838759999999</v>
      </c>
      <c r="D185" s="400">
        <v>8.9338956999999997E-2</v>
      </c>
      <c r="E185" s="400">
        <v>-0.11316812399999999</v>
      </c>
      <c r="F185" s="400">
        <v>0.55913173000000005</v>
      </c>
      <c r="G185" s="400">
        <v>-0.47076070199999998</v>
      </c>
      <c r="H185" s="279">
        <v>3.5</v>
      </c>
      <c r="I185" s="280">
        <v>4.0999999999999996</v>
      </c>
      <c r="K185" s="139" t="s">
        <v>106</v>
      </c>
      <c r="L185" s="315">
        <v>0.98684672100000004</v>
      </c>
      <c r="M185" s="279">
        <v>0.85032625500000003</v>
      </c>
      <c r="N185" s="279">
        <v>-0.224832159</v>
      </c>
      <c r="O185" s="279">
        <v>0.52679033799999997</v>
      </c>
      <c r="P185" s="279">
        <v>-0.134675197</v>
      </c>
      <c r="Q185" s="279">
        <v>3.1</v>
      </c>
      <c r="R185" s="280">
        <v>3.4</v>
      </c>
      <c r="T185" s="139" t="s">
        <v>106</v>
      </c>
      <c r="U185" s="315">
        <v>3.193667128</v>
      </c>
      <c r="V185" s="279">
        <v>-0.62983871000000002</v>
      </c>
      <c r="W185" s="279">
        <v>2.0100264E-2</v>
      </c>
      <c r="X185" s="279">
        <v>0.30440156699999998</v>
      </c>
      <c r="Y185" s="279">
        <v>-0.47611151099999999</v>
      </c>
      <c r="Z185" s="279">
        <v>3.4</v>
      </c>
      <c r="AA185" s="280">
        <v>4</v>
      </c>
    </row>
    <row r="186" spans="1:33" ht="15" customHeight="1" x14ac:dyDescent="0.2">
      <c r="A186" s="15">
        <v>137</v>
      </c>
      <c r="B186" s="139" t="s">
        <v>107</v>
      </c>
      <c r="C186" s="315">
        <v>1.187500856</v>
      </c>
      <c r="D186" s="400">
        <v>0.94155880999999997</v>
      </c>
      <c r="E186" s="400">
        <v>-0.28388780400000002</v>
      </c>
      <c r="F186" s="400">
        <v>0.44147729200000002</v>
      </c>
      <c r="G186" s="400">
        <v>-0.44272813100000002</v>
      </c>
      <c r="H186" s="279">
        <v>3.1</v>
      </c>
      <c r="I186" s="280">
        <v>4.5</v>
      </c>
      <c r="K186" s="139" t="s">
        <v>107</v>
      </c>
      <c r="L186" s="315">
        <v>0.52575558700000002</v>
      </c>
      <c r="M186" s="279">
        <v>1.3482323359999999</v>
      </c>
      <c r="N186" s="279">
        <v>-0.33937867500000002</v>
      </c>
      <c r="O186" s="279">
        <v>0.39072378800000002</v>
      </c>
      <c r="P186" s="279">
        <v>4.6182082999999999E-2</v>
      </c>
      <c r="Q186" s="279">
        <v>2.8</v>
      </c>
      <c r="R186" s="280">
        <v>3.7</v>
      </c>
      <c r="T186" s="139" t="s">
        <v>107</v>
      </c>
      <c r="U186" s="315">
        <v>1.344459949</v>
      </c>
      <c r="V186" s="279">
        <v>0.71697065900000001</v>
      </c>
      <c r="W186" s="279">
        <v>-0.22145975700000001</v>
      </c>
      <c r="X186" s="279">
        <v>0.67069759799999995</v>
      </c>
      <c r="Y186" s="279">
        <v>-0.78741349500000002</v>
      </c>
      <c r="Z186" s="279">
        <v>3.4</v>
      </c>
      <c r="AA186" s="280">
        <v>4</v>
      </c>
    </row>
    <row r="187" spans="1:33" ht="15" customHeight="1" x14ac:dyDescent="0.2">
      <c r="A187" s="15">
        <v>138</v>
      </c>
      <c r="B187" s="132" t="s">
        <v>108</v>
      </c>
      <c r="C187" s="397">
        <v>1.8093331340000001</v>
      </c>
      <c r="D187" s="400">
        <v>0.32792959300000002</v>
      </c>
      <c r="E187" s="400">
        <v>-0.11600226800000001</v>
      </c>
      <c r="F187" s="400">
        <v>0.19290542699999999</v>
      </c>
      <c r="G187" s="400">
        <v>-0.32699154200000002</v>
      </c>
      <c r="H187" s="279">
        <v>4.5</v>
      </c>
      <c r="I187" s="280">
        <v>6.5</v>
      </c>
      <c r="J187" s="76"/>
      <c r="K187" s="132" t="s">
        <v>108</v>
      </c>
      <c r="L187" s="398">
        <v>1.0787057170000001</v>
      </c>
      <c r="M187" s="279">
        <v>0.81800634000000005</v>
      </c>
      <c r="N187" s="279">
        <v>-0.19812244300000001</v>
      </c>
      <c r="O187" s="279">
        <v>0.26424592200000002</v>
      </c>
      <c r="P187" s="279">
        <v>-6.0114643000000002E-2</v>
      </c>
      <c r="Q187" s="279">
        <v>3.5</v>
      </c>
      <c r="R187" s="280">
        <v>4</v>
      </c>
      <c r="S187" s="76"/>
      <c r="T187" s="132" t="s">
        <v>108</v>
      </c>
      <c r="U187" s="399">
        <v>1.961982017</v>
      </c>
      <c r="V187" s="279">
        <v>0.228185361</v>
      </c>
      <c r="W187" s="279">
        <v>-9.9057959000000001E-2</v>
      </c>
      <c r="X187" s="279">
        <v>0.18452697900000001</v>
      </c>
      <c r="Y187" s="279">
        <v>-0.27915859100000001</v>
      </c>
      <c r="Z187" s="279">
        <v>4.5</v>
      </c>
      <c r="AA187" s="280">
        <v>6</v>
      </c>
      <c r="AB187" s="76"/>
      <c r="AC187" s="76"/>
      <c r="AD187" s="76"/>
      <c r="AE187" s="76"/>
      <c r="AF187" s="76"/>
      <c r="AG187" s="76"/>
    </row>
    <row r="188" spans="1:33" ht="15" customHeight="1" x14ac:dyDescent="0.2">
      <c r="A188" s="15">
        <v>139</v>
      </c>
      <c r="B188" s="410">
        <v>39508</v>
      </c>
      <c r="C188" s="397"/>
      <c r="D188" s="400"/>
      <c r="E188" s="400"/>
      <c r="F188" s="400"/>
      <c r="G188" s="400"/>
      <c r="H188" s="279"/>
      <c r="I188" s="280"/>
      <c r="J188" s="76"/>
      <c r="K188" s="132">
        <v>39508</v>
      </c>
      <c r="L188" s="398"/>
      <c r="M188" s="279"/>
      <c r="N188" s="279"/>
      <c r="O188" s="279"/>
      <c r="P188" s="279"/>
      <c r="Q188" s="279"/>
      <c r="R188" s="280"/>
      <c r="S188" s="76"/>
      <c r="T188" s="132">
        <v>39508</v>
      </c>
      <c r="U188" s="399"/>
      <c r="V188" s="279"/>
      <c r="W188" s="279"/>
      <c r="X188" s="279"/>
      <c r="Y188" s="279"/>
      <c r="Z188" s="279"/>
      <c r="AA188" s="280"/>
      <c r="AB188" s="76"/>
      <c r="AC188" s="76"/>
      <c r="AD188" s="76"/>
      <c r="AE188" s="76"/>
      <c r="AF188" s="76"/>
      <c r="AG188" s="76"/>
    </row>
    <row r="189" spans="1:33" ht="15" customHeight="1" x14ac:dyDescent="0.2">
      <c r="A189" s="15">
        <v>140</v>
      </c>
      <c r="B189" s="139" t="s">
        <v>100</v>
      </c>
      <c r="C189" s="315">
        <v>3.5430246489999999</v>
      </c>
      <c r="D189" s="400">
        <v>-0.51734344300000001</v>
      </c>
      <c r="E189" s="400">
        <v>-1.3624452E-2</v>
      </c>
      <c r="F189" s="400">
        <v>0.29851267799999998</v>
      </c>
      <c r="G189" s="400">
        <v>-0.52025100400000002</v>
      </c>
      <c r="H189" s="279">
        <v>5</v>
      </c>
      <c r="I189" s="280">
        <v>5.6</v>
      </c>
      <c r="K189" s="139" t="s">
        <v>100</v>
      </c>
      <c r="L189" s="315">
        <v>2.9510009830000001</v>
      </c>
      <c r="M189" s="279">
        <v>-0.27594674400000002</v>
      </c>
      <c r="N189" s="279">
        <v>-3.4480268000000001E-2</v>
      </c>
      <c r="O189" s="279">
        <v>6.3485142999999994E-2</v>
      </c>
      <c r="P189" s="279">
        <v>-4.6424108999999998E-2</v>
      </c>
      <c r="Q189" s="279">
        <v>3.5</v>
      </c>
      <c r="R189" s="280">
        <v>4.5</v>
      </c>
      <c r="T189" s="139" t="s">
        <v>100</v>
      </c>
      <c r="U189" s="315">
        <v>2.4687937240000002</v>
      </c>
      <c r="V189" s="279">
        <v>1.7795440999999999E-2</v>
      </c>
      <c r="W189" s="279">
        <v>-7.6714036999999999E-2</v>
      </c>
      <c r="X189" s="279">
        <v>0.29614484400000002</v>
      </c>
      <c r="Y189" s="279">
        <v>-0.386553482</v>
      </c>
      <c r="Z189" s="279">
        <v>4.5</v>
      </c>
      <c r="AA189" s="280">
        <v>5.2</v>
      </c>
    </row>
    <row r="190" spans="1:33" ht="15" customHeight="1" x14ac:dyDescent="0.2">
      <c r="A190" s="15">
        <v>141</v>
      </c>
      <c r="B190" s="139" t="s">
        <v>101</v>
      </c>
      <c r="C190" s="315">
        <v>3.5355273070000002</v>
      </c>
      <c r="D190" s="400">
        <v>-0.56182123799999995</v>
      </c>
      <c r="E190" s="400">
        <v>-8.5127540000000008E-3</v>
      </c>
      <c r="F190" s="400">
        <v>0.221861747</v>
      </c>
      <c r="G190" s="400">
        <v>-0.284245364</v>
      </c>
      <c r="H190" s="279">
        <v>4.8</v>
      </c>
      <c r="I190" s="280">
        <v>5.5</v>
      </c>
      <c r="K190" s="139" t="s">
        <v>101</v>
      </c>
      <c r="L190" s="315">
        <v>2.5512976219999999</v>
      </c>
      <c r="M190" s="279">
        <v>-4.9578509E-2</v>
      </c>
      <c r="N190" s="279">
        <v>-6.8961889999999998E-2</v>
      </c>
      <c r="O190" s="279">
        <v>0.109485101</v>
      </c>
      <c r="P190" s="279">
        <v>-7.2845760999999995E-2</v>
      </c>
      <c r="Q190" s="279">
        <v>3.5</v>
      </c>
      <c r="R190" s="280">
        <v>4.5</v>
      </c>
      <c r="T190" s="139" t="s">
        <v>101</v>
      </c>
      <c r="U190" s="315">
        <v>2.592928084</v>
      </c>
      <c r="V190" s="279">
        <v>-8.1925016000000003E-2</v>
      </c>
      <c r="W190" s="279">
        <v>-6.5370305000000004E-2</v>
      </c>
      <c r="X190" s="279">
        <v>0.35584576200000001</v>
      </c>
      <c r="Y190" s="279">
        <v>-0.32796175500000002</v>
      </c>
      <c r="Z190" s="279">
        <v>4.5</v>
      </c>
      <c r="AA190" s="280">
        <v>5</v>
      </c>
    </row>
    <row r="191" spans="1:33" ht="14.25" customHeight="1" x14ac:dyDescent="0.2">
      <c r="A191" s="15">
        <v>142</v>
      </c>
      <c r="B191" s="139" t="s">
        <v>102</v>
      </c>
      <c r="C191" s="315">
        <v>2.9417135089999999</v>
      </c>
      <c r="D191" s="400">
        <v>-0.20904705800000001</v>
      </c>
      <c r="E191" s="400">
        <v>-6.0108103000000003E-2</v>
      </c>
      <c r="F191" s="400">
        <v>0.18644022299999999</v>
      </c>
      <c r="G191" s="400">
        <v>-0.270254622</v>
      </c>
      <c r="H191" s="279">
        <v>4.2</v>
      </c>
      <c r="I191" s="280">
        <v>5.5</v>
      </c>
      <c r="K191" s="139" t="s">
        <v>102</v>
      </c>
      <c r="L191" s="315">
        <v>2.605042386</v>
      </c>
      <c r="M191" s="279">
        <v>-9.9790735000000005E-2</v>
      </c>
      <c r="N191" s="279">
        <v>-6.1034469000000001E-2</v>
      </c>
      <c r="O191" s="279">
        <v>0.110314333</v>
      </c>
      <c r="P191" s="279">
        <v>-0.19535966299999999</v>
      </c>
      <c r="Q191" s="279">
        <v>3.5</v>
      </c>
      <c r="R191" s="280">
        <v>4.5</v>
      </c>
      <c r="T191" s="139" t="s">
        <v>102</v>
      </c>
      <c r="U191" s="315">
        <v>2.2689621359999999</v>
      </c>
      <c r="V191" s="279">
        <v>9.6421823000000004E-2</v>
      </c>
      <c r="W191" s="279">
        <v>-8.9972754000000002E-2</v>
      </c>
      <c r="X191" s="279">
        <v>0.29711364099999998</v>
      </c>
      <c r="Y191" s="279">
        <v>-0.33778570099999999</v>
      </c>
      <c r="Z191" s="279">
        <v>4.3</v>
      </c>
      <c r="AA191" s="280">
        <v>5</v>
      </c>
    </row>
    <row r="192" spans="1:33" s="76" customFormat="1" ht="14.25" customHeight="1" x14ac:dyDescent="0.2">
      <c r="A192" s="15">
        <v>143</v>
      </c>
      <c r="B192" s="139" t="s">
        <v>103</v>
      </c>
      <c r="C192" s="315">
        <v>3.2915611669999998</v>
      </c>
      <c r="D192" s="400">
        <v>-0.49285262600000002</v>
      </c>
      <c r="E192" s="400">
        <v>-2.016602E-2</v>
      </c>
      <c r="F192" s="400">
        <v>0.209591262</v>
      </c>
      <c r="G192" s="400">
        <v>-0.35963632600000001</v>
      </c>
      <c r="H192" s="279">
        <v>4.2</v>
      </c>
      <c r="I192" s="280">
        <v>5</v>
      </c>
      <c r="J192" s="15"/>
      <c r="K192" s="139" t="s">
        <v>103</v>
      </c>
      <c r="L192" s="315">
        <v>1.431780512</v>
      </c>
      <c r="M192" s="279">
        <v>0.66024412700000001</v>
      </c>
      <c r="N192" s="279">
        <v>-0.196460365</v>
      </c>
      <c r="O192" s="279">
        <v>0.230597206</v>
      </c>
      <c r="P192" s="279">
        <v>-0.123139835</v>
      </c>
      <c r="Q192" s="279">
        <v>3</v>
      </c>
      <c r="R192" s="280">
        <v>4</v>
      </c>
      <c r="S192" s="15"/>
      <c r="T192" s="139" t="s">
        <v>103</v>
      </c>
      <c r="U192" s="315">
        <v>2.8163097439999998</v>
      </c>
      <c r="V192" s="279">
        <v>-0.22172225400000001</v>
      </c>
      <c r="W192" s="279">
        <v>-5.3120008000000003E-2</v>
      </c>
      <c r="X192" s="279">
        <v>0.27031094300000003</v>
      </c>
      <c r="Y192" s="279">
        <v>-0.31247415200000001</v>
      </c>
      <c r="Z192" s="279">
        <v>4</v>
      </c>
      <c r="AA192" s="280">
        <v>4.5</v>
      </c>
      <c r="AB192" s="15"/>
      <c r="AC192" s="15"/>
      <c r="AD192" s="15"/>
      <c r="AE192" s="15"/>
      <c r="AF192" s="15"/>
      <c r="AG192" s="15"/>
    </row>
    <row r="193" spans="1:33" s="76" customFormat="1" ht="14.25" customHeight="1" x14ac:dyDescent="0.2">
      <c r="A193" s="15">
        <v>144</v>
      </c>
      <c r="B193" s="139" t="s">
        <v>104</v>
      </c>
      <c r="C193" s="315">
        <v>3.3919640960000002</v>
      </c>
      <c r="D193" s="400">
        <v>-0.52102628299999998</v>
      </c>
      <c r="E193" s="400">
        <v>-1.5255273999999999E-2</v>
      </c>
      <c r="F193" s="400">
        <v>0.31489176099999999</v>
      </c>
      <c r="G193" s="400">
        <v>-0.53338452300000005</v>
      </c>
      <c r="H193" s="279">
        <v>4.5</v>
      </c>
      <c r="I193" s="280">
        <v>5.0999999999999996</v>
      </c>
      <c r="J193" s="15"/>
      <c r="K193" s="139" t="s">
        <v>104</v>
      </c>
      <c r="L193" s="315">
        <v>2.596015118</v>
      </c>
      <c r="M193" s="279">
        <v>-9.9105648000000005E-2</v>
      </c>
      <c r="N193" s="279">
        <v>-6.3851863999999994E-2</v>
      </c>
      <c r="O193" s="279">
        <v>6.9091944000000002E-2</v>
      </c>
      <c r="P193" s="279">
        <v>4.323955E-3</v>
      </c>
      <c r="Q193" s="279">
        <v>3.2</v>
      </c>
      <c r="R193" s="280">
        <v>4</v>
      </c>
      <c r="S193" s="15"/>
      <c r="T193" s="139" t="s">
        <v>104</v>
      </c>
      <c r="U193" s="315">
        <v>2.565545143</v>
      </c>
      <c r="V193" s="279">
        <v>-5.2383086000000002E-2</v>
      </c>
      <c r="W193" s="279">
        <v>-7.6425388999999996E-2</v>
      </c>
      <c r="X193" s="279">
        <v>0.35332491100000002</v>
      </c>
      <c r="Y193" s="279">
        <v>-0.36600648099999999</v>
      </c>
      <c r="Z193" s="279">
        <v>4</v>
      </c>
      <c r="AA193" s="280">
        <v>4.5</v>
      </c>
      <c r="AB193" s="15"/>
      <c r="AC193" s="15"/>
      <c r="AD193" s="15"/>
      <c r="AE193" s="15"/>
      <c r="AF193" s="15"/>
      <c r="AG193" s="15"/>
    </row>
    <row r="194" spans="1:33" ht="14.25" customHeight="1" x14ac:dyDescent="0.2">
      <c r="A194" s="15">
        <v>145</v>
      </c>
      <c r="B194" s="139" t="s">
        <v>105</v>
      </c>
      <c r="C194" s="315">
        <v>2.6001651259999998</v>
      </c>
      <c r="D194" s="400">
        <v>-0.128220203</v>
      </c>
      <c r="E194" s="400">
        <v>-8.4057593999999999E-2</v>
      </c>
      <c r="F194" s="400">
        <v>0.25437263799999998</v>
      </c>
      <c r="G194" s="400">
        <v>-0.33057810799999998</v>
      </c>
      <c r="H194" s="279">
        <v>3.5</v>
      </c>
      <c r="I194" s="280">
        <v>4.5</v>
      </c>
      <c r="K194" s="139" t="s">
        <v>105</v>
      </c>
      <c r="L194" s="315">
        <v>2.0200369309999999</v>
      </c>
      <c r="M194" s="279">
        <v>0.20023730300000001</v>
      </c>
      <c r="N194" s="279">
        <v>-0.12142049000000001</v>
      </c>
      <c r="O194" s="279">
        <v>0.16001242099999999</v>
      </c>
      <c r="P194" s="279">
        <v>-8.9471793999999993E-2</v>
      </c>
      <c r="Q194" s="279">
        <v>3</v>
      </c>
      <c r="R194" s="280">
        <v>3.8</v>
      </c>
      <c r="T194" s="139" t="s">
        <v>105</v>
      </c>
      <c r="U194" s="315">
        <v>2.5003678759999999</v>
      </c>
      <c r="V194" s="279">
        <v>-6.9378031000000007E-2</v>
      </c>
      <c r="W194" s="279">
        <v>-8.7963566000000007E-2</v>
      </c>
      <c r="X194" s="279">
        <v>0.30338400199999999</v>
      </c>
      <c r="Y194" s="279">
        <v>-0.290793782</v>
      </c>
      <c r="Z194" s="279">
        <v>3.5</v>
      </c>
      <c r="AA194" s="280">
        <v>4.0999999999999996</v>
      </c>
    </row>
    <row r="195" spans="1:33" ht="14.25" customHeight="1" x14ac:dyDescent="0.2">
      <c r="A195" s="15">
        <v>146</v>
      </c>
      <c r="B195" s="139" t="s">
        <v>106</v>
      </c>
      <c r="C195" s="315">
        <v>2.1682875949999998</v>
      </c>
      <c r="D195" s="400">
        <v>8.9338956999999997E-2</v>
      </c>
      <c r="E195" s="400">
        <v>-0.11316812399999999</v>
      </c>
      <c r="F195" s="400">
        <v>0.55913173000000005</v>
      </c>
      <c r="G195" s="400">
        <v>-0.47076070199999998</v>
      </c>
      <c r="H195" s="279">
        <v>3.5</v>
      </c>
      <c r="I195" s="280">
        <v>4.0999999999999996</v>
      </c>
      <c r="K195" s="139" t="s">
        <v>106</v>
      </c>
      <c r="L195" s="315">
        <v>0.97120469200000004</v>
      </c>
      <c r="M195" s="279">
        <v>0.85032625500000003</v>
      </c>
      <c r="N195" s="279">
        <v>-0.224832159</v>
      </c>
      <c r="O195" s="279">
        <v>0.52679033799999997</v>
      </c>
      <c r="P195" s="279">
        <v>-0.134675197</v>
      </c>
      <c r="Q195" s="279">
        <v>3.1</v>
      </c>
      <c r="R195" s="280">
        <v>3.4</v>
      </c>
      <c r="T195" s="139" t="s">
        <v>106</v>
      </c>
      <c r="U195" s="315">
        <v>3.1607778190000002</v>
      </c>
      <c r="V195" s="279">
        <v>-0.62983871000000002</v>
      </c>
      <c r="W195" s="279">
        <v>2.0100264E-2</v>
      </c>
      <c r="X195" s="279">
        <v>0.30440156699999998</v>
      </c>
      <c r="Y195" s="279">
        <v>-0.47611151099999999</v>
      </c>
      <c r="Z195" s="279">
        <v>3.4</v>
      </c>
      <c r="AA195" s="280">
        <v>4</v>
      </c>
    </row>
    <row r="196" spans="1:33" ht="14.25" customHeight="1" x14ac:dyDescent="0.2">
      <c r="A196" s="15">
        <v>147</v>
      </c>
      <c r="B196" s="139" t="s">
        <v>107</v>
      </c>
      <c r="C196" s="315">
        <v>1.1981722560000001</v>
      </c>
      <c r="D196" s="400">
        <v>0.94155880999999997</v>
      </c>
      <c r="E196" s="400">
        <v>-0.28388780400000002</v>
      </c>
      <c r="F196" s="400">
        <v>0.44147729200000002</v>
      </c>
      <c r="G196" s="400">
        <v>-0.44272813100000002</v>
      </c>
      <c r="H196" s="279">
        <v>3.1</v>
      </c>
      <c r="I196" s="280">
        <v>4.5</v>
      </c>
      <c r="K196" s="139" t="s">
        <v>107</v>
      </c>
      <c r="L196" s="315">
        <v>0.53477509400000001</v>
      </c>
      <c r="M196" s="279">
        <v>1.3482323359999999</v>
      </c>
      <c r="N196" s="279">
        <v>-0.33937867500000002</v>
      </c>
      <c r="O196" s="279">
        <v>0.39072378800000002</v>
      </c>
      <c r="P196" s="279">
        <v>4.6182082999999999E-2</v>
      </c>
      <c r="Q196" s="279">
        <v>2.8</v>
      </c>
      <c r="R196" s="280">
        <v>3.7</v>
      </c>
      <c r="T196" s="139" t="s">
        <v>107</v>
      </c>
      <c r="U196" s="315">
        <v>1.3554143400000001</v>
      </c>
      <c r="V196" s="279">
        <v>0.71697065900000001</v>
      </c>
      <c r="W196" s="279">
        <v>-0.22145975700000001</v>
      </c>
      <c r="X196" s="279">
        <v>0.67069759799999995</v>
      </c>
      <c r="Y196" s="279">
        <v>-0.78741349500000002</v>
      </c>
      <c r="Z196" s="279">
        <v>3.4</v>
      </c>
      <c r="AA196" s="280">
        <v>4</v>
      </c>
    </row>
    <row r="197" spans="1:33" ht="14.25" customHeight="1" x14ac:dyDescent="0.2">
      <c r="A197" s="15">
        <v>148</v>
      </c>
      <c r="B197" s="132" t="s">
        <v>108</v>
      </c>
      <c r="C197" s="397">
        <v>1.8044065140000001</v>
      </c>
      <c r="D197" s="400">
        <v>0.32792959300000002</v>
      </c>
      <c r="E197" s="400">
        <v>-0.11600226800000001</v>
      </c>
      <c r="F197" s="400">
        <v>0.19290542699999999</v>
      </c>
      <c r="G197" s="400">
        <v>-0.32699154200000002</v>
      </c>
      <c r="H197" s="279">
        <v>4.5</v>
      </c>
      <c r="I197" s="280">
        <v>6.5</v>
      </c>
      <c r="J197" s="76"/>
      <c r="K197" s="132" t="s">
        <v>108</v>
      </c>
      <c r="L197" s="398">
        <v>1.079183848</v>
      </c>
      <c r="M197" s="279">
        <v>0.81800634000000005</v>
      </c>
      <c r="N197" s="279">
        <v>-0.19812244300000001</v>
      </c>
      <c r="O197" s="279">
        <v>0.26424592200000002</v>
      </c>
      <c r="P197" s="279">
        <v>-6.0114643000000002E-2</v>
      </c>
      <c r="Q197" s="279">
        <v>3.5</v>
      </c>
      <c r="R197" s="280">
        <v>4</v>
      </c>
      <c r="S197" s="76"/>
      <c r="T197" s="132" t="s">
        <v>108</v>
      </c>
      <c r="U197" s="399">
        <v>1.9560597980000001</v>
      </c>
      <c r="V197" s="279">
        <v>0.228185361</v>
      </c>
      <c r="W197" s="279">
        <v>-9.9057959000000001E-2</v>
      </c>
      <c r="X197" s="279">
        <v>0.18452697900000001</v>
      </c>
      <c r="Y197" s="279">
        <v>-0.27915859100000001</v>
      </c>
      <c r="Z197" s="279">
        <v>4.5</v>
      </c>
      <c r="AA197" s="280">
        <v>6</v>
      </c>
      <c r="AB197" s="76"/>
      <c r="AC197" s="76"/>
      <c r="AD197" s="76"/>
      <c r="AE197" s="76"/>
      <c r="AF197" s="76"/>
      <c r="AG197" s="76"/>
    </row>
    <row r="198" spans="1:33" ht="14.25" customHeight="1" x14ac:dyDescent="0.2">
      <c r="A198" s="15">
        <v>149</v>
      </c>
      <c r="B198" s="410">
        <v>39539</v>
      </c>
      <c r="C198" s="397"/>
      <c r="D198" s="400"/>
      <c r="E198" s="400"/>
      <c r="F198" s="400"/>
      <c r="G198" s="400"/>
      <c r="H198" s="279"/>
      <c r="I198" s="280"/>
      <c r="J198" s="76"/>
      <c r="K198" s="132">
        <v>39539</v>
      </c>
      <c r="L198" s="398"/>
      <c r="M198" s="279"/>
      <c r="N198" s="279"/>
      <c r="O198" s="279"/>
      <c r="P198" s="279"/>
      <c r="Q198" s="279"/>
      <c r="R198" s="280"/>
      <c r="S198" s="76"/>
      <c r="T198" s="132">
        <v>39539</v>
      </c>
      <c r="U198" s="399"/>
      <c r="V198" s="279"/>
      <c r="W198" s="279"/>
      <c r="X198" s="279"/>
      <c r="Y198" s="279"/>
      <c r="Z198" s="279"/>
      <c r="AA198" s="280"/>
      <c r="AB198" s="76"/>
      <c r="AC198" s="76"/>
      <c r="AD198" s="76"/>
      <c r="AE198" s="76"/>
      <c r="AF198" s="76"/>
      <c r="AG198" s="76"/>
    </row>
    <row r="199" spans="1:33" ht="14.25" customHeight="1" x14ac:dyDescent="0.2">
      <c r="A199" s="15">
        <v>150</v>
      </c>
      <c r="B199" s="139" t="s">
        <v>100</v>
      </c>
      <c r="C199" s="315">
        <v>3.5374242439999999</v>
      </c>
      <c r="D199" s="400">
        <v>-0.51734344300000001</v>
      </c>
      <c r="E199" s="400">
        <v>-1.3624452E-2</v>
      </c>
      <c r="F199" s="400">
        <v>0.29851267799999998</v>
      </c>
      <c r="G199" s="400">
        <v>-0.52025100400000002</v>
      </c>
      <c r="H199" s="279">
        <v>5</v>
      </c>
      <c r="I199" s="280">
        <v>5.6</v>
      </c>
      <c r="K199" s="139" t="s">
        <v>100</v>
      </c>
      <c r="L199" s="315">
        <v>2.9552185479999999</v>
      </c>
      <c r="M199" s="279">
        <v>-0.27594674400000002</v>
      </c>
      <c r="N199" s="279">
        <v>-3.4480268000000001E-2</v>
      </c>
      <c r="O199" s="279">
        <v>6.3485142999999994E-2</v>
      </c>
      <c r="P199" s="279">
        <v>-4.6424108999999998E-2</v>
      </c>
      <c r="Q199" s="279">
        <v>3.5</v>
      </c>
      <c r="R199" s="280">
        <v>4.5</v>
      </c>
      <c r="T199" s="139" t="s">
        <v>100</v>
      </c>
      <c r="U199" s="315">
        <v>2.462082755</v>
      </c>
      <c r="V199" s="279">
        <v>1.7795440999999999E-2</v>
      </c>
      <c r="W199" s="279">
        <v>-7.6714036999999999E-2</v>
      </c>
      <c r="X199" s="279">
        <v>0.29614484400000002</v>
      </c>
      <c r="Y199" s="279">
        <v>-0.386553482</v>
      </c>
      <c r="Z199" s="279">
        <v>4.5</v>
      </c>
      <c r="AA199" s="280">
        <v>5.2</v>
      </c>
    </row>
    <row r="200" spans="1:33" ht="14.25" customHeight="1" x14ac:dyDescent="0.2">
      <c r="A200" s="15">
        <v>151</v>
      </c>
      <c r="B200" s="139" t="s">
        <v>101</v>
      </c>
      <c r="C200" s="315">
        <v>3.5578261200000001</v>
      </c>
      <c r="D200" s="400">
        <v>-0.56182123799999995</v>
      </c>
      <c r="E200" s="400">
        <v>-8.5127540000000008E-3</v>
      </c>
      <c r="F200" s="400">
        <v>0.221861747</v>
      </c>
      <c r="G200" s="400">
        <v>-0.284245364</v>
      </c>
      <c r="H200" s="279">
        <v>4.8</v>
      </c>
      <c r="I200" s="280">
        <v>5.5</v>
      </c>
      <c r="K200" s="139" t="s">
        <v>101</v>
      </c>
      <c r="L200" s="315">
        <v>2.5592387209999998</v>
      </c>
      <c r="M200" s="279">
        <v>-4.9578509E-2</v>
      </c>
      <c r="N200" s="279">
        <v>-6.8961889999999998E-2</v>
      </c>
      <c r="O200" s="279">
        <v>0.109485101</v>
      </c>
      <c r="P200" s="279">
        <v>-7.2845760999999995E-2</v>
      </c>
      <c r="Q200" s="279">
        <v>3.5</v>
      </c>
      <c r="R200" s="280">
        <v>4.5</v>
      </c>
      <c r="T200" s="139" t="s">
        <v>101</v>
      </c>
      <c r="U200" s="315">
        <v>2.6135855380000002</v>
      </c>
      <c r="V200" s="279">
        <v>-8.1925016000000003E-2</v>
      </c>
      <c r="W200" s="279">
        <v>-6.5370305000000004E-2</v>
      </c>
      <c r="X200" s="279">
        <v>0.35584576200000001</v>
      </c>
      <c r="Y200" s="279">
        <v>-0.32796175500000002</v>
      </c>
      <c r="Z200" s="279">
        <v>4.5</v>
      </c>
      <c r="AA200" s="280">
        <v>5</v>
      </c>
    </row>
    <row r="201" spans="1:33" ht="14.25" customHeight="1" x14ac:dyDescent="0.2">
      <c r="A201" s="15">
        <v>152</v>
      </c>
      <c r="B201" s="139" t="s">
        <v>102</v>
      </c>
      <c r="C201" s="315">
        <v>2.9563568020000002</v>
      </c>
      <c r="D201" s="400">
        <v>-0.20904705800000001</v>
      </c>
      <c r="E201" s="400">
        <v>-6.0108103000000003E-2</v>
      </c>
      <c r="F201" s="400">
        <v>0.18644022299999999</v>
      </c>
      <c r="G201" s="400">
        <v>-0.270254622</v>
      </c>
      <c r="H201" s="279">
        <v>4.2</v>
      </c>
      <c r="I201" s="280">
        <v>5.5</v>
      </c>
      <c r="K201" s="139" t="s">
        <v>102</v>
      </c>
      <c r="L201" s="315">
        <v>2.6167285549999999</v>
      </c>
      <c r="M201" s="279">
        <v>-9.9790735000000005E-2</v>
      </c>
      <c r="N201" s="279">
        <v>-6.1034469000000001E-2</v>
      </c>
      <c r="O201" s="279">
        <v>0.110314333</v>
      </c>
      <c r="P201" s="279">
        <v>-0.19535966299999999</v>
      </c>
      <c r="Q201" s="279">
        <v>3.5</v>
      </c>
      <c r="R201" s="280">
        <v>4.5</v>
      </c>
      <c r="T201" s="139" t="s">
        <v>102</v>
      </c>
      <c r="U201" s="315">
        <v>2.2853494539999999</v>
      </c>
      <c r="V201" s="279">
        <v>9.6421823000000004E-2</v>
      </c>
      <c r="W201" s="279">
        <v>-8.9972754000000002E-2</v>
      </c>
      <c r="X201" s="279">
        <v>0.29711364099999998</v>
      </c>
      <c r="Y201" s="279">
        <v>-0.33778570099999999</v>
      </c>
      <c r="Z201" s="279">
        <v>4.3</v>
      </c>
      <c r="AA201" s="280">
        <v>5</v>
      </c>
    </row>
    <row r="202" spans="1:33" ht="14.25" customHeight="1" x14ac:dyDescent="0.2">
      <c r="A202" s="15">
        <v>153</v>
      </c>
      <c r="B202" s="139" t="s">
        <v>103</v>
      </c>
      <c r="C202" s="315">
        <v>3.3005890359999999</v>
      </c>
      <c r="D202" s="400">
        <v>-0.49285262600000002</v>
      </c>
      <c r="E202" s="400">
        <v>-2.016602E-2</v>
      </c>
      <c r="F202" s="400">
        <v>0.209591262</v>
      </c>
      <c r="G202" s="400">
        <v>-0.35963632600000001</v>
      </c>
      <c r="H202" s="279">
        <v>4.2</v>
      </c>
      <c r="I202" s="280">
        <v>5</v>
      </c>
      <c r="K202" s="139" t="s">
        <v>103</v>
      </c>
      <c r="L202" s="315">
        <v>1.438722082</v>
      </c>
      <c r="M202" s="279">
        <v>0.66024412700000001</v>
      </c>
      <c r="N202" s="279">
        <v>-0.196460365</v>
      </c>
      <c r="O202" s="279">
        <v>0.230597206</v>
      </c>
      <c r="P202" s="279">
        <v>-0.123139835</v>
      </c>
      <c r="Q202" s="279">
        <v>3</v>
      </c>
      <c r="R202" s="280">
        <v>4</v>
      </c>
      <c r="T202" s="139" t="s">
        <v>103</v>
      </c>
      <c r="U202" s="315">
        <v>2.8242867129999998</v>
      </c>
      <c r="V202" s="279">
        <v>-0.22172225400000001</v>
      </c>
      <c r="W202" s="279">
        <v>-5.3120008000000003E-2</v>
      </c>
      <c r="X202" s="279">
        <v>0.27031094300000003</v>
      </c>
      <c r="Y202" s="279">
        <v>-0.31247415200000001</v>
      </c>
      <c r="Z202" s="279">
        <v>4</v>
      </c>
      <c r="AA202" s="280">
        <v>4.5</v>
      </c>
    </row>
    <row r="203" spans="1:33" x14ac:dyDescent="0.2">
      <c r="A203" s="15">
        <v>154</v>
      </c>
      <c r="B203" s="139" t="s">
        <v>104</v>
      </c>
      <c r="C203" s="315">
        <v>3.39932064</v>
      </c>
      <c r="D203" s="400">
        <v>-0.52102628299999998</v>
      </c>
      <c r="E203" s="400">
        <v>-1.5255273999999999E-2</v>
      </c>
      <c r="F203" s="400">
        <v>0.31489176099999999</v>
      </c>
      <c r="G203" s="400">
        <v>-0.53338452300000005</v>
      </c>
      <c r="H203" s="279">
        <v>4.5</v>
      </c>
      <c r="I203" s="280">
        <v>5.0999999999999996</v>
      </c>
      <c r="K203" s="139" t="s">
        <v>104</v>
      </c>
      <c r="L203" s="315">
        <v>2.6037717680000001</v>
      </c>
      <c r="M203" s="279">
        <v>-9.9105648000000005E-2</v>
      </c>
      <c r="N203" s="279">
        <v>-6.3851863999999994E-2</v>
      </c>
      <c r="O203" s="279">
        <v>6.9091944000000002E-2</v>
      </c>
      <c r="P203" s="279">
        <v>4.323955E-3</v>
      </c>
      <c r="Q203" s="279">
        <v>3.2</v>
      </c>
      <c r="R203" s="280">
        <v>4</v>
      </c>
      <c r="T203" s="139" t="s">
        <v>104</v>
      </c>
      <c r="U203" s="315">
        <v>2.5721941589999999</v>
      </c>
      <c r="V203" s="279">
        <v>-5.2383086000000002E-2</v>
      </c>
      <c r="W203" s="279">
        <v>-7.6425388999999996E-2</v>
      </c>
      <c r="X203" s="279">
        <v>0.35332491100000002</v>
      </c>
      <c r="Y203" s="279">
        <v>-0.36600648099999999</v>
      </c>
      <c r="Z203" s="279">
        <v>4</v>
      </c>
      <c r="AA203" s="280">
        <v>4.5</v>
      </c>
    </row>
    <row r="204" spans="1:33" x14ac:dyDescent="0.2">
      <c r="A204" s="15">
        <v>155</v>
      </c>
      <c r="B204" s="139" t="s">
        <v>105</v>
      </c>
      <c r="C204" s="315">
        <v>2.6051512410000002</v>
      </c>
      <c r="D204" s="400">
        <v>-0.128220203</v>
      </c>
      <c r="E204" s="400">
        <v>-8.4057593999999999E-2</v>
      </c>
      <c r="F204" s="400">
        <v>0.25437263799999998</v>
      </c>
      <c r="G204" s="400">
        <v>-0.33057810799999998</v>
      </c>
      <c r="H204" s="279">
        <v>3.5</v>
      </c>
      <c r="I204" s="280">
        <v>4.5</v>
      </c>
      <c r="K204" s="139" t="s">
        <v>105</v>
      </c>
      <c r="L204" s="315">
        <v>2.029028002</v>
      </c>
      <c r="M204" s="279">
        <v>0.20023730300000001</v>
      </c>
      <c r="N204" s="279">
        <v>-0.12142049000000001</v>
      </c>
      <c r="O204" s="279">
        <v>0.16001242099999999</v>
      </c>
      <c r="P204" s="279">
        <v>-8.9471793999999993E-2</v>
      </c>
      <c r="Q204" s="279">
        <v>3</v>
      </c>
      <c r="R204" s="280">
        <v>3.8</v>
      </c>
      <c r="T204" s="139" t="s">
        <v>105</v>
      </c>
      <c r="U204" s="315">
        <v>2.5049866340000002</v>
      </c>
      <c r="V204" s="279">
        <v>-6.9378031000000007E-2</v>
      </c>
      <c r="W204" s="279">
        <v>-8.7963566000000007E-2</v>
      </c>
      <c r="X204" s="279">
        <v>0.30338400199999999</v>
      </c>
      <c r="Y204" s="279">
        <v>-0.290793782</v>
      </c>
      <c r="Z204" s="279">
        <v>3.5</v>
      </c>
      <c r="AA204" s="280">
        <v>4.0999999999999996</v>
      </c>
    </row>
    <row r="205" spans="1:33" x14ac:dyDescent="0.2">
      <c r="A205" s="15">
        <v>156</v>
      </c>
      <c r="B205" s="139" t="s">
        <v>106</v>
      </c>
      <c r="C205" s="315">
        <v>2.1570021869999998</v>
      </c>
      <c r="D205" s="400">
        <v>8.9338956999999997E-2</v>
      </c>
      <c r="E205" s="400">
        <v>-0.11316812399999999</v>
      </c>
      <c r="F205" s="400">
        <v>0.55913173000000005</v>
      </c>
      <c r="G205" s="400">
        <v>-0.47076070199999998</v>
      </c>
      <c r="H205" s="279">
        <v>3.5</v>
      </c>
      <c r="I205" s="280">
        <v>4.0999999999999996</v>
      </c>
      <c r="K205" s="139" t="s">
        <v>106</v>
      </c>
      <c r="L205" s="315">
        <v>0.96170782300000002</v>
      </c>
      <c r="M205" s="279">
        <v>0.85032625500000003</v>
      </c>
      <c r="N205" s="279">
        <v>-0.224832159</v>
      </c>
      <c r="O205" s="279">
        <v>0.52679033799999997</v>
      </c>
      <c r="P205" s="279">
        <v>-0.134675197</v>
      </c>
      <c r="Q205" s="279">
        <v>3.1</v>
      </c>
      <c r="R205" s="280">
        <v>3.4</v>
      </c>
      <c r="T205" s="139" t="s">
        <v>106</v>
      </c>
      <c r="U205" s="315">
        <v>3.1485136890000001</v>
      </c>
      <c r="V205" s="279">
        <v>-0.62983871000000002</v>
      </c>
      <c r="W205" s="279">
        <v>2.0100264E-2</v>
      </c>
      <c r="X205" s="279">
        <v>0.30440156699999998</v>
      </c>
      <c r="Y205" s="279">
        <v>-0.47611151099999999</v>
      </c>
      <c r="Z205" s="279">
        <v>3.4</v>
      </c>
      <c r="AA205" s="280">
        <v>4</v>
      </c>
    </row>
    <row r="206" spans="1:33" ht="25.5" x14ac:dyDescent="0.2">
      <c r="A206" s="15">
        <v>157</v>
      </c>
      <c r="B206" s="139" t="s">
        <v>107</v>
      </c>
      <c r="C206" s="315">
        <v>1.2056566529999999</v>
      </c>
      <c r="D206" s="400">
        <v>0.94155880999999997</v>
      </c>
      <c r="E206" s="400">
        <v>-0.28388780400000002</v>
      </c>
      <c r="F206" s="400">
        <v>0.44147729200000002</v>
      </c>
      <c r="G206" s="400">
        <v>-0.44272813100000002</v>
      </c>
      <c r="H206" s="279">
        <v>3.1</v>
      </c>
      <c r="I206" s="280">
        <v>4.5</v>
      </c>
      <c r="K206" s="139" t="s">
        <v>107</v>
      </c>
      <c r="L206" s="315">
        <v>0.54155207400000005</v>
      </c>
      <c r="M206" s="279">
        <v>1.3482323359999999</v>
      </c>
      <c r="N206" s="279">
        <v>-0.33937867500000002</v>
      </c>
      <c r="O206" s="279">
        <v>0.39072378800000002</v>
      </c>
      <c r="P206" s="279">
        <v>4.6182082999999999E-2</v>
      </c>
      <c r="Q206" s="279">
        <v>2.8</v>
      </c>
      <c r="R206" s="280">
        <v>3.7</v>
      </c>
      <c r="T206" s="139" t="s">
        <v>107</v>
      </c>
      <c r="U206" s="315">
        <v>1.3634541849999999</v>
      </c>
      <c r="V206" s="279">
        <v>0.71697065900000001</v>
      </c>
      <c r="W206" s="279">
        <v>-0.22145975700000001</v>
      </c>
      <c r="X206" s="279">
        <v>0.67069759799999995</v>
      </c>
      <c r="Y206" s="279">
        <v>-0.78741349500000002</v>
      </c>
      <c r="Z206" s="279">
        <v>3.4</v>
      </c>
      <c r="AA206" s="280">
        <v>4</v>
      </c>
    </row>
    <row r="207" spans="1:33" x14ac:dyDescent="0.2">
      <c r="A207" s="15">
        <v>158</v>
      </c>
      <c r="B207" s="132" t="s">
        <v>108</v>
      </c>
      <c r="C207" s="397">
        <v>1.7995738590000001</v>
      </c>
      <c r="D207" s="400">
        <v>0.32792959300000002</v>
      </c>
      <c r="E207" s="400">
        <v>-0.11600226800000001</v>
      </c>
      <c r="F207" s="400">
        <v>0.19290542699999999</v>
      </c>
      <c r="G207" s="400">
        <v>-0.32699154200000002</v>
      </c>
      <c r="H207" s="279">
        <v>4.5</v>
      </c>
      <c r="I207" s="280">
        <v>6.5</v>
      </c>
      <c r="J207" s="76"/>
      <c r="K207" s="132" t="s">
        <v>108</v>
      </c>
      <c r="L207" s="398">
        <v>1.0799520149999999</v>
      </c>
      <c r="M207" s="279">
        <v>0.81800634000000005</v>
      </c>
      <c r="N207" s="279">
        <v>-0.19812244300000001</v>
      </c>
      <c r="O207" s="279">
        <v>0.26424592200000002</v>
      </c>
      <c r="P207" s="279">
        <v>-6.0114643000000002E-2</v>
      </c>
      <c r="Q207" s="279">
        <v>3.5</v>
      </c>
      <c r="R207" s="280">
        <v>4</v>
      </c>
      <c r="S207" s="76"/>
      <c r="T207" s="132" t="s">
        <v>108</v>
      </c>
      <c r="U207" s="399">
        <v>1.95022601</v>
      </c>
      <c r="V207" s="279">
        <v>0.228185361</v>
      </c>
      <c r="W207" s="279">
        <v>-9.9057959000000001E-2</v>
      </c>
      <c r="X207" s="279">
        <v>0.18452697900000001</v>
      </c>
      <c r="Y207" s="279">
        <v>-0.27915859100000001</v>
      </c>
      <c r="Z207" s="279">
        <v>4.5</v>
      </c>
      <c r="AA207" s="280">
        <v>6</v>
      </c>
      <c r="AB207" s="76"/>
      <c r="AC207" s="76"/>
      <c r="AD207" s="76"/>
      <c r="AE207" s="76"/>
      <c r="AF207" s="76"/>
      <c r="AG207" s="76"/>
    </row>
    <row r="208" spans="1:33" x14ac:dyDescent="0.2">
      <c r="A208" s="15">
        <v>159</v>
      </c>
      <c r="B208" s="422">
        <v>39569</v>
      </c>
      <c r="C208" s="397"/>
      <c r="D208" s="400"/>
      <c r="E208" s="400"/>
      <c r="F208" s="400"/>
      <c r="G208" s="400"/>
      <c r="H208" s="279"/>
      <c r="I208" s="280"/>
      <c r="J208" s="76"/>
      <c r="K208" s="132">
        <v>39569</v>
      </c>
      <c r="L208" s="398"/>
      <c r="M208" s="279"/>
      <c r="N208" s="279"/>
      <c r="O208" s="279"/>
      <c r="P208" s="279"/>
      <c r="Q208" s="279"/>
      <c r="R208" s="280"/>
      <c r="S208" s="76"/>
      <c r="T208" s="132">
        <v>39569</v>
      </c>
      <c r="U208" s="399"/>
      <c r="V208" s="279"/>
      <c r="W208" s="279"/>
      <c r="X208" s="279"/>
      <c r="Y208" s="279"/>
      <c r="Z208" s="279"/>
      <c r="AA208" s="280"/>
      <c r="AB208" s="76"/>
      <c r="AC208" s="76"/>
      <c r="AD208" s="76"/>
      <c r="AE208" s="76"/>
      <c r="AF208" s="76"/>
      <c r="AG208" s="76"/>
    </row>
    <row r="209" spans="1:27" x14ac:dyDescent="0.2">
      <c r="A209" s="15">
        <v>160</v>
      </c>
      <c r="B209" s="139" t="s">
        <v>100</v>
      </c>
      <c r="C209" s="315">
        <v>3.5317237050000001</v>
      </c>
      <c r="D209" s="408">
        <v>-0.51734344300000001</v>
      </c>
      <c r="E209" s="408">
        <v>-1.3624452E-2</v>
      </c>
      <c r="F209" s="408">
        <v>0.29851267799999998</v>
      </c>
      <c r="G209" s="408">
        <v>-0.52025100400000002</v>
      </c>
      <c r="H209" s="279">
        <v>5</v>
      </c>
      <c r="I209" s="280">
        <v>5.6</v>
      </c>
      <c r="K209" s="139" t="s">
        <v>100</v>
      </c>
      <c r="L209" s="315">
        <v>2.959539199</v>
      </c>
      <c r="M209" s="279">
        <v>-0.27594674400000002</v>
      </c>
      <c r="N209" s="279">
        <v>-3.4480268000000001E-2</v>
      </c>
      <c r="O209" s="279">
        <v>6.3485142999999994E-2</v>
      </c>
      <c r="P209" s="279">
        <v>-4.6424108999999998E-2</v>
      </c>
      <c r="Q209" s="279">
        <v>3.5</v>
      </c>
      <c r="R209" s="280">
        <v>4.5</v>
      </c>
      <c r="T209" s="139" t="s">
        <v>100</v>
      </c>
      <c r="U209" s="315">
        <v>2.455222075</v>
      </c>
      <c r="V209" s="279">
        <v>1.7795440999999999E-2</v>
      </c>
      <c r="W209" s="279">
        <v>-7.6714036999999999E-2</v>
      </c>
      <c r="X209" s="279">
        <v>0.29614484400000002</v>
      </c>
      <c r="Y209" s="279">
        <v>-0.386553482</v>
      </c>
      <c r="Z209" s="279">
        <v>4.5</v>
      </c>
      <c r="AA209" s="280">
        <v>5.2</v>
      </c>
    </row>
    <row r="210" spans="1:27" x14ac:dyDescent="0.2">
      <c r="A210" s="15">
        <v>161</v>
      </c>
      <c r="B210" s="139" t="s">
        <v>101</v>
      </c>
      <c r="C210" s="315">
        <v>3.5737882480000001</v>
      </c>
      <c r="D210" s="408">
        <v>-0.56182123799999995</v>
      </c>
      <c r="E210" s="408">
        <v>-8.5127540000000008E-3</v>
      </c>
      <c r="F210" s="408">
        <v>0.221861747</v>
      </c>
      <c r="G210" s="408">
        <v>-0.284245364</v>
      </c>
      <c r="H210" s="279">
        <v>4.8</v>
      </c>
      <c r="I210" s="280">
        <v>5.5</v>
      </c>
      <c r="K210" s="139" t="s">
        <v>101</v>
      </c>
      <c r="L210" s="315">
        <v>2.5626354600000001</v>
      </c>
      <c r="M210" s="279">
        <v>-4.9578509E-2</v>
      </c>
      <c r="N210" s="279">
        <v>-6.8961889999999998E-2</v>
      </c>
      <c r="O210" s="279">
        <v>0.109485101</v>
      </c>
      <c r="P210" s="279">
        <v>-7.2845760999999995E-2</v>
      </c>
      <c r="Q210" s="279">
        <v>3.5</v>
      </c>
      <c r="R210" s="280">
        <v>4.5</v>
      </c>
      <c r="T210" s="139" t="s">
        <v>101</v>
      </c>
      <c r="U210" s="315">
        <v>2.6278885619999999</v>
      </c>
      <c r="V210" s="279">
        <v>-8.1925016000000003E-2</v>
      </c>
      <c r="W210" s="279">
        <v>-6.5370305000000004E-2</v>
      </c>
      <c r="X210" s="279">
        <v>0.35584576200000001</v>
      </c>
      <c r="Y210" s="279">
        <v>-0.32796175500000002</v>
      </c>
      <c r="Z210" s="279">
        <v>4.5</v>
      </c>
      <c r="AA210" s="280">
        <v>5</v>
      </c>
    </row>
    <row r="211" spans="1:27" x14ac:dyDescent="0.2">
      <c r="A211" s="15">
        <v>162</v>
      </c>
      <c r="B211" s="139" t="s">
        <v>102</v>
      </c>
      <c r="C211" s="315">
        <v>2.953353897</v>
      </c>
      <c r="D211" s="408">
        <v>-0.20904705800000001</v>
      </c>
      <c r="E211" s="408">
        <v>-6.0108103000000003E-2</v>
      </c>
      <c r="F211" s="408">
        <v>0.18644022299999999</v>
      </c>
      <c r="G211" s="408">
        <v>-0.270254622</v>
      </c>
      <c r="H211" s="279">
        <v>4.2</v>
      </c>
      <c r="I211" s="280">
        <v>5.5</v>
      </c>
      <c r="K211" s="139" t="s">
        <v>102</v>
      </c>
      <c r="L211" s="315">
        <v>2.6196122339999999</v>
      </c>
      <c r="M211" s="279">
        <v>-9.9790735000000005E-2</v>
      </c>
      <c r="N211" s="279">
        <v>-6.1034469000000001E-2</v>
      </c>
      <c r="O211" s="279">
        <v>0.110314333</v>
      </c>
      <c r="P211" s="279">
        <v>-0.19535966299999999</v>
      </c>
      <c r="Q211" s="279">
        <v>3.5</v>
      </c>
      <c r="R211" s="280">
        <v>4.5</v>
      </c>
      <c r="T211" s="139" t="s">
        <v>102</v>
      </c>
      <c r="U211" s="315">
        <v>2.2826203399999998</v>
      </c>
      <c r="V211" s="279">
        <v>9.6421823000000004E-2</v>
      </c>
      <c r="W211" s="279">
        <v>-8.9972754000000002E-2</v>
      </c>
      <c r="X211" s="279">
        <v>0.29711364099999998</v>
      </c>
      <c r="Y211" s="279">
        <v>-0.33778570099999999</v>
      </c>
      <c r="Z211" s="279">
        <v>4.3</v>
      </c>
      <c r="AA211" s="280">
        <v>5</v>
      </c>
    </row>
    <row r="212" spans="1:27" x14ac:dyDescent="0.2">
      <c r="A212" s="15">
        <v>163</v>
      </c>
      <c r="B212" s="139" t="s">
        <v>103</v>
      </c>
      <c r="C212" s="315">
        <v>3.3029592399999999</v>
      </c>
      <c r="D212" s="408">
        <v>-0.49285262600000002</v>
      </c>
      <c r="E212" s="408">
        <v>-2.016602E-2</v>
      </c>
      <c r="F212" s="408">
        <v>0.209591262</v>
      </c>
      <c r="G212" s="408">
        <v>-0.35963632600000001</v>
      </c>
      <c r="H212" s="279">
        <v>4.2</v>
      </c>
      <c r="I212" s="280">
        <v>5</v>
      </c>
      <c r="K212" s="139" t="s">
        <v>103</v>
      </c>
      <c r="L212" s="315">
        <v>1.4427643400000001</v>
      </c>
      <c r="M212" s="279">
        <v>0.66024412700000001</v>
      </c>
      <c r="N212" s="279">
        <v>-0.196460365</v>
      </c>
      <c r="O212" s="279">
        <v>0.230597206</v>
      </c>
      <c r="P212" s="279">
        <v>-0.123139835</v>
      </c>
      <c r="Q212" s="279">
        <v>3</v>
      </c>
      <c r="R212" s="280">
        <v>4</v>
      </c>
      <c r="T212" s="139" t="s">
        <v>103</v>
      </c>
      <c r="U212" s="315">
        <v>2.8249462510000001</v>
      </c>
      <c r="V212" s="279">
        <v>-0.22172225400000001</v>
      </c>
      <c r="W212" s="279">
        <v>-5.3120008000000003E-2</v>
      </c>
      <c r="X212" s="279">
        <v>0.27031094300000003</v>
      </c>
      <c r="Y212" s="279">
        <v>-0.31247415200000001</v>
      </c>
      <c r="Z212" s="279">
        <v>4</v>
      </c>
      <c r="AA212" s="280">
        <v>4.5</v>
      </c>
    </row>
    <row r="213" spans="1:27" x14ac:dyDescent="0.2">
      <c r="A213" s="15">
        <v>164</v>
      </c>
      <c r="B213" s="139" t="s">
        <v>104</v>
      </c>
      <c r="C213" s="315">
        <v>3.407287443</v>
      </c>
      <c r="D213" s="408">
        <v>-0.52102628299999998</v>
      </c>
      <c r="E213" s="408">
        <v>-1.5255273999999999E-2</v>
      </c>
      <c r="F213" s="408">
        <v>0.31489176099999999</v>
      </c>
      <c r="G213" s="408">
        <v>-0.53338452300000005</v>
      </c>
      <c r="H213" s="279">
        <v>4.5</v>
      </c>
      <c r="I213" s="280">
        <v>5.0999999999999996</v>
      </c>
      <c r="K213" s="139" t="s">
        <v>104</v>
      </c>
      <c r="L213" s="315">
        <v>2.6121546200000001</v>
      </c>
      <c r="M213" s="279">
        <v>-9.9105648000000005E-2</v>
      </c>
      <c r="N213" s="279">
        <v>-6.3851863999999994E-2</v>
      </c>
      <c r="O213" s="279">
        <v>6.9091944000000002E-2</v>
      </c>
      <c r="P213" s="279">
        <v>4.323955E-3</v>
      </c>
      <c r="Q213" s="279">
        <v>3.2</v>
      </c>
      <c r="R213" s="280">
        <v>4</v>
      </c>
      <c r="T213" s="139" t="s">
        <v>104</v>
      </c>
      <c r="U213" s="315">
        <v>2.5794449479999999</v>
      </c>
      <c r="V213" s="279">
        <v>-5.2383086000000002E-2</v>
      </c>
      <c r="W213" s="279">
        <v>-7.6425388999999996E-2</v>
      </c>
      <c r="X213" s="279">
        <v>0.35332491100000002</v>
      </c>
      <c r="Y213" s="279">
        <v>-0.36600648099999999</v>
      </c>
      <c r="Z213" s="279">
        <v>4</v>
      </c>
      <c r="AA213" s="280">
        <v>4.5</v>
      </c>
    </row>
    <row r="214" spans="1:27" x14ac:dyDescent="0.2">
      <c r="A214" s="15">
        <v>165</v>
      </c>
      <c r="B214" s="139" t="s">
        <v>105</v>
      </c>
      <c r="C214" s="315">
        <v>2.6036945309999999</v>
      </c>
      <c r="D214" s="408">
        <v>-0.128220203</v>
      </c>
      <c r="E214" s="408">
        <v>-8.4057593999999999E-2</v>
      </c>
      <c r="F214" s="408">
        <v>0.25437263799999998</v>
      </c>
      <c r="G214" s="408">
        <v>-0.33057810799999998</v>
      </c>
      <c r="H214" s="279">
        <v>3.5</v>
      </c>
      <c r="I214" s="280">
        <v>4.5</v>
      </c>
      <c r="K214" s="139" t="s">
        <v>105</v>
      </c>
      <c r="L214" s="315">
        <v>2.0338230350000002</v>
      </c>
      <c r="M214" s="279">
        <v>0.20023730300000001</v>
      </c>
      <c r="N214" s="279">
        <v>-0.12142049000000001</v>
      </c>
      <c r="O214" s="279">
        <v>0.16001242099999999</v>
      </c>
      <c r="P214" s="279">
        <v>-8.9471793999999993E-2</v>
      </c>
      <c r="Q214" s="279">
        <v>3</v>
      </c>
      <c r="R214" s="280">
        <v>3.8</v>
      </c>
      <c r="T214" s="139" t="s">
        <v>105</v>
      </c>
      <c r="U214" s="315">
        <v>2.5037764660000001</v>
      </c>
      <c r="V214" s="279">
        <v>-6.9378031000000007E-2</v>
      </c>
      <c r="W214" s="279">
        <v>-8.7963566000000007E-2</v>
      </c>
      <c r="X214" s="279">
        <v>0.30338400199999999</v>
      </c>
      <c r="Y214" s="279">
        <v>-0.290793782</v>
      </c>
      <c r="Z214" s="279">
        <v>3.5</v>
      </c>
      <c r="AA214" s="280">
        <v>4.0999999999999996</v>
      </c>
    </row>
    <row r="215" spans="1:27" x14ac:dyDescent="0.2">
      <c r="A215" s="15">
        <v>166</v>
      </c>
      <c r="B215" s="139" t="s">
        <v>106</v>
      </c>
      <c r="C215" s="315">
        <v>2.1465710090000001</v>
      </c>
      <c r="D215" s="408">
        <v>8.9338956999999997E-2</v>
      </c>
      <c r="E215" s="408">
        <v>-0.11316812399999999</v>
      </c>
      <c r="F215" s="408">
        <v>0.55913173000000005</v>
      </c>
      <c r="G215" s="408">
        <v>-0.47076070199999998</v>
      </c>
      <c r="H215" s="279">
        <v>3.5</v>
      </c>
      <c r="I215" s="280">
        <v>4.0999999999999996</v>
      </c>
      <c r="K215" s="139" t="s">
        <v>106</v>
      </c>
      <c r="L215" s="315">
        <v>0.95303895900000002</v>
      </c>
      <c r="M215" s="279">
        <v>0.85032625500000003</v>
      </c>
      <c r="N215" s="279">
        <v>-0.224832159</v>
      </c>
      <c r="O215" s="279">
        <v>0.52679033799999997</v>
      </c>
      <c r="P215" s="279">
        <v>-0.134675197</v>
      </c>
      <c r="Q215" s="279">
        <v>3.1</v>
      </c>
      <c r="R215" s="280">
        <v>3.4</v>
      </c>
      <c r="T215" s="139" t="s">
        <v>106</v>
      </c>
      <c r="U215" s="315">
        <v>3.1371042519999999</v>
      </c>
      <c r="V215" s="279">
        <v>-0.62983871000000002</v>
      </c>
      <c r="W215" s="279">
        <v>2.0100264E-2</v>
      </c>
      <c r="X215" s="279">
        <v>0.30440156699999998</v>
      </c>
      <c r="Y215" s="279">
        <v>-0.47611151099999999</v>
      </c>
      <c r="Z215" s="279">
        <v>3.4</v>
      </c>
      <c r="AA215" s="280">
        <v>4</v>
      </c>
    </row>
    <row r="216" spans="1:27" ht="25.5" x14ac:dyDescent="0.2">
      <c r="A216" s="15">
        <v>167</v>
      </c>
      <c r="B216" s="139" t="s">
        <v>107</v>
      </c>
      <c r="C216" s="315">
        <v>1.213509677</v>
      </c>
      <c r="D216" s="408">
        <v>0.94155880999999997</v>
      </c>
      <c r="E216" s="408">
        <v>-0.28388780400000002</v>
      </c>
      <c r="F216" s="408">
        <v>0.44147729200000002</v>
      </c>
      <c r="G216" s="408">
        <v>-0.44272813100000002</v>
      </c>
      <c r="H216" s="279">
        <v>3.1</v>
      </c>
      <c r="I216" s="280">
        <v>4.5</v>
      </c>
      <c r="K216" s="139" t="s">
        <v>107</v>
      </c>
      <c r="L216" s="315">
        <v>0.54869344799999997</v>
      </c>
      <c r="M216" s="279">
        <v>1.3482323359999999</v>
      </c>
      <c r="N216" s="279">
        <v>-0.33937867500000002</v>
      </c>
      <c r="O216" s="279">
        <v>0.39072378800000002</v>
      </c>
      <c r="P216" s="279">
        <v>4.6182082999999999E-2</v>
      </c>
      <c r="Q216" s="279">
        <v>2.8</v>
      </c>
      <c r="R216" s="280">
        <v>3.7</v>
      </c>
      <c r="T216" s="139" t="s">
        <v>107</v>
      </c>
      <c r="U216" s="315">
        <v>1.371864134</v>
      </c>
      <c r="V216" s="279">
        <v>0.71697065900000001</v>
      </c>
      <c r="W216" s="279">
        <v>-0.22145975700000001</v>
      </c>
      <c r="X216" s="279">
        <v>0.67069759799999995</v>
      </c>
      <c r="Y216" s="279">
        <v>-0.78741349500000002</v>
      </c>
      <c r="Z216" s="279">
        <v>3.4</v>
      </c>
      <c r="AA216" s="280">
        <v>4</v>
      </c>
    </row>
    <row r="217" spans="1:27" x14ac:dyDescent="0.2">
      <c r="A217" s="15">
        <v>168</v>
      </c>
      <c r="B217" s="132" t="s">
        <v>108</v>
      </c>
      <c r="C217" s="397">
        <v>1.7920078669999999</v>
      </c>
      <c r="D217" s="408">
        <v>0.32792959300000002</v>
      </c>
      <c r="E217" s="408">
        <v>-0.11600226800000001</v>
      </c>
      <c r="F217" s="408">
        <v>0.19290542699999999</v>
      </c>
      <c r="G217" s="408">
        <v>-0.32699154200000002</v>
      </c>
      <c r="H217" s="279">
        <v>4.5</v>
      </c>
      <c r="I217" s="280">
        <v>6.5</v>
      </c>
      <c r="J217" s="76"/>
      <c r="K217" s="132" t="s">
        <v>108</v>
      </c>
      <c r="L217" s="398">
        <v>1.0792538899999999</v>
      </c>
      <c r="M217" s="279">
        <v>0.81800634000000005</v>
      </c>
      <c r="N217" s="279">
        <v>-0.19812244300000001</v>
      </c>
      <c r="O217" s="279">
        <v>0.26424592200000002</v>
      </c>
      <c r="P217" s="279">
        <v>-6.0114643000000002E-2</v>
      </c>
      <c r="Q217" s="279">
        <v>3.5</v>
      </c>
      <c r="R217" s="280">
        <v>4</v>
      </c>
      <c r="S217" s="76"/>
      <c r="T217" s="132" t="s">
        <v>108</v>
      </c>
      <c r="U217" s="399">
        <v>1.9414463420000001</v>
      </c>
      <c r="V217" s="279">
        <v>0.228185361</v>
      </c>
      <c r="W217" s="279">
        <v>-9.9057959000000001E-2</v>
      </c>
      <c r="X217" s="279">
        <v>0.18452697900000001</v>
      </c>
      <c r="Y217" s="279">
        <v>-0.27915859100000001</v>
      </c>
      <c r="Z217" s="279">
        <v>4.5</v>
      </c>
      <c r="AA217" s="280">
        <v>6</v>
      </c>
    </row>
    <row r="218" spans="1:27" x14ac:dyDescent="0.2">
      <c r="A218" s="15">
        <v>169</v>
      </c>
      <c r="B218" s="410">
        <v>39600</v>
      </c>
      <c r="K218" s="15">
        <v>39600</v>
      </c>
      <c r="T218" s="15">
        <v>39600</v>
      </c>
    </row>
    <row r="219" spans="1:27" x14ac:dyDescent="0.2">
      <c r="A219" s="15">
        <v>170</v>
      </c>
      <c r="B219" s="15" t="s">
        <v>100</v>
      </c>
      <c r="C219" s="15">
        <v>3.525918924</v>
      </c>
      <c r="D219" s="15">
        <v>-0.51734344300000001</v>
      </c>
      <c r="E219" s="15">
        <v>-1.3624452E-2</v>
      </c>
      <c r="F219" s="15">
        <v>0.29851267799999998</v>
      </c>
      <c r="G219" s="15">
        <v>-0.52025100400000002</v>
      </c>
      <c r="H219" s="15">
        <v>5</v>
      </c>
      <c r="I219" s="15">
        <v>5.6</v>
      </c>
      <c r="K219" s="15" t="s">
        <v>100</v>
      </c>
      <c r="L219" s="15">
        <v>2.9639676879999999</v>
      </c>
      <c r="M219" s="15">
        <v>-0.27594674400000002</v>
      </c>
      <c r="N219" s="15">
        <v>-3.4480268000000001E-2</v>
      </c>
      <c r="O219" s="15">
        <v>6.3485142999999994E-2</v>
      </c>
      <c r="P219" s="15">
        <v>-4.6424108999999998E-2</v>
      </c>
      <c r="Q219" s="15">
        <v>3.5</v>
      </c>
      <c r="R219" s="15">
        <v>4.5</v>
      </c>
      <c r="T219" s="15" t="s">
        <v>100</v>
      </c>
      <c r="U219" s="15">
        <v>2.4482040719999998</v>
      </c>
      <c r="V219" s="15">
        <v>1.7795440999999999E-2</v>
      </c>
      <c r="W219" s="15">
        <v>-7.6714036999999999E-2</v>
      </c>
      <c r="X219" s="15">
        <v>0.29614484400000002</v>
      </c>
      <c r="Y219" s="15">
        <v>-0.386553482</v>
      </c>
      <c r="Z219" s="15">
        <v>4.5</v>
      </c>
      <c r="AA219" s="15">
        <v>5.2</v>
      </c>
    </row>
    <row r="220" spans="1:27" x14ac:dyDescent="0.2">
      <c r="A220" s="15">
        <v>171</v>
      </c>
      <c r="B220" s="15" t="s">
        <v>101</v>
      </c>
      <c r="C220" s="15">
        <v>3.5896898140000002</v>
      </c>
      <c r="D220" s="15">
        <v>-0.56182123799999995</v>
      </c>
      <c r="E220" s="15">
        <v>-8.5127540000000008E-3</v>
      </c>
      <c r="F220" s="15">
        <v>0.221861747</v>
      </c>
      <c r="G220" s="15">
        <v>-0.284245364</v>
      </c>
      <c r="H220" s="15">
        <v>4.8</v>
      </c>
      <c r="I220" s="15">
        <v>5.5</v>
      </c>
      <c r="K220" s="15" t="s">
        <v>101</v>
      </c>
      <c r="L220" s="15">
        <v>2.566209078</v>
      </c>
      <c r="M220" s="15">
        <v>-4.9578509E-2</v>
      </c>
      <c r="N220" s="15">
        <v>-6.8961889999999998E-2</v>
      </c>
      <c r="O220" s="15">
        <v>0.109485101</v>
      </c>
      <c r="P220" s="15">
        <v>-7.2845760999999995E-2</v>
      </c>
      <c r="Q220" s="15">
        <v>3.5</v>
      </c>
      <c r="R220" s="15">
        <v>4.5</v>
      </c>
      <c r="T220" s="15" t="s">
        <v>101</v>
      </c>
      <c r="U220" s="15">
        <v>2.642201896</v>
      </c>
      <c r="V220" s="15">
        <v>-8.1925016000000003E-2</v>
      </c>
      <c r="W220" s="15">
        <v>-6.5370305000000004E-2</v>
      </c>
      <c r="X220" s="15">
        <v>0.35584576200000001</v>
      </c>
      <c r="Y220" s="15">
        <v>-0.32796175500000002</v>
      </c>
      <c r="Z220" s="15">
        <v>4.5</v>
      </c>
      <c r="AA220" s="15">
        <v>5</v>
      </c>
    </row>
    <row r="221" spans="1:27" x14ac:dyDescent="0.2">
      <c r="A221" s="15">
        <v>172</v>
      </c>
      <c r="B221" s="15" t="s">
        <v>102</v>
      </c>
      <c r="C221" s="15">
        <v>2.9504645919999999</v>
      </c>
      <c r="D221" s="15">
        <v>-0.20904705800000001</v>
      </c>
      <c r="E221" s="15">
        <v>-6.0108103000000003E-2</v>
      </c>
      <c r="F221" s="15">
        <v>0.18644022299999999</v>
      </c>
      <c r="G221" s="15">
        <v>-0.270254622</v>
      </c>
      <c r="H221" s="15">
        <v>4.2</v>
      </c>
      <c r="I221" s="15">
        <v>5.5</v>
      </c>
      <c r="K221" s="15" t="s">
        <v>102</v>
      </c>
      <c r="L221" s="15">
        <v>2.622769285</v>
      </c>
      <c r="M221" s="15">
        <v>-9.9790735000000005E-2</v>
      </c>
      <c r="N221" s="15">
        <v>-6.1034469000000001E-2</v>
      </c>
      <c r="O221" s="15">
        <v>0.110314333</v>
      </c>
      <c r="P221" s="15">
        <v>-0.19535966299999999</v>
      </c>
      <c r="Q221" s="15">
        <v>3.5</v>
      </c>
      <c r="R221" s="15">
        <v>4.5</v>
      </c>
      <c r="T221" s="15" t="s">
        <v>102</v>
      </c>
      <c r="U221" s="15">
        <v>2.2800187319999998</v>
      </c>
      <c r="V221" s="15">
        <v>9.6421823000000004E-2</v>
      </c>
      <c r="W221" s="15">
        <v>-8.9972754000000002E-2</v>
      </c>
      <c r="X221" s="15">
        <v>0.29711364099999998</v>
      </c>
      <c r="Y221" s="15">
        <v>-0.33778570099999999</v>
      </c>
      <c r="Z221" s="15">
        <v>4.3</v>
      </c>
      <c r="AA221" s="15">
        <v>5</v>
      </c>
    </row>
    <row r="222" spans="1:27" x14ac:dyDescent="0.2">
      <c r="A222" s="15">
        <v>173</v>
      </c>
      <c r="B222" s="15" t="s">
        <v>103</v>
      </c>
      <c r="C222" s="15">
        <v>3.3054840510000001</v>
      </c>
      <c r="D222" s="15">
        <v>-0.49285262600000002</v>
      </c>
      <c r="E222" s="15">
        <v>-2.016602E-2</v>
      </c>
      <c r="F222" s="15">
        <v>0.209591262</v>
      </c>
      <c r="G222" s="15">
        <v>-0.35963632600000001</v>
      </c>
      <c r="H222" s="15">
        <v>4.2</v>
      </c>
      <c r="I222" s="15">
        <v>5</v>
      </c>
      <c r="K222" s="15" t="s">
        <v>103</v>
      </c>
      <c r="L222" s="15">
        <v>1.4469763309999999</v>
      </c>
      <c r="M222" s="15">
        <v>0.66024412700000001</v>
      </c>
      <c r="N222" s="15">
        <v>-0.196460365</v>
      </c>
      <c r="O222" s="15">
        <v>0.230597206</v>
      </c>
      <c r="P222" s="15">
        <v>-0.123139835</v>
      </c>
      <c r="Q222" s="15">
        <v>3</v>
      </c>
      <c r="R222" s="15">
        <v>4</v>
      </c>
      <c r="T222" s="15" t="s">
        <v>103</v>
      </c>
      <c r="U222" s="15">
        <v>2.8257323940000001</v>
      </c>
      <c r="V222" s="15">
        <v>-0.22172225400000001</v>
      </c>
      <c r="W222" s="15">
        <v>-5.3120008000000003E-2</v>
      </c>
      <c r="X222" s="15">
        <v>0.27031094300000003</v>
      </c>
      <c r="Y222" s="15">
        <v>-0.31247415200000001</v>
      </c>
      <c r="Z222" s="15">
        <v>4</v>
      </c>
      <c r="AA222" s="15">
        <v>4.5</v>
      </c>
    </row>
    <row r="223" spans="1:27" x14ac:dyDescent="0.2">
      <c r="A223" s="15">
        <v>174</v>
      </c>
      <c r="B223" s="15" t="s">
        <v>104</v>
      </c>
      <c r="C223" s="15">
        <v>3.4159410129999999</v>
      </c>
      <c r="D223" s="15">
        <v>-0.52102628299999998</v>
      </c>
      <c r="E223" s="15">
        <v>-1.5255273999999999E-2</v>
      </c>
      <c r="F223" s="15">
        <v>0.31489176099999999</v>
      </c>
      <c r="G223" s="15">
        <v>-0.53338452300000005</v>
      </c>
      <c r="H223" s="15">
        <v>4.5</v>
      </c>
      <c r="I223" s="15">
        <v>5.0999999999999996</v>
      </c>
      <c r="K223" s="15" t="s">
        <v>104</v>
      </c>
      <c r="L223" s="15">
        <v>2.6212407889999998</v>
      </c>
      <c r="M223" s="15">
        <v>-9.9105648000000005E-2</v>
      </c>
      <c r="N223" s="15">
        <v>-6.3851863999999994E-2</v>
      </c>
      <c r="O223" s="15">
        <v>6.9091944000000002E-2</v>
      </c>
      <c r="P223" s="15">
        <v>4.323955E-3</v>
      </c>
      <c r="Q223" s="15">
        <v>3.2</v>
      </c>
      <c r="R223" s="15">
        <v>4</v>
      </c>
      <c r="T223" s="15" t="s">
        <v>104</v>
      </c>
      <c r="U223" s="15">
        <v>2.5873738070000001</v>
      </c>
      <c r="V223" s="15">
        <v>-5.2383086000000002E-2</v>
      </c>
      <c r="W223" s="15">
        <v>-7.6425388999999996E-2</v>
      </c>
      <c r="X223" s="15">
        <v>0.35332491100000002</v>
      </c>
      <c r="Y223" s="15">
        <v>-0.36600648099999999</v>
      </c>
      <c r="Z223" s="15">
        <v>4</v>
      </c>
      <c r="AA223" s="15">
        <v>4.5</v>
      </c>
    </row>
    <row r="224" spans="1:27" x14ac:dyDescent="0.2">
      <c r="A224" s="15">
        <v>175</v>
      </c>
      <c r="B224" s="15" t="s">
        <v>105</v>
      </c>
      <c r="C224" s="15">
        <v>2.6022575030000001</v>
      </c>
      <c r="D224" s="15">
        <v>-0.128220203</v>
      </c>
      <c r="E224" s="15">
        <v>-8.4057593999999999E-2</v>
      </c>
      <c r="F224" s="15">
        <v>0.25437263799999998</v>
      </c>
      <c r="G224" s="15">
        <v>-0.33057810799999998</v>
      </c>
      <c r="H224" s="15">
        <v>3.5</v>
      </c>
      <c r="I224" s="15">
        <v>4.5</v>
      </c>
      <c r="K224" s="15" t="s">
        <v>105</v>
      </c>
      <c r="L224" s="15">
        <v>2.0386793349999999</v>
      </c>
      <c r="M224" s="15">
        <v>0.20023730300000001</v>
      </c>
      <c r="N224" s="15">
        <v>-0.12142049000000001</v>
      </c>
      <c r="O224" s="15">
        <v>0.16001242099999999</v>
      </c>
      <c r="P224" s="15">
        <v>-8.9471793999999993E-2</v>
      </c>
      <c r="Q224" s="15">
        <v>3</v>
      </c>
      <c r="R224" s="15">
        <v>3.8</v>
      </c>
      <c r="T224" s="15" t="s">
        <v>105</v>
      </c>
      <c r="U224" s="15">
        <v>2.5025899420000002</v>
      </c>
      <c r="V224" s="15">
        <v>-6.9378031000000007E-2</v>
      </c>
      <c r="W224" s="15">
        <v>-8.7963566000000007E-2</v>
      </c>
      <c r="X224" s="15">
        <v>0.30338400199999999</v>
      </c>
      <c r="Y224" s="15">
        <v>-0.290793782</v>
      </c>
      <c r="Z224" s="15">
        <v>3.5</v>
      </c>
      <c r="AA224" s="15">
        <v>4.0999999999999996</v>
      </c>
    </row>
    <row r="225" spans="1:27" x14ac:dyDescent="0.2">
      <c r="A225" s="15">
        <v>176</v>
      </c>
      <c r="B225" s="15" t="s">
        <v>106</v>
      </c>
      <c r="C225" s="15">
        <v>2.1368937360000002</v>
      </c>
      <c r="D225" s="15">
        <v>8.9338956999999997E-2</v>
      </c>
      <c r="E225" s="15">
        <v>-0.11316812399999999</v>
      </c>
      <c r="F225" s="15">
        <v>0.55913173000000005</v>
      </c>
      <c r="G225" s="15">
        <v>-0.47076070199999998</v>
      </c>
      <c r="H225" s="15">
        <v>3.5</v>
      </c>
      <c r="I225" s="15">
        <v>4.0999999999999996</v>
      </c>
      <c r="K225" s="15" t="s">
        <v>106</v>
      </c>
      <c r="L225" s="15">
        <v>0.94509836599999997</v>
      </c>
      <c r="M225" s="15">
        <v>0.85032625500000003</v>
      </c>
      <c r="N225" s="15">
        <v>-0.224832159</v>
      </c>
      <c r="O225" s="15">
        <v>0.52679033799999997</v>
      </c>
      <c r="P225" s="15">
        <v>-0.134675197</v>
      </c>
      <c r="Q225" s="15">
        <v>3.1</v>
      </c>
      <c r="R225" s="15">
        <v>3.4</v>
      </c>
      <c r="T225" s="15" t="s">
        <v>106</v>
      </c>
      <c r="U225" s="15">
        <v>3.1264492370000001</v>
      </c>
      <c r="V225" s="15">
        <v>-0.62983871000000002</v>
      </c>
      <c r="W225" s="15">
        <v>2.0100264E-2</v>
      </c>
      <c r="X225" s="15">
        <v>0.30440156699999998</v>
      </c>
      <c r="Y225" s="15">
        <v>-0.47611151099999999</v>
      </c>
      <c r="Z225" s="15">
        <v>3.4</v>
      </c>
      <c r="AA225" s="15">
        <v>4</v>
      </c>
    </row>
    <row r="226" spans="1:27" x14ac:dyDescent="0.2">
      <c r="A226" s="15">
        <v>177</v>
      </c>
      <c r="B226" s="15" t="s">
        <v>107</v>
      </c>
      <c r="C226" s="15">
        <v>1.221764055</v>
      </c>
      <c r="D226" s="15">
        <v>0.94155880999999997</v>
      </c>
      <c r="E226" s="15">
        <v>-0.28388780400000002</v>
      </c>
      <c r="F226" s="15">
        <v>0.44147729200000002</v>
      </c>
      <c r="G226" s="15">
        <v>-0.44272813100000002</v>
      </c>
      <c r="H226" s="15">
        <v>3.1</v>
      </c>
      <c r="I226" s="15">
        <v>4.5</v>
      </c>
      <c r="K226" s="15" t="s">
        <v>107</v>
      </c>
      <c r="L226" s="15">
        <v>0.556231904</v>
      </c>
      <c r="M226" s="15">
        <v>1.3482323359999999</v>
      </c>
      <c r="N226" s="15">
        <v>-0.33937867500000002</v>
      </c>
      <c r="O226" s="15">
        <v>0.39072378800000002</v>
      </c>
      <c r="P226" s="15">
        <v>4.6182082999999999E-2</v>
      </c>
      <c r="Q226" s="15">
        <v>2.8</v>
      </c>
      <c r="R226" s="15">
        <v>3.7</v>
      </c>
      <c r="T226" s="15" t="s">
        <v>107</v>
      </c>
      <c r="U226" s="15">
        <v>1.38067692</v>
      </c>
      <c r="V226" s="15">
        <v>0.71697065900000001</v>
      </c>
      <c r="W226" s="15">
        <v>-0.22145975700000001</v>
      </c>
      <c r="X226" s="15">
        <v>0.67069759799999995</v>
      </c>
      <c r="Y226" s="15">
        <v>-0.78741349500000002</v>
      </c>
      <c r="Z226" s="15">
        <v>3.4</v>
      </c>
      <c r="AA226" s="15">
        <v>4</v>
      </c>
    </row>
    <row r="227" spans="1:27" x14ac:dyDescent="0.2">
      <c r="A227" s="15">
        <v>178</v>
      </c>
      <c r="B227" s="15" t="s">
        <v>108</v>
      </c>
      <c r="C227" s="15">
        <v>1.7843161789999999</v>
      </c>
      <c r="D227" s="15">
        <v>0.32792959300000002</v>
      </c>
      <c r="E227" s="15">
        <v>-0.11600226800000001</v>
      </c>
      <c r="F227" s="15">
        <v>0.19290542699999999</v>
      </c>
      <c r="G227" s="15">
        <v>-0.32699154200000002</v>
      </c>
      <c r="H227" s="15">
        <v>4.5</v>
      </c>
      <c r="I227" s="15">
        <v>6.5</v>
      </c>
      <c r="K227" s="15" t="s">
        <v>108</v>
      </c>
      <c r="L227" s="15">
        <v>1.078635861</v>
      </c>
      <c r="M227" s="15">
        <v>0.81800634000000005</v>
      </c>
      <c r="N227" s="15">
        <v>-0.19812244300000001</v>
      </c>
      <c r="O227" s="15">
        <v>0.26424592200000002</v>
      </c>
      <c r="P227" s="15">
        <v>-6.0114643000000002E-2</v>
      </c>
      <c r="Q227" s="15">
        <v>3.5</v>
      </c>
      <c r="R227" s="15">
        <v>4</v>
      </c>
      <c r="T227" s="15" t="s">
        <v>108</v>
      </c>
      <c r="U227" s="15">
        <v>1.932482577</v>
      </c>
      <c r="V227" s="15">
        <v>0.228185361</v>
      </c>
      <c r="W227" s="15">
        <v>-9.9057959000000001E-2</v>
      </c>
      <c r="X227" s="15">
        <v>0.18452697900000001</v>
      </c>
      <c r="Y227" s="15">
        <v>-0.27915859100000001</v>
      </c>
      <c r="Z227" s="15">
        <v>4.5</v>
      </c>
      <c r="AA227" s="15">
        <v>6</v>
      </c>
    </row>
    <row r="228" spans="1:27" x14ac:dyDescent="0.2">
      <c r="A228" s="15">
        <v>179</v>
      </c>
      <c r="B228" s="410">
        <v>39630</v>
      </c>
      <c r="K228" s="15">
        <v>39630</v>
      </c>
      <c r="T228" s="15">
        <v>39630</v>
      </c>
    </row>
    <row r="229" spans="1:27" x14ac:dyDescent="0.2">
      <c r="A229" s="15">
        <v>180</v>
      </c>
      <c r="B229" s="15" t="s">
        <v>100</v>
      </c>
      <c r="C229" s="15">
        <v>3.5850773980000001</v>
      </c>
      <c r="D229" s="15">
        <v>-0.51734344300000001</v>
      </c>
      <c r="E229" s="15">
        <v>-1.3624452E-2</v>
      </c>
      <c r="F229" s="15">
        <v>0.29851267799999998</v>
      </c>
      <c r="G229" s="15">
        <v>-0.52025100400000002</v>
      </c>
      <c r="H229" s="15">
        <v>5</v>
      </c>
      <c r="I229" s="15">
        <v>5.6</v>
      </c>
      <c r="K229" s="15" t="s">
        <v>100</v>
      </c>
      <c r="L229" s="15">
        <v>3.0231261630000001</v>
      </c>
      <c r="M229" s="15">
        <v>-0.27594674400000002</v>
      </c>
      <c r="N229" s="15">
        <v>-3.4480268000000001E-2</v>
      </c>
      <c r="O229" s="15">
        <v>6.3485142999999994E-2</v>
      </c>
      <c r="P229" s="15">
        <v>-4.6424108999999998E-2</v>
      </c>
      <c r="Q229" s="15">
        <v>3.5</v>
      </c>
      <c r="R229" s="15">
        <v>4.5</v>
      </c>
      <c r="T229" s="15" t="s">
        <v>100</v>
      </c>
      <c r="U229" s="15">
        <v>2.507362546</v>
      </c>
      <c r="V229" s="15">
        <v>1.7795440999999999E-2</v>
      </c>
      <c r="W229" s="15">
        <v>-7.6714036999999999E-2</v>
      </c>
      <c r="X229" s="15">
        <v>0.29614484400000002</v>
      </c>
      <c r="Y229" s="15">
        <v>-0.386553482</v>
      </c>
      <c r="Z229" s="15">
        <v>4.5</v>
      </c>
      <c r="AA229" s="15">
        <v>5.2</v>
      </c>
    </row>
    <row r="230" spans="1:27" x14ac:dyDescent="0.2">
      <c r="A230" s="15">
        <v>181</v>
      </c>
      <c r="B230" s="15" t="s">
        <v>101</v>
      </c>
      <c r="C230" s="15">
        <v>3.6487394700000002</v>
      </c>
      <c r="D230" s="15">
        <v>-0.56182123799999995</v>
      </c>
      <c r="E230" s="15">
        <v>-8.5127540000000008E-3</v>
      </c>
      <c r="F230" s="15">
        <v>0.221861747</v>
      </c>
      <c r="G230" s="15">
        <v>-0.284245364</v>
      </c>
      <c r="H230" s="15">
        <v>4.8</v>
      </c>
      <c r="I230" s="15">
        <v>5.5</v>
      </c>
      <c r="K230" s="15" t="s">
        <v>101</v>
      </c>
      <c r="L230" s="15">
        <v>2.625258734</v>
      </c>
      <c r="M230" s="15">
        <v>-4.9578509E-2</v>
      </c>
      <c r="N230" s="15">
        <v>-6.8961889999999998E-2</v>
      </c>
      <c r="O230" s="15">
        <v>0.109485101</v>
      </c>
      <c r="P230" s="15">
        <v>-7.2845760999999995E-2</v>
      </c>
      <c r="Q230" s="15">
        <v>3.5</v>
      </c>
      <c r="R230" s="15">
        <v>4.5</v>
      </c>
      <c r="T230" s="15" t="s">
        <v>101</v>
      </c>
      <c r="U230" s="15">
        <v>2.701251552</v>
      </c>
      <c r="V230" s="15">
        <v>-8.1925016000000003E-2</v>
      </c>
      <c r="W230" s="15">
        <v>-6.5370305000000004E-2</v>
      </c>
      <c r="X230" s="15">
        <v>0.35584576200000001</v>
      </c>
      <c r="Y230" s="15">
        <v>-0.32796175500000002</v>
      </c>
      <c r="Z230" s="15">
        <v>4.5</v>
      </c>
      <c r="AA230" s="15">
        <v>5</v>
      </c>
    </row>
    <row r="231" spans="1:27" x14ac:dyDescent="0.2">
      <c r="A231" s="15">
        <v>182</v>
      </c>
      <c r="B231" s="15" t="s">
        <v>102</v>
      </c>
      <c r="C231" s="15">
        <v>3.010333363</v>
      </c>
      <c r="D231" s="15">
        <v>-0.20904705800000001</v>
      </c>
      <c r="E231" s="15">
        <v>-6.0108103000000003E-2</v>
      </c>
      <c r="F231" s="15">
        <v>0.18644022299999999</v>
      </c>
      <c r="G231" s="15">
        <v>-0.270254622</v>
      </c>
      <c r="H231" s="15">
        <v>4.2</v>
      </c>
      <c r="I231" s="15">
        <v>5.5</v>
      </c>
      <c r="K231" s="15" t="s">
        <v>102</v>
      </c>
      <c r="L231" s="15">
        <v>2.682638056</v>
      </c>
      <c r="M231" s="15">
        <v>-9.9790735000000005E-2</v>
      </c>
      <c r="N231" s="15">
        <v>-6.1034469000000001E-2</v>
      </c>
      <c r="O231" s="15">
        <v>0.110314333</v>
      </c>
      <c r="P231" s="15">
        <v>-0.19535966299999999</v>
      </c>
      <c r="Q231" s="15">
        <v>3.5</v>
      </c>
      <c r="R231" s="15">
        <v>4.5</v>
      </c>
      <c r="T231" s="15" t="s">
        <v>102</v>
      </c>
      <c r="U231" s="15">
        <v>2.3398875029999999</v>
      </c>
      <c r="V231" s="15">
        <v>9.6421823000000004E-2</v>
      </c>
      <c r="W231" s="15">
        <v>-8.9972754000000002E-2</v>
      </c>
      <c r="X231" s="15">
        <v>0.29711364099999998</v>
      </c>
      <c r="Y231" s="15">
        <v>-0.33778570099999999</v>
      </c>
      <c r="Z231" s="15">
        <v>4.3</v>
      </c>
      <c r="AA231" s="15">
        <v>5</v>
      </c>
    </row>
    <row r="232" spans="1:27" x14ac:dyDescent="0.2">
      <c r="A232" s="15">
        <v>183</v>
      </c>
      <c r="B232" s="15" t="s">
        <v>103</v>
      </c>
      <c r="C232" s="15">
        <v>3.364083661</v>
      </c>
      <c r="D232" s="15">
        <v>-0.49285262600000002</v>
      </c>
      <c r="E232" s="15">
        <v>-2.016602E-2</v>
      </c>
      <c r="F232" s="15">
        <v>0.209591262</v>
      </c>
      <c r="G232" s="15">
        <v>-0.35963632600000001</v>
      </c>
      <c r="H232" s="15">
        <v>4.2</v>
      </c>
      <c r="I232" s="15">
        <v>5</v>
      </c>
      <c r="K232" s="15" t="s">
        <v>103</v>
      </c>
      <c r="L232" s="15">
        <v>1.505575941</v>
      </c>
      <c r="M232" s="15">
        <v>0.66024412700000001</v>
      </c>
      <c r="N232" s="15">
        <v>-0.196460365</v>
      </c>
      <c r="O232" s="15">
        <v>0.230597206</v>
      </c>
      <c r="P232" s="15">
        <v>-0.123139835</v>
      </c>
      <c r="Q232" s="15">
        <v>3</v>
      </c>
      <c r="R232" s="15">
        <v>4</v>
      </c>
      <c r="T232" s="15" t="s">
        <v>103</v>
      </c>
      <c r="U232" s="15">
        <v>2.884332004</v>
      </c>
      <c r="V232" s="15">
        <v>-0.22172225400000001</v>
      </c>
      <c r="W232" s="15">
        <v>-5.3120008000000003E-2</v>
      </c>
      <c r="X232" s="15">
        <v>0.27031094300000003</v>
      </c>
      <c r="Y232" s="15">
        <v>-0.31247415200000001</v>
      </c>
      <c r="Z232" s="15">
        <v>4</v>
      </c>
      <c r="AA232" s="15">
        <v>4.5</v>
      </c>
    </row>
    <row r="233" spans="1:27" x14ac:dyDescent="0.2">
      <c r="A233" s="15">
        <v>184</v>
      </c>
      <c r="B233" s="15" t="s">
        <v>104</v>
      </c>
      <c r="C233" s="15">
        <v>3.4757459640000001</v>
      </c>
      <c r="D233" s="15">
        <v>-0.52102628299999998</v>
      </c>
      <c r="E233" s="15">
        <v>-1.5255273999999999E-2</v>
      </c>
      <c r="F233" s="15">
        <v>0.31489176099999999</v>
      </c>
      <c r="G233" s="15">
        <v>-0.53338452300000005</v>
      </c>
      <c r="H233" s="15">
        <v>4.5</v>
      </c>
      <c r="I233" s="15">
        <v>5.0999999999999996</v>
      </c>
      <c r="K233" s="15" t="s">
        <v>104</v>
      </c>
      <c r="L233" s="15">
        <v>2.6810457410000001</v>
      </c>
      <c r="M233" s="15">
        <v>-9.9105648000000005E-2</v>
      </c>
      <c r="N233" s="15">
        <v>-6.3851863999999994E-2</v>
      </c>
      <c r="O233" s="15">
        <v>6.9091944000000002E-2</v>
      </c>
      <c r="P233" s="15">
        <v>4.323955E-3</v>
      </c>
      <c r="Q233" s="15">
        <v>3.2</v>
      </c>
      <c r="R233" s="15">
        <v>4</v>
      </c>
      <c r="T233" s="15" t="s">
        <v>104</v>
      </c>
      <c r="U233" s="15">
        <v>2.647178759</v>
      </c>
      <c r="V233" s="15">
        <v>-5.2383086000000002E-2</v>
      </c>
      <c r="W233" s="15">
        <v>-7.6425388999999996E-2</v>
      </c>
      <c r="X233" s="15">
        <v>0.35332491100000002</v>
      </c>
      <c r="Y233" s="15">
        <v>-0.36600648099999999</v>
      </c>
      <c r="Z233" s="15">
        <v>4</v>
      </c>
      <c r="AA233" s="15">
        <v>4.5</v>
      </c>
    </row>
    <row r="234" spans="1:27" x14ac:dyDescent="0.2">
      <c r="A234" s="15">
        <v>185</v>
      </c>
      <c r="B234" s="15" t="s">
        <v>105</v>
      </c>
      <c r="C234" s="15">
        <v>2.661005775</v>
      </c>
      <c r="D234" s="15">
        <v>-0.128220203</v>
      </c>
      <c r="E234" s="15">
        <v>-8.4057593999999999E-2</v>
      </c>
      <c r="F234" s="15">
        <v>0.25437263799999998</v>
      </c>
      <c r="G234" s="15">
        <v>-0.33057810799999998</v>
      </c>
      <c r="H234" s="15">
        <v>3.5</v>
      </c>
      <c r="I234" s="15">
        <v>4.5</v>
      </c>
      <c r="K234" s="15" t="s">
        <v>105</v>
      </c>
      <c r="L234" s="15">
        <v>2.0974276070000002</v>
      </c>
      <c r="M234" s="15">
        <v>0.20023730300000001</v>
      </c>
      <c r="N234" s="15">
        <v>-0.12142049000000001</v>
      </c>
      <c r="O234" s="15">
        <v>0.16001242099999999</v>
      </c>
      <c r="P234" s="15">
        <v>-8.9471793999999993E-2</v>
      </c>
      <c r="Q234" s="15">
        <v>3</v>
      </c>
      <c r="R234" s="15">
        <v>3.8</v>
      </c>
      <c r="T234" s="15" t="s">
        <v>105</v>
      </c>
      <c r="U234" s="15">
        <v>2.5613382140000001</v>
      </c>
      <c r="V234" s="15">
        <v>-6.9378031000000007E-2</v>
      </c>
      <c r="W234" s="15">
        <v>-8.7963566000000007E-2</v>
      </c>
      <c r="X234" s="15">
        <v>0.30338400199999999</v>
      </c>
      <c r="Y234" s="15">
        <v>-0.290793782</v>
      </c>
      <c r="Z234" s="15">
        <v>3.5</v>
      </c>
      <c r="AA234" s="15">
        <v>4.0999999999999996</v>
      </c>
    </row>
    <row r="235" spans="1:27" x14ac:dyDescent="0.2">
      <c r="A235" s="15">
        <v>186</v>
      </c>
      <c r="B235" s="15" t="s">
        <v>106</v>
      </c>
      <c r="C235" s="15">
        <v>2.1869513129999998</v>
      </c>
      <c r="D235" s="15">
        <v>8.9338956999999997E-2</v>
      </c>
      <c r="E235" s="15">
        <v>-0.11316812399999999</v>
      </c>
      <c r="F235" s="15">
        <v>0.55913173000000005</v>
      </c>
      <c r="G235" s="15">
        <v>-0.47076070199999998</v>
      </c>
      <c r="H235" s="15">
        <v>3.5</v>
      </c>
      <c r="I235" s="15">
        <v>4.0999999999999996</v>
      </c>
      <c r="K235" s="15" t="s">
        <v>106</v>
      </c>
      <c r="L235" s="15">
        <v>0.99515594299999999</v>
      </c>
      <c r="M235" s="15">
        <v>0.85032625500000003</v>
      </c>
      <c r="N235" s="15">
        <v>-0.224832159</v>
      </c>
      <c r="O235" s="15">
        <v>0.52679033799999997</v>
      </c>
      <c r="P235" s="15">
        <v>-0.134675197</v>
      </c>
      <c r="Q235" s="15">
        <v>3.1</v>
      </c>
      <c r="R235" s="15">
        <v>3.4</v>
      </c>
      <c r="T235" s="15" t="s">
        <v>106</v>
      </c>
      <c r="U235" s="15">
        <v>3.176506813</v>
      </c>
      <c r="V235" s="15">
        <v>-0.62983871000000002</v>
      </c>
      <c r="W235" s="15">
        <v>2.0100264E-2</v>
      </c>
      <c r="X235" s="15">
        <v>0.30440156699999998</v>
      </c>
      <c r="Y235" s="15">
        <v>-0.47611151099999999</v>
      </c>
      <c r="Z235" s="15">
        <v>3.4</v>
      </c>
      <c r="AA235" s="15">
        <v>4</v>
      </c>
    </row>
    <row r="236" spans="1:27" x14ac:dyDescent="0.2">
      <c r="A236" s="15">
        <v>187</v>
      </c>
      <c r="B236" s="15" t="s">
        <v>107</v>
      </c>
      <c r="C236" s="15">
        <v>1.2814314840000001</v>
      </c>
      <c r="D236" s="15">
        <v>0.94155880999999997</v>
      </c>
      <c r="E236" s="15">
        <v>-0.28388780400000002</v>
      </c>
      <c r="F236" s="15">
        <v>0.44147729200000002</v>
      </c>
      <c r="G236" s="15">
        <v>-0.44272813100000002</v>
      </c>
      <c r="H236" s="15">
        <v>3.1</v>
      </c>
      <c r="I236" s="15">
        <v>4.5</v>
      </c>
      <c r="K236" s="15" t="s">
        <v>107</v>
      </c>
      <c r="L236" s="15">
        <v>0.61589933299999999</v>
      </c>
      <c r="M236" s="15">
        <v>1.3482323359999999</v>
      </c>
      <c r="N236" s="15">
        <v>-0.33937867500000002</v>
      </c>
      <c r="O236" s="15">
        <v>0.39072378800000002</v>
      </c>
      <c r="P236" s="15">
        <v>4.6182082999999999E-2</v>
      </c>
      <c r="Q236" s="15">
        <v>2.8</v>
      </c>
      <c r="R236" s="15">
        <v>3.7</v>
      </c>
      <c r="T236" s="15" t="s">
        <v>107</v>
      </c>
      <c r="U236" s="15">
        <v>1.4403443490000001</v>
      </c>
      <c r="V236" s="15">
        <v>0.71697065900000001</v>
      </c>
      <c r="W236" s="15">
        <v>-0.22145975700000001</v>
      </c>
      <c r="X236" s="15">
        <v>0.67069759799999995</v>
      </c>
      <c r="Y236" s="15">
        <v>-0.78741349500000002</v>
      </c>
      <c r="Z236" s="15">
        <v>3.4</v>
      </c>
      <c r="AA236" s="15">
        <v>4</v>
      </c>
    </row>
    <row r="237" spans="1:27" x14ac:dyDescent="0.2">
      <c r="A237" s="15">
        <v>188</v>
      </c>
      <c r="B237" s="15" t="s">
        <v>108</v>
      </c>
      <c r="C237" s="15">
        <v>1.8668722149999999</v>
      </c>
      <c r="D237" s="15">
        <v>0.32792959300000002</v>
      </c>
      <c r="E237" s="15">
        <v>-0.11600226800000001</v>
      </c>
      <c r="F237" s="15">
        <v>0.19290542699999999</v>
      </c>
      <c r="G237" s="15">
        <v>-0.32699154200000002</v>
      </c>
      <c r="H237" s="15">
        <v>4.5</v>
      </c>
      <c r="I237" s="15">
        <v>6.5</v>
      </c>
      <c r="K237" s="15" t="s">
        <v>108</v>
      </c>
      <c r="L237" s="15">
        <v>1.1612924010000001</v>
      </c>
      <c r="M237" s="15">
        <v>0.81800634000000005</v>
      </c>
      <c r="N237" s="15">
        <v>-0.19812244300000001</v>
      </c>
      <c r="O237" s="15">
        <v>0.26424592200000002</v>
      </c>
      <c r="P237" s="15">
        <v>-6.0114643000000002E-2</v>
      </c>
      <c r="Q237" s="15">
        <v>3.5</v>
      </c>
      <c r="R237" s="15">
        <v>4</v>
      </c>
      <c r="T237" s="15" t="s">
        <v>108</v>
      </c>
      <c r="U237" s="15">
        <v>2.0149955839999998</v>
      </c>
      <c r="V237" s="15">
        <v>0.228185361</v>
      </c>
      <c r="W237" s="15">
        <v>-9.9057959000000001E-2</v>
      </c>
      <c r="X237" s="15">
        <v>0.18452697900000001</v>
      </c>
      <c r="Y237" s="15">
        <v>-0.27915859100000001</v>
      </c>
      <c r="Z237" s="15">
        <v>4.5</v>
      </c>
      <c r="AA237" s="15">
        <v>6</v>
      </c>
    </row>
    <row r="238" spans="1:27" x14ac:dyDescent="0.2">
      <c r="A238" s="15">
        <v>189</v>
      </c>
      <c r="B238" s="15" t="s">
        <v>356</v>
      </c>
      <c r="K238" s="15" t="s">
        <v>356</v>
      </c>
      <c r="T238" s="15" t="s">
        <v>356</v>
      </c>
    </row>
    <row r="239" spans="1:27" x14ac:dyDescent="0.2">
      <c r="A239" s="15">
        <v>190</v>
      </c>
      <c r="B239" s="15" t="s">
        <v>100</v>
      </c>
      <c r="C239" s="15">
        <v>3.5850773980000001</v>
      </c>
      <c r="D239" s="15">
        <v>-0.51734344300000001</v>
      </c>
      <c r="E239" s="15">
        <v>-1.3624452E-2</v>
      </c>
      <c r="F239" s="15">
        <v>0.29851267799999998</v>
      </c>
      <c r="G239" s="15">
        <v>-0.52025100400000002</v>
      </c>
      <c r="H239" s="15">
        <v>5</v>
      </c>
      <c r="I239" s="15">
        <v>5.6</v>
      </c>
      <c r="K239" s="15" t="s">
        <v>100</v>
      </c>
      <c r="L239" s="15">
        <v>3.0231261630000001</v>
      </c>
      <c r="M239" s="15">
        <v>-0.27594674400000002</v>
      </c>
      <c r="N239" s="15">
        <v>-3.4480268000000001E-2</v>
      </c>
      <c r="O239" s="15">
        <v>6.3485142999999994E-2</v>
      </c>
      <c r="P239" s="15">
        <v>-4.6424108999999998E-2</v>
      </c>
      <c r="Q239" s="15">
        <v>3.5</v>
      </c>
      <c r="R239" s="15">
        <v>4.5</v>
      </c>
      <c r="T239" s="15" t="s">
        <v>100</v>
      </c>
      <c r="U239" s="15">
        <v>2.507362546</v>
      </c>
      <c r="V239" s="15">
        <v>1.7795440999999999E-2</v>
      </c>
      <c r="W239" s="15">
        <v>-7.6714036999999999E-2</v>
      </c>
      <c r="X239" s="15">
        <v>0.29614484400000002</v>
      </c>
      <c r="Y239" s="15">
        <v>-0.386553482</v>
      </c>
      <c r="Z239" s="15">
        <v>4.5</v>
      </c>
      <c r="AA239" s="15">
        <v>5.2</v>
      </c>
    </row>
    <row r="240" spans="1:27" x14ac:dyDescent="0.2">
      <c r="A240" s="15">
        <v>191</v>
      </c>
      <c r="B240" s="15" t="s">
        <v>101</v>
      </c>
      <c r="C240" s="15">
        <v>3.6487394700000002</v>
      </c>
      <c r="D240" s="15">
        <v>-0.56182123799999995</v>
      </c>
      <c r="E240" s="15">
        <v>-8.5127540000000008E-3</v>
      </c>
      <c r="F240" s="15">
        <v>0.221861747</v>
      </c>
      <c r="G240" s="15">
        <v>-0.284245364</v>
      </c>
      <c r="H240" s="15">
        <v>4.8</v>
      </c>
      <c r="I240" s="15">
        <v>5.5</v>
      </c>
      <c r="K240" s="15" t="s">
        <v>101</v>
      </c>
      <c r="L240" s="15">
        <v>2.625258734</v>
      </c>
      <c r="M240" s="15">
        <v>-4.9578509E-2</v>
      </c>
      <c r="N240" s="15">
        <v>-6.8961889999999998E-2</v>
      </c>
      <c r="O240" s="15">
        <v>0.109485101</v>
      </c>
      <c r="P240" s="15">
        <v>-7.2845760999999995E-2</v>
      </c>
      <c r="Q240" s="15">
        <v>3.5</v>
      </c>
      <c r="R240" s="15">
        <v>4.5</v>
      </c>
      <c r="T240" s="15" t="s">
        <v>101</v>
      </c>
      <c r="U240" s="15">
        <v>2.701251552</v>
      </c>
      <c r="V240" s="15">
        <v>-8.1925016000000003E-2</v>
      </c>
      <c r="W240" s="15">
        <v>-6.5370305000000004E-2</v>
      </c>
      <c r="X240" s="15">
        <v>0.35584576200000001</v>
      </c>
      <c r="Y240" s="15">
        <v>-0.32796175500000002</v>
      </c>
      <c r="Z240" s="15">
        <v>4.5</v>
      </c>
      <c r="AA240" s="15">
        <v>5</v>
      </c>
    </row>
    <row r="241" spans="1:27" x14ac:dyDescent="0.2">
      <c r="A241" s="15">
        <v>192</v>
      </c>
      <c r="B241" s="15" t="s">
        <v>102</v>
      </c>
      <c r="C241" s="15">
        <v>3.010333363</v>
      </c>
      <c r="D241" s="15">
        <v>-0.20904705800000001</v>
      </c>
      <c r="E241" s="15">
        <v>-6.0108103000000003E-2</v>
      </c>
      <c r="F241" s="15">
        <v>0.18644022299999999</v>
      </c>
      <c r="G241" s="15">
        <v>-0.270254622</v>
      </c>
      <c r="H241" s="15">
        <v>4.2</v>
      </c>
      <c r="I241" s="15">
        <v>5.5</v>
      </c>
      <c r="K241" s="15" t="s">
        <v>102</v>
      </c>
      <c r="L241" s="15">
        <v>2.682638056</v>
      </c>
      <c r="M241" s="15">
        <v>-9.9790735000000005E-2</v>
      </c>
      <c r="N241" s="15">
        <v>-6.1034469000000001E-2</v>
      </c>
      <c r="O241" s="15">
        <v>0.110314333</v>
      </c>
      <c r="P241" s="15">
        <v>-0.19535966299999999</v>
      </c>
      <c r="Q241" s="15">
        <v>3.5</v>
      </c>
      <c r="R241" s="15">
        <v>4.5</v>
      </c>
      <c r="T241" s="15" t="s">
        <v>102</v>
      </c>
      <c r="U241" s="15">
        <v>2.3398875029999999</v>
      </c>
      <c r="V241" s="15">
        <v>9.6421823000000004E-2</v>
      </c>
      <c r="W241" s="15">
        <v>-8.9972754000000002E-2</v>
      </c>
      <c r="X241" s="15">
        <v>0.29711364099999998</v>
      </c>
      <c r="Y241" s="15">
        <v>-0.33778570099999999</v>
      </c>
      <c r="Z241" s="15">
        <v>4.3</v>
      </c>
      <c r="AA241" s="15">
        <v>5</v>
      </c>
    </row>
    <row r="242" spans="1:27" x14ac:dyDescent="0.2">
      <c r="A242" s="15">
        <v>193</v>
      </c>
      <c r="B242" s="15" t="s">
        <v>103</v>
      </c>
      <c r="C242" s="15">
        <v>3.364083661</v>
      </c>
      <c r="D242" s="15">
        <v>-0.49285262600000002</v>
      </c>
      <c r="E242" s="15">
        <v>-2.016602E-2</v>
      </c>
      <c r="F242" s="15">
        <v>0.209591262</v>
      </c>
      <c r="G242" s="15">
        <v>-0.35963632600000001</v>
      </c>
      <c r="H242" s="15">
        <v>4.2</v>
      </c>
      <c r="I242" s="15">
        <v>5</v>
      </c>
      <c r="K242" s="15" t="s">
        <v>103</v>
      </c>
      <c r="L242" s="15">
        <v>1.505575941</v>
      </c>
      <c r="M242" s="15">
        <v>0.66024412700000001</v>
      </c>
      <c r="N242" s="15">
        <v>-0.196460365</v>
      </c>
      <c r="O242" s="15">
        <v>0.230597206</v>
      </c>
      <c r="P242" s="15">
        <v>-0.123139835</v>
      </c>
      <c r="Q242" s="15">
        <v>3</v>
      </c>
      <c r="R242" s="15">
        <v>4</v>
      </c>
      <c r="T242" s="15" t="s">
        <v>103</v>
      </c>
      <c r="U242" s="15">
        <v>2.884332004</v>
      </c>
      <c r="V242" s="15">
        <v>-0.22172225400000001</v>
      </c>
      <c r="W242" s="15">
        <v>-5.3120008000000003E-2</v>
      </c>
      <c r="X242" s="15">
        <v>0.27031094300000003</v>
      </c>
      <c r="Y242" s="15">
        <v>-0.31247415200000001</v>
      </c>
      <c r="Z242" s="15">
        <v>4</v>
      </c>
      <c r="AA242" s="15">
        <v>4.5</v>
      </c>
    </row>
    <row r="243" spans="1:27" x14ac:dyDescent="0.2">
      <c r="A243" s="15">
        <v>194</v>
      </c>
      <c r="B243" s="15" t="s">
        <v>104</v>
      </c>
      <c r="C243" s="15">
        <v>3.4757459640000001</v>
      </c>
      <c r="D243" s="15">
        <v>-0.52102628299999998</v>
      </c>
      <c r="E243" s="15">
        <v>-1.5255273999999999E-2</v>
      </c>
      <c r="F243" s="15">
        <v>0.31489176099999999</v>
      </c>
      <c r="G243" s="15">
        <v>-0.53338452300000005</v>
      </c>
      <c r="H243" s="15">
        <v>4.5</v>
      </c>
      <c r="I243" s="15">
        <v>5.0999999999999996</v>
      </c>
      <c r="K243" s="15" t="s">
        <v>104</v>
      </c>
      <c r="L243" s="15">
        <v>2.6810457410000001</v>
      </c>
      <c r="M243" s="15">
        <v>-9.9105648000000005E-2</v>
      </c>
      <c r="N243" s="15">
        <v>-6.3851863999999994E-2</v>
      </c>
      <c r="O243" s="15">
        <v>6.9091944000000002E-2</v>
      </c>
      <c r="P243" s="15">
        <v>4.323955E-3</v>
      </c>
      <c r="Q243" s="15">
        <v>3.2</v>
      </c>
      <c r="R243" s="15">
        <v>4</v>
      </c>
      <c r="T243" s="15" t="s">
        <v>104</v>
      </c>
      <c r="U243" s="15">
        <v>2.647178759</v>
      </c>
      <c r="V243" s="15">
        <v>-5.2383086000000002E-2</v>
      </c>
      <c r="W243" s="15">
        <v>-7.6425388999999996E-2</v>
      </c>
      <c r="X243" s="15">
        <v>0.35332491100000002</v>
      </c>
      <c r="Y243" s="15">
        <v>-0.36600648099999999</v>
      </c>
      <c r="Z243" s="15">
        <v>4</v>
      </c>
      <c r="AA243" s="15">
        <v>4.5</v>
      </c>
    </row>
    <row r="244" spans="1:27" x14ac:dyDescent="0.2">
      <c r="A244" s="15">
        <v>195</v>
      </c>
      <c r="B244" s="15" t="s">
        <v>105</v>
      </c>
      <c r="C244" s="15">
        <v>2.661005775</v>
      </c>
      <c r="D244" s="15">
        <v>-0.128220203</v>
      </c>
      <c r="E244" s="15">
        <v>-8.4057593999999999E-2</v>
      </c>
      <c r="F244" s="15">
        <v>0.25437263799999998</v>
      </c>
      <c r="G244" s="15">
        <v>-0.33057810799999998</v>
      </c>
      <c r="H244" s="15">
        <v>3.5</v>
      </c>
      <c r="I244" s="15">
        <v>4.5</v>
      </c>
      <c r="K244" s="15" t="s">
        <v>105</v>
      </c>
      <c r="L244" s="15">
        <v>2.0974276070000002</v>
      </c>
      <c r="M244" s="15">
        <v>0.20023730300000001</v>
      </c>
      <c r="N244" s="15">
        <v>-0.12142049000000001</v>
      </c>
      <c r="O244" s="15">
        <v>0.16001242099999999</v>
      </c>
      <c r="P244" s="15">
        <v>-8.9471793999999993E-2</v>
      </c>
      <c r="Q244" s="15">
        <v>3</v>
      </c>
      <c r="R244" s="15">
        <v>3.8</v>
      </c>
      <c r="T244" s="15" t="s">
        <v>105</v>
      </c>
      <c r="U244" s="15">
        <v>2.5613382140000001</v>
      </c>
      <c r="V244" s="15">
        <v>-6.9378031000000007E-2</v>
      </c>
      <c r="W244" s="15">
        <v>-8.7963566000000007E-2</v>
      </c>
      <c r="X244" s="15">
        <v>0.30338400199999999</v>
      </c>
      <c r="Y244" s="15">
        <v>-0.290793782</v>
      </c>
      <c r="Z244" s="15">
        <v>3.5</v>
      </c>
      <c r="AA244" s="15">
        <v>4.0999999999999996</v>
      </c>
    </row>
    <row r="245" spans="1:27" x14ac:dyDescent="0.2">
      <c r="A245" s="15">
        <v>196</v>
      </c>
      <c r="B245" s="15" t="s">
        <v>106</v>
      </c>
      <c r="C245" s="15">
        <v>2.1869513129999998</v>
      </c>
      <c r="D245" s="15">
        <v>8.9338956999999997E-2</v>
      </c>
      <c r="E245" s="15">
        <v>-0.11316812399999999</v>
      </c>
      <c r="F245" s="15">
        <v>0.55913173000000005</v>
      </c>
      <c r="G245" s="15">
        <v>-0.47076070199999998</v>
      </c>
      <c r="H245" s="15">
        <v>3.5</v>
      </c>
      <c r="I245" s="15">
        <v>4.0999999999999996</v>
      </c>
      <c r="K245" s="15" t="s">
        <v>106</v>
      </c>
      <c r="L245" s="15">
        <v>0.99515594299999999</v>
      </c>
      <c r="M245" s="15">
        <v>0.85032625500000003</v>
      </c>
      <c r="N245" s="15">
        <v>-0.224832159</v>
      </c>
      <c r="O245" s="15">
        <v>0.52679033799999997</v>
      </c>
      <c r="P245" s="15">
        <v>-0.134675197</v>
      </c>
      <c r="Q245" s="15">
        <v>3.1</v>
      </c>
      <c r="R245" s="15">
        <v>3.4</v>
      </c>
      <c r="T245" s="15" t="s">
        <v>106</v>
      </c>
      <c r="U245" s="15">
        <v>3.176506813</v>
      </c>
      <c r="V245" s="15">
        <v>-0.62983871000000002</v>
      </c>
      <c r="W245" s="15">
        <v>2.0100264E-2</v>
      </c>
      <c r="X245" s="15">
        <v>0.30440156699999998</v>
      </c>
      <c r="Y245" s="15">
        <v>-0.47611151099999999</v>
      </c>
      <c r="Z245" s="15">
        <v>3.4</v>
      </c>
      <c r="AA245" s="15">
        <v>4</v>
      </c>
    </row>
    <row r="246" spans="1:27" x14ac:dyDescent="0.2">
      <c r="A246" s="15">
        <v>197</v>
      </c>
      <c r="B246" s="15" t="s">
        <v>107</v>
      </c>
      <c r="C246" s="15">
        <v>1.2814314840000001</v>
      </c>
      <c r="D246" s="15">
        <v>0.94155880999999997</v>
      </c>
      <c r="E246" s="15">
        <v>-0.28388780400000002</v>
      </c>
      <c r="F246" s="15">
        <v>0.44147729200000002</v>
      </c>
      <c r="G246" s="15">
        <v>-0.44272813100000002</v>
      </c>
      <c r="H246" s="15">
        <v>3.1</v>
      </c>
      <c r="I246" s="15">
        <v>4.5</v>
      </c>
      <c r="K246" s="15" t="s">
        <v>107</v>
      </c>
      <c r="L246" s="15">
        <v>0.61589933299999999</v>
      </c>
      <c r="M246" s="15">
        <v>1.3482323359999999</v>
      </c>
      <c r="N246" s="15">
        <v>-0.33937867500000002</v>
      </c>
      <c r="O246" s="15">
        <v>0.39072378800000002</v>
      </c>
      <c r="P246" s="15">
        <v>4.6182082999999999E-2</v>
      </c>
      <c r="Q246" s="15">
        <v>2.8</v>
      </c>
      <c r="R246" s="15">
        <v>3.7</v>
      </c>
      <c r="T246" s="15" t="s">
        <v>107</v>
      </c>
      <c r="U246" s="15">
        <v>1.4403443490000001</v>
      </c>
      <c r="V246" s="15">
        <v>0.71697065900000001</v>
      </c>
      <c r="W246" s="15">
        <v>-0.22145975700000001</v>
      </c>
      <c r="X246" s="15">
        <v>0.67069759799999995</v>
      </c>
      <c r="Y246" s="15">
        <v>-0.78741349500000002</v>
      </c>
      <c r="Z246" s="15">
        <v>3.4</v>
      </c>
      <c r="AA246" s="15">
        <v>4</v>
      </c>
    </row>
    <row r="247" spans="1:27" x14ac:dyDescent="0.2">
      <c r="A247" s="15">
        <v>198</v>
      </c>
      <c r="B247" s="15" t="s">
        <v>108</v>
      </c>
      <c r="C247" s="15">
        <v>1.8668722149999999</v>
      </c>
      <c r="D247" s="15">
        <v>0.32792959300000002</v>
      </c>
      <c r="E247" s="15">
        <v>-0.11600226800000001</v>
      </c>
      <c r="F247" s="15">
        <v>0.19290542699999999</v>
      </c>
      <c r="G247" s="15">
        <v>-0.32699154200000002</v>
      </c>
      <c r="H247" s="15">
        <v>4.5</v>
      </c>
      <c r="I247" s="15">
        <v>6.5</v>
      </c>
      <c r="K247" s="15" t="s">
        <v>108</v>
      </c>
      <c r="L247" s="15">
        <v>1.1612924010000001</v>
      </c>
      <c r="M247" s="15">
        <v>0.81800634000000005</v>
      </c>
      <c r="N247" s="15">
        <v>-0.19812244300000001</v>
      </c>
      <c r="O247" s="15">
        <v>0.26424592200000002</v>
      </c>
      <c r="P247" s="15">
        <v>-6.0114643000000002E-2</v>
      </c>
      <c r="Q247" s="15">
        <v>3.5</v>
      </c>
      <c r="R247" s="15">
        <v>4</v>
      </c>
      <c r="T247" s="15" t="s">
        <v>108</v>
      </c>
      <c r="U247" s="15">
        <v>2.0149955839999998</v>
      </c>
      <c r="V247" s="15">
        <v>0.228185361</v>
      </c>
      <c r="W247" s="15">
        <v>-9.9057959000000001E-2</v>
      </c>
      <c r="X247" s="15">
        <v>0.18452697900000001</v>
      </c>
      <c r="Y247" s="15">
        <v>-0.27915859100000001</v>
      </c>
      <c r="Z247" s="15">
        <v>4.5</v>
      </c>
      <c r="AA247" s="15">
        <v>6</v>
      </c>
    </row>
    <row r="248" spans="1:27" x14ac:dyDescent="0.2">
      <c r="A248" s="15">
        <v>199</v>
      </c>
      <c r="B248" s="410">
        <v>40057</v>
      </c>
      <c r="K248" s="15">
        <v>40057</v>
      </c>
      <c r="T248" s="15">
        <v>40057</v>
      </c>
    </row>
    <row r="249" spans="1:27" x14ac:dyDescent="0.2">
      <c r="A249" s="15">
        <v>200</v>
      </c>
      <c r="B249" s="15" t="s">
        <v>100</v>
      </c>
      <c r="C249" s="15">
        <v>3.5687097149999998</v>
      </c>
      <c r="D249" s="15">
        <v>-0.51734344300000001</v>
      </c>
      <c r="E249" s="15">
        <v>-1.3624452E-2</v>
      </c>
      <c r="F249" s="15">
        <v>0.29851267799999998</v>
      </c>
      <c r="G249" s="15">
        <v>-0.52025100400000002</v>
      </c>
      <c r="H249" s="15">
        <v>5</v>
      </c>
      <c r="I249" s="15">
        <v>5.6</v>
      </c>
      <c r="K249" s="15" t="s">
        <v>100</v>
      </c>
      <c r="L249" s="15">
        <v>3.0067584799999998</v>
      </c>
      <c r="M249" s="15">
        <v>-0.27594674400000002</v>
      </c>
      <c r="N249" s="15">
        <v>-3.4480268000000001E-2</v>
      </c>
      <c r="O249" s="15">
        <v>6.3485142999999994E-2</v>
      </c>
      <c r="P249" s="15">
        <v>-4.6424108999999998E-2</v>
      </c>
      <c r="Q249" s="15">
        <v>3.5</v>
      </c>
      <c r="R249" s="15">
        <v>4.5</v>
      </c>
      <c r="T249" s="15" t="s">
        <v>100</v>
      </c>
      <c r="U249" s="15">
        <v>2.4909948630000001</v>
      </c>
      <c r="V249" s="15">
        <v>1.7795440999999999E-2</v>
      </c>
      <c r="W249" s="15">
        <v>-7.6714036999999999E-2</v>
      </c>
      <c r="X249" s="15">
        <v>0.29614484400000002</v>
      </c>
      <c r="Y249" s="15">
        <v>-0.386553482</v>
      </c>
      <c r="Z249" s="15">
        <v>4.5</v>
      </c>
      <c r="AA249" s="15">
        <v>5.2</v>
      </c>
    </row>
    <row r="250" spans="1:27" x14ac:dyDescent="0.2">
      <c r="A250" s="15">
        <v>201</v>
      </c>
      <c r="B250" s="15" t="s">
        <v>101</v>
      </c>
      <c r="C250" s="15">
        <v>3.6324049120000002</v>
      </c>
      <c r="D250" s="15">
        <v>-0.56182123799999995</v>
      </c>
      <c r="E250" s="15">
        <v>-8.5127540000000008E-3</v>
      </c>
      <c r="F250" s="15">
        <v>0.221861747</v>
      </c>
      <c r="G250" s="15">
        <v>-0.284245364</v>
      </c>
      <c r="H250" s="15">
        <v>4.8</v>
      </c>
      <c r="I250" s="15">
        <v>5.5</v>
      </c>
      <c r="K250" s="15" t="s">
        <v>101</v>
      </c>
      <c r="L250" s="15">
        <v>2.6089241759999999</v>
      </c>
      <c r="M250" s="15">
        <v>-4.9578509E-2</v>
      </c>
      <c r="N250" s="15">
        <v>-6.8961889999999998E-2</v>
      </c>
      <c r="O250" s="15">
        <v>0.109485101</v>
      </c>
      <c r="P250" s="15">
        <v>-7.2845760999999995E-2</v>
      </c>
      <c r="Q250" s="15">
        <v>3.5</v>
      </c>
      <c r="R250" s="15">
        <v>4.5</v>
      </c>
      <c r="T250" s="15" t="s">
        <v>101</v>
      </c>
      <c r="U250" s="15">
        <v>2.6849169939999999</v>
      </c>
      <c r="V250" s="15">
        <v>-8.1925016000000003E-2</v>
      </c>
      <c r="W250" s="15">
        <v>-6.5370305000000004E-2</v>
      </c>
      <c r="X250" s="15">
        <v>0.35584576200000001</v>
      </c>
      <c r="Y250" s="15">
        <v>-0.32796175500000002</v>
      </c>
      <c r="Z250" s="15">
        <v>4.5</v>
      </c>
      <c r="AA250" s="15">
        <v>5</v>
      </c>
    </row>
    <row r="251" spans="1:27" x14ac:dyDescent="0.2">
      <c r="A251" s="15">
        <v>202</v>
      </c>
      <c r="B251" s="15" t="s">
        <v>102</v>
      </c>
      <c r="C251" s="15">
        <v>2.9937491820000002</v>
      </c>
      <c r="D251" s="15">
        <v>-0.20904705800000001</v>
      </c>
      <c r="E251" s="15">
        <v>-6.0108103000000003E-2</v>
      </c>
      <c r="F251" s="15">
        <v>0.18644022299999999</v>
      </c>
      <c r="G251" s="15">
        <v>-0.270254622</v>
      </c>
      <c r="H251" s="15">
        <v>4.2</v>
      </c>
      <c r="I251" s="15">
        <v>5.5</v>
      </c>
      <c r="K251" s="15" t="s">
        <v>102</v>
      </c>
      <c r="L251" s="15">
        <v>2.6660538740000002</v>
      </c>
      <c r="M251" s="15">
        <v>-9.9790735000000005E-2</v>
      </c>
      <c r="N251" s="15">
        <v>-6.1034469000000001E-2</v>
      </c>
      <c r="O251" s="15">
        <v>0.110314333</v>
      </c>
      <c r="P251" s="15">
        <v>-0.19535966299999999</v>
      </c>
      <c r="Q251" s="15">
        <v>3.5</v>
      </c>
      <c r="R251" s="15">
        <v>4.5</v>
      </c>
      <c r="T251" s="15" t="s">
        <v>102</v>
      </c>
      <c r="U251" s="15">
        <v>2.3233033220000001</v>
      </c>
      <c r="V251" s="15">
        <v>9.6421823000000004E-2</v>
      </c>
      <c r="W251" s="15">
        <v>-8.9972754000000002E-2</v>
      </c>
      <c r="X251" s="15">
        <v>0.29711364099999998</v>
      </c>
      <c r="Y251" s="15">
        <v>-0.33778570099999999</v>
      </c>
      <c r="Z251" s="15">
        <v>4.3</v>
      </c>
      <c r="AA251" s="15">
        <v>5</v>
      </c>
    </row>
    <row r="252" spans="1:27" x14ac:dyDescent="0.2">
      <c r="A252" s="15">
        <v>203</v>
      </c>
      <c r="B252" s="15" t="s">
        <v>103</v>
      </c>
      <c r="C252" s="15">
        <v>3.347885974</v>
      </c>
      <c r="D252" s="15">
        <v>-0.49285262600000002</v>
      </c>
      <c r="E252" s="15">
        <v>-2.016602E-2</v>
      </c>
      <c r="F252" s="15">
        <v>0.209591262</v>
      </c>
      <c r="G252" s="15">
        <v>-0.35963632600000001</v>
      </c>
      <c r="H252" s="15">
        <v>4.2</v>
      </c>
      <c r="I252" s="15">
        <v>5</v>
      </c>
      <c r="K252" s="15" t="s">
        <v>103</v>
      </c>
      <c r="L252" s="15">
        <v>1.4893782550000001</v>
      </c>
      <c r="M252" s="15">
        <v>0.66024412700000001</v>
      </c>
      <c r="N252" s="15">
        <v>-0.196460365</v>
      </c>
      <c r="O252" s="15">
        <v>0.230597206</v>
      </c>
      <c r="P252" s="15">
        <v>-0.123139835</v>
      </c>
      <c r="Q252" s="15">
        <v>3</v>
      </c>
      <c r="R252" s="15">
        <v>4</v>
      </c>
      <c r="T252" s="15" t="s">
        <v>103</v>
      </c>
      <c r="U252" s="15">
        <v>2.8681343180000001</v>
      </c>
      <c r="V252" s="15">
        <v>-0.22172225400000001</v>
      </c>
      <c r="W252" s="15">
        <v>-5.3120008000000003E-2</v>
      </c>
      <c r="X252" s="15">
        <v>0.27031094300000003</v>
      </c>
      <c r="Y252" s="15">
        <v>-0.31247415200000001</v>
      </c>
      <c r="Z252" s="15">
        <v>4</v>
      </c>
      <c r="AA252" s="15">
        <v>4.5</v>
      </c>
    </row>
    <row r="253" spans="1:27" x14ac:dyDescent="0.2">
      <c r="A253" s="15">
        <v>204</v>
      </c>
      <c r="B253" s="15" t="s">
        <v>104</v>
      </c>
      <c r="C253" s="15">
        <v>3.4591812549999998</v>
      </c>
      <c r="D253" s="15">
        <v>-0.52102628299999998</v>
      </c>
      <c r="E253" s="15">
        <v>-1.5255273999999999E-2</v>
      </c>
      <c r="F253" s="15">
        <v>0.31489176099999999</v>
      </c>
      <c r="G253" s="15">
        <v>-0.53338452300000005</v>
      </c>
      <c r="H253" s="15">
        <v>4.5</v>
      </c>
      <c r="I253" s="15">
        <v>5.0999999999999996</v>
      </c>
      <c r="K253" s="15" t="s">
        <v>104</v>
      </c>
      <c r="L253" s="15">
        <v>2.6644810319999999</v>
      </c>
      <c r="M253" s="15">
        <v>-9.9105648000000005E-2</v>
      </c>
      <c r="N253" s="15">
        <v>-6.3851863999999994E-2</v>
      </c>
      <c r="O253" s="15">
        <v>6.9091944000000002E-2</v>
      </c>
      <c r="P253" s="15">
        <v>4.323955E-3</v>
      </c>
      <c r="Q253" s="15">
        <v>3.2</v>
      </c>
      <c r="R253" s="15">
        <v>4</v>
      </c>
      <c r="T253" s="15" t="s">
        <v>104</v>
      </c>
      <c r="U253" s="15">
        <v>2.6306140500000001</v>
      </c>
      <c r="V253" s="15">
        <v>-5.2383086000000002E-2</v>
      </c>
      <c r="W253" s="15">
        <v>-7.6425388999999996E-2</v>
      </c>
      <c r="X253" s="15">
        <v>0.35332491100000002</v>
      </c>
      <c r="Y253" s="15">
        <v>-0.36600648099999999</v>
      </c>
      <c r="Z253" s="15">
        <v>4</v>
      </c>
      <c r="AA253" s="15">
        <v>4.5</v>
      </c>
    </row>
    <row r="254" spans="1:27" x14ac:dyDescent="0.2">
      <c r="A254" s="15">
        <v>205</v>
      </c>
      <c r="B254" s="15" t="s">
        <v>105</v>
      </c>
      <c r="C254" s="15">
        <v>2.6447628980000002</v>
      </c>
      <c r="D254" s="15">
        <v>-0.128220203</v>
      </c>
      <c r="E254" s="15">
        <v>-8.4057593999999999E-2</v>
      </c>
      <c r="F254" s="15">
        <v>0.25437263799999998</v>
      </c>
      <c r="G254" s="15">
        <v>-0.33057810799999998</v>
      </c>
      <c r="H254" s="15">
        <v>3.5</v>
      </c>
      <c r="I254" s="15">
        <v>4.5</v>
      </c>
      <c r="K254" s="15" t="s">
        <v>105</v>
      </c>
      <c r="L254" s="15">
        <v>2.0811847299999999</v>
      </c>
      <c r="M254" s="15">
        <v>0.20023730300000001</v>
      </c>
      <c r="N254" s="15">
        <v>-0.12142049000000001</v>
      </c>
      <c r="O254" s="15">
        <v>0.16001242099999999</v>
      </c>
      <c r="P254" s="15">
        <v>-8.9471793999999993E-2</v>
      </c>
      <c r="Q254" s="15">
        <v>3</v>
      </c>
      <c r="R254" s="15">
        <v>3.8</v>
      </c>
      <c r="T254" s="15" t="s">
        <v>105</v>
      </c>
      <c r="U254" s="15">
        <v>2.5450953369999998</v>
      </c>
      <c r="V254" s="15">
        <v>-6.9378031000000007E-2</v>
      </c>
      <c r="W254" s="15">
        <v>-8.7963566000000007E-2</v>
      </c>
      <c r="X254" s="15">
        <v>0.30338400199999999</v>
      </c>
      <c r="Y254" s="15">
        <v>-0.290793782</v>
      </c>
      <c r="Z254" s="15">
        <v>3.5</v>
      </c>
      <c r="AA254" s="15">
        <v>4.0999999999999996</v>
      </c>
    </row>
    <row r="255" spans="1:27" x14ac:dyDescent="0.2">
      <c r="A255" s="15">
        <v>206</v>
      </c>
      <c r="B255" s="15" t="s">
        <v>106</v>
      </c>
      <c r="C255" s="15">
        <v>2.1733142700000001</v>
      </c>
      <c r="D255" s="15">
        <v>8.9338956999999997E-2</v>
      </c>
      <c r="E255" s="15">
        <v>-0.11316812399999999</v>
      </c>
      <c r="F255" s="15">
        <v>0.55913173000000005</v>
      </c>
      <c r="G255" s="15">
        <v>-0.47076070199999998</v>
      </c>
      <c r="H255" s="15">
        <v>3.5</v>
      </c>
      <c r="I255" s="15">
        <v>4.0999999999999996</v>
      </c>
      <c r="K255" s="15" t="s">
        <v>106</v>
      </c>
      <c r="L255" s="15">
        <v>0.98151889999999997</v>
      </c>
      <c r="M255" s="15">
        <v>0.85032625500000003</v>
      </c>
      <c r="N255" s="15">
        <v>-0.224832159</v>
      </c>
      <c r="O255" s="15">
        <v>0.52679033799999997</v>
      </c>
      <c r="P255" s="15">
        <v>-0.134675197</v>
      </c>
      <c r="Q255" s="15">
        <v>3.1</v>
      </c>
      <c r="R255" s="15">
        <v>3.4</v>
      </c>
      <c r="T255" s="15" t="s">
        <v>106</v>
      </c>
      <c r="U255" s="15">
        <v>3.162869771</v>
      </c>
      <c r="V255" s="15">
        <v>-0.62983871000000002</v>
      </c>
      <c r="W255" s="15">
        <v>2.0100264E-2</v>
      </c>
      <c r="X255" s="15">
        <v>0.30440156699999998</v>
      </c>
      <c r="Y255" s="15">
        <v>-0.47611151099999999</v>
      </c>
      <c r="Z255" s="15">
        <v>3.4</v>
      </c>
      <c r="AA255" s="15">
        <v>4</v>
      </c>
    </row>
    <row r="256" spans="1:27" x14ac:dyDescent="0.2">
      <c r="A256" s="15">
        <v>207</v>
      </c>
      <c r="B256" s="15" t="s">
        <v>107</v>
      </c>
      <c r="C256" s="15">
        <v>1.2649087210000001</v>
      </c>
      <c r="D256" s="15">
        <v>0.94155880999999997</v>
      </c>
      <c r="E256" s="15">
        <v>-0.28388780400000002</v>
      </c>
      <c r="F256" s="15">
        <v>0.44147729200000002</v>
      </c>
      <c r="G256" s="15">
        <v>-0.44272813100000002</v>
      </c>
      <c r="H256" s="15">
        <v>3.1</v>
      </c>
      <c r="I256" s="15">
        <v>4.5</v>
      </c>
      <c r="K256" s="15" t="s">
        <v>107</v>
      </c>
      <c r="L256" s="15">
        <v>0.59937657099999997</v>
      </c>
      <c r="M256" s="15">
        <v>1.3482323359999999</v>
      </c>
      <c r="N256" s="15">
        <v>-0.33937867500000002</v>
      </c>
      <c r="O256" s="15">
        <v>0.39072378800000002</v>
      </c>
      <c r="P256" s="15">
        <v>4.6182082999999999E-2</v>
      </c>
      <c r="Q256" s="15">
        <v>2.8</v>
      </c>
      <c r="R256" s="15">
        <v>3.7</v>
      </c>
      <c r="T256" s="15" t="s">
        <v>107</v>
      </c>
      <c r="U256" s="15">
        <v>1.4238215869999999</v>
      </c>
      <c r="V256" s="15">
        <v>0.71697065900000001</v>
      </c>
      <c r="W256" s="15">
        <v>-0.22145975700000001</v>
      </c>
      <c r="X256" s="15">
        <v>0.67069759799999995</v>
      </c>
      <c r="Y256" s="15">
        <v>-0.78741349500000002</v>
      </c>
      <c r="Z256" s="15">
        <v>3.4</v>
      </c>
      <c r="AA256" s="15">
        <v>4</v>
      </c>
    </row>
    <row r="257" spans="1:27" x14ac:dyDescent="0.2">
      <c r="A257" s="15">
        <v>208</v>
      </c>
      <c r="B257" s="15" t="s">
        <v>108</v>
      </c>
      <c r="C257" s="15">
        <v>1.8505016350000001</v>
      </c>
      <c r="D257" s="15">
        <v>0.32792959300000002</v>
      </c>
      <c r="E257" s="15">
        <v>-0.11600226800000001</v>
      </c>
      <c r="F257" s="15">
        <v>0.19290542699999999</v>
      </c>
      <c r="G257" s="15">
        <v>-0.32699154200000002</v>
      </c>
      <c r="H257" s="15">
        <v>4.5</v>
      </c>
      <c r="I257" s="15">
        <v>6.5</v>
      </c>
      <c r="K257" s="15" t="s">
        <v>108</v>
      </c>
      <c r="L257" s="15">
        <v>1.144707463</v>
      </c>
      <c r="M257" s="15">
        <v>0.81800634000000005</v>
      </c>
      <c r="N257" s="15">
        <v>-0.19812244300000001</v>
      </c>
      <c r="O257" s="15">
        <v>0.26424592200000002</v>
      </c>
      <c r="P257" s="15">
        <v>-6.0114643000000002E-2</v>
      </c>
      <c r="Q257" s="15">
        <v>3.5</v>
      </c>
      <c r="R257" s="15">
        <v>4</v>
      </c>
      <c r="T257" s="15" t="s">
        <v>108</v>
      </c>
      <c r="U257" s="15">
        <v>1.998627902</v>
      </c>
      <c r="V257" s="15">
        <v>0.228185361</v>
      </c>
      <c r="W257" s="15">
        <v>-9.9057959000000001E-2</v>
      </c>
      <c r="X257" s="15">
        <v>0.18452697900000001</v>
      </c>
      <c r="Y257" s="15">
        <v>-0.27915859100000001</v>
      </c>
      <c r="Z257" s="15">
        <v>4.5</v>
      </c>
      <c r="AA257" s="15">
        <v>6</v>
      </c>
    </row>
    <row r="258" spans="1:27" x14ac:dyDescent="0.2">
      <c r="A258" s="15">
        <v>209</v>
      </c>
      <c r="B258" s="410">
        <v>40087</v>
      </c>
      <c r="K258" s="15">
        <v>40087</v>
      </c>
      <c r="T258" s="15">
        <v>40087</v>
      </c>
    </row>
    <row r="259" spans="1:27" x14ac:dyDescent="0.2">
      <c r="A259" s="15">
        <v>210</v>
      </c>
      <c r="B259" s="15" t="s">
        <v>100</v>
      </c>
      <c r="C259" s="15">
        <v>3.5534897569999999</v>
      </c>
      <c r="D259" s="15">
        <v>-0.51734344300000001</v>
      </c>
      <c r="E259" s="15">
        <v>-1.3624452E-2</v>
      </c>
      <c r="F259" s="15">
        <v>0.29851267799999998</v>
      </c>
      <c r="G259" s="15">
        <v>-0.52025100400000002</v>
      </c>
      <c r="H259" s="15">
        <v>5</v>
      </c>
      <c r="I259" s="15">
        <v>5.6</v>
      </c>
      <c r="K259" s="15" t="s">
        <v>100</v>
      </c>
      <c r="L259" s="15">
        <v>2.9915385209999998</v>
      </c>
      <c r="M259" s="15">
        <v>-0.27594674400000002</v>
      </c>
      <c r="N259" s="15">
        <v>-3.4480268000000001E-2</v>
      </c>
      <c r="O259" s="15">
        <v>6.3485142999999994E-2</v>
      </c>
      <c r="P259" s="15">
        <v>-4.6424108999999998E-2</v>
      </c>
      <c r="Q259" s="15">
        <v>3.5</v>
      </c>
      <c r="R259" s="15">
        <v>4.5</v>
      </c>
      <c r="T259" s="15" t="s">
        <v>100</v>
      </c>
      <c r="U259" s="15">
        <v>2.4757749050000002</v>
      </c>
      <c r="V259" s="15">
        <v>1.7795440999999999E-2</v>
      </c>
      <c r="W259" s="15">
        <v>-7.6714036999999999E-2</v>
      </c>
      <c r="X259" s="15">
        <v>0.29614484400000002</v>
      </c>
      <c r="Y259" s="15">
        <v>-0.386553482</v>
      </c>
      <c r="Z259" s="15">
        <v>4.5</v>
      </c>
      <c r="AA259" s="15">
        <v>5.2</v>
      </c>
    </row>
    <row r="260" spans="1:27" x14ac:dyDescent="0.2">
      <c r="A260" s="15">
        <v>211</v>
      </c>
      <c r="B260" s="15" t="s">
        <v>101</v>
      </c>
      <c r="C260" s="15">
        <v>3.6172135970000001</v>
      </c>
      <c r="D260" s="15">
        <v>-0.56182123799999995</v>
      </c>
      <c r="E260" s="15">
        <v>-8.5127540000000008E-3</v>
      </c>
      <c r="F260" s="15">
        <v>0.221861747</v>
      </c>
      <c r="G260" s="15">
        <v>-0.284245364</v>
      </c>
      <c r="H260" s="15">
        <v>4.8</v>
      </c>
      <c r="I260" s="15">
        <v>5.5</v>
      </c>
      <c r="K260" s="15" t="s">
        <v>101</v>
      </c>
      <c r="L260" s="15">
        <v>2.5937328609999999</v>
      </c>
      <c r="M260" s="15">
        <v>-4.9578509E-2</v>
      </c>
      <c r="N260" s="15">
        <v>-6.8961889999999998E-2</v>
      </c>
      <c r="O260" s="15">
        <v>0.109485101</v>
      </c>
      <c r="P260" s="15">
        <v>-7.2845760999999995E-2</v>
      </c>
      <c r="Q260" s="15">
        <v>3.5</v>
      </c>
      <c r="R260" s="15">
        <v>4.5</v>
      </c>
      <c r="T260" s="15" t="s">
        <v>101</v>
      </c>
      <c r="U260" s="15">
        <v>2.6697256789999999</v>
      </c>
      <c r="V260" s="15">
        <v>-8.1925016000000003E-2</v>
      </c>
      <c r="W260" s="15">
        <v>-6.5370305000000004E-2</v>
      </c>
      <c r="X260" s="15">
        <v>0.35584576200000001</v>
      </c>
      <c r="Y260" s="15">
        <v>-0.32796175500000002</v>
      </c>
      <c r="Z260" s="15">
        <v>4.5</v>
      </c>
      <c r="AA260" s="15">
        <v>5</v>
      </c>
    </row>
    <row r="261" spans="1:27" x14ac:dyDescent="0.2">
      <c r="A261" s="15">
        <v>212</v>
      </c>
      <c r="B261" s="15" t="s">
        <v>102</v>
      </c>
      <c r="C261" s="15">
        <v>2.9783422079999999</v>
      </c>
      <c r="D261" s="15">
        <v>-0.20904705800000001</v>
      </c>
      <c r="E261" s="15">
        <v>-6.0108103000000003E-2</v>
      </c>
      <c r="F261" s="15">
        <v>0.18644022299999999</v>
      </c>
      <c r="G261" s="15">
        <v>-0.270254622</v>
      </c>
      <c r="H261" s="15">
        <v>4.2</v>
      </c>
      <c r="I261" s="15">
        <v>5.5</v>
      </c>
      <c r="K261" s="15" t="s">
        <v>102</v>
      </c>
      <c r="L261" s="15">
        <v>2.650646901</v>
      </c>
      <c r="M261" s="15">
        <v>-9.9790735000000005E-2</v>
      </c>
      <c r="N261" s="15">
        <v>-6.1034469000000001E-2</v>
      </c>
      <c r="O261" s="15">
        <v>0.110314333</v>
      </c>
      <c r="P261" s="15">
        <v>-0.19535966299999999</v>
      </c>
      <c r="Q261" s="15">
        <v>3.5</v>
      </c>
      <c r="R261" s="15">
        <v>4.5</v>
      </c>
      <c r="T261" s="15" t="s">
        <v>102</v>
      </c>
      <c r="U261" s="15">
        <v>2.3078963479999999</v>
      </c>
      <c r="V261" s="15">
        <v>9.6421823000000004E-2</v>
      </c>
      <c r="W261" s="15">
        <v>-8.9972754000000002E-2</v>
      </c>
      <c r="X261" s="15">
        <v>0.29711364099999998</v>
      </c>
      <c r="Y261" s="15">
        <v>-0.33778570099999999</v>
      </c>
      <c r="Z261" s="15">
        <v>4.3</v>
      </c>
      <c r="AA261" s="15">
        <v>5</v>
      </c>
    </row>
    <row r="262" spans="1:27" x14ac:dyDescent="0.2">
      <c r="A262" s="15">
        <v>213</v>
      </c>
      <c r="B262" s="15" t="s">
        <v>103</v>
      </c>
      <c r="C262" s="15">
        <v>3.3328131050000001</v>
      </c>
      <c r="D262" s="15">
        <v>-0.49285262600000002</v>
      </c>
      <c r="E262" s="15">
        <v>-2.016602E-2</v>
      </c>
      <c r="F262" s="15">
        <v>0.209591262</v>
      </c>
      <c r="G262" s="15">
        <v>-0.35963632600000001</v>
      </c>
      <c r="H262" s="15">
        <v>4.2</v>
      </c>
      <c r="I262" s="15">
        <v>5</v>
      </c>
      <c r="K262" s="15" t="s">
        <v>103</v>
      </c>
      <c r="L262" s="15">
        <v>1.4743053850000001</v>
      </c>
      <c r="M262" s="15">
        <v>0.66024412700000001</v>
      </c>
      <c r="N262" s="15">
        <v>-0.196460365</v>
      </c>
      <c r="O262" s="15">
        <v>0.230597206</v>
      </c>
      <c r="P262" s="15">
        <v>-0.123139835</v>
      </c>
      <c r="Q262" s="15">
        <v>3</v>
      </c>
      <c r="R262" s="15">
        <v>4</v>
      </c>
      <c r="T262" s="15" t="s">
        <v>103</v>
      </c>
      <c r="U262" s="15">
        <v>2.8530614480000001</v>
      </c>
      <c r="V262" s="15">
        <v>-0.22172225400000001</v>
      </c>
      <c r="W262" s="15">
        <v>-5.3120008000000003E-2</v>
      </c>
      <c r="X262" s="15">
        <v>0.27031094300000003</v>
      </c>
      <c r="Y262" s="15">
        <v>-0.31247415200000001</v>
      </c>
      <c r="Z262" s="15">
        <v>4</v>
      </c>
      <c r="AA262" s="15">
        <v>4.5</v>
      </c>
    </row>
    <row r="263" spans="1:27" x14ac:dyDescent="0.2">
      <c r="A263" s="15">
        <v>214</v>
      </c>
      <c r="B263" s="15" t="s">
        <v>104</v>
      </c>
      <c r="C263" s="15">
        <v>3.4437910879999998</v>
      </c>
      <c r="D263" s="15">
        <v>-0.52102628299999998</v>
      </c>
      <c r="E263" s="15">
        <v>-1.5255273999999999E-2</v>
      </c>
      <c r="F263" s="15">
        <v>0.31489176099999999</v>
      </c>
      <c r="G263" s="15">
        <v>-0.53338452300000005</v>
      </c>
      <c r="H263" s="15">
        <v>4.5</v>
      </c>
      <c r="I263" s="15">
        <v>5.0999999999999996</v>
      </c>
      <c r="K263" s="15" t="s">
        <v>104</v>
      </c>
      <c r="L263" s="15">
        <v>2.6490908649999998</v>
      </c>
      <c r="M263" s="15">
        <v>-9.9105648000000005E-2</v>
      </c>
      <c r="N263" s="15">
        <v>-6.3851863999999994E-2</v>
      </c>
      <c r="O263" s="15">
        <v>6.9091944000000002E-2</v>
      </c>
      <c r="P263" s="15">
        <v>4.323955E-3</v>
      </c>
      <c r="Q263" s="15">
        <v>3.2</v>
      </c>
      <c r="R263" s="15">
        <v>4</v>
      </c>
      <c r="T263" s="15" t="s">
        <v>104</v>
      </c>
      <c r="U263" s="15">
        <v>2.6152238830000001</v>
      </c>
      <c r="V263" s="15">
        <v>-5.2383086000000002E-2</v>
      </c>
      <c r="W263" s="15">
        <v>-7.6425388999999996E-2</v>
      </c>
      <c r="X263" s="15">
        <v>0.35332491100000002</v>
      </c>
      <c r="Y263" s="15">
        <v>-0.36600648099999999</v>
      </c>
      <c r="Z263" s="15">
        <v>4</v>
      </c>
      <c r="AA263" s="15">
        <v>4.5</v>
      </c>
    </row>
    <row r="264" spans="1:27" x14ac:dyDescent="0.2">
      <c r="A264" s="15">
        <v>215</v>
      </c>
      <c r="B264" s="15" t="s">
        <v>105</v>
      </c>
      <c r="C264" s="15">
        <v>2.6296509060000002</v>
      </c>
      <c r="D264" s="15">
        <v>-0.128220203</v>
      </c>
      <c r="E264" s="15">
        <v>-8.4057593999999999E-2</v>
      </c>
      <c r="F264" s="15">
        <v>0.25437263799999998</v>
      </c>
      <c r="G264" s="15">
        <v>-0.33057810799999998</v>
      </c>
      <c r="H264" s="15">
        <v>3.5</v>
      </c>
      <c r="I264" s="15">
        <v>4.5</v>
      </c>
      <c r="K264" s="15" t="s">
        <v>105</v>
      </c>
      <c r="L264" s="15">
        <v>2.0660727379999999</v>
      </c>
      <c r="M264" s="15">
        <v>0.20023730300000001</v>
      </c>
      <c r="N264" s="15">
        <v>-0.12142049000000001</v>
      </c>
      <c r="O264" s="15">
        <v>0.16001242099999999</v>
      </c>
      <c r="P264" s="15">
        <v>-8.9471793999999993E-2</v>
      </c>
      <c r="Q264" s="15">
        <v>3</v>
      </c>
      <c r="R264" s="15">
        <v>3.8</v>
      </c>
      <c r="T264" s="15" t="s">
        <v>105</v>
      </c>
      <c r="U264" s="15">
        <v>2.5299833459999999</v>
      </c>
      <c r="V264" s="15">
        <v>-6.9378031000000007E-2</v>
      </c>
      <c r="W264" s="15">
        <v>-8.7963566000000007E-2</v>
      </c>
      <c r="X264" s="15">
        <v>0.30338400199999999</v>
      </c>
      <c r="Y264" s="15">
        <v>-0.290793782</v>
      </c>
      <c r="Z264" s="15">
        <v>3.5</v>
      </c>
      <c r="AA264" s="15">
        <v>4.0999999999999996</v>
      </c>
    </row>
    <row r="265" spans="1:27" x14ac:dyDescent="0.2">
      <c r="A265" s="15">
        <v>216</v>
      </c>
      <c r="B265" s="15" t="s">
        <v>106</v>
      </c>
      <c r="C265" s="15">
        <v>2.1604832749999998</v>
      </c>
      <c r="D265" s="15">
        <v>8.9338956999999997E-2</v>
      </c>
      <c r="E265" s="15">
        <v>-0.11316812399999999</v>
      </c>
      <c r="F265" s="15">
        <v>0.55913173000000005</v>
      </c>
      <c r="G265" s="15">
        <v>-0.47076070199999998</v>
      </c>
      <c r="H265" s="15">
        <v>3.5</v>
      </c>
      <c r="I265" s="15">
        <v>4.0999999999999996</v>
      </c>
      <c r="K265" s="15" t="s">
        <v>106</v>
      </c>
      <c r="L265" s="15">
        <v>0.96868790500000002</v>
      </c>
      <c r="M265" s="15">
        <v>0.85032625500000003</v>
      </c>
      <c r="N265" s="15">
        <v>-0.224832159</v>
      </c>
      <c r="O265" s="15">
        <v>0.52679033799999997</v>
      </c>
      <c r="P265" s="15">
        <v>-0.134675197</v>
      </c>
      <c r="Q265" s="15">
        <v>3.1</v>
      </c>
      <c r="R265" s="15">
        <v>3.4</v>
      </c>
      <c r="T265" s="15" t="s">
        <v>106</v>
      </c>
      <c r="U265" s="15">
        <v>3.1500387760000002</v>
      </c>
      <c r="V265" s="15">
        <v>-0.62983871000000002</v>
      </c>
      <c r="W265" s="15">
        <v>2.0100264E-2</v>
      </c>
      <c r="X265" s="15">
        <v>0.30440156699999998</v>
      </c>
      <c r="Y265" s="15">
        <v>-0.47611151099999999</v>
      </c>
      <c r="Z265" s="15">
        <v>3.4</v>
      </c>
      <c r="AA265" s="15">
        <v>4</v>
      </c>
    </row>
    <row r="266" spans="1:27" x14ac:dyDescent="0.2">
      <c r="A266" s="15">
        <v>217</v>
      </c>
      <c r="B266" s="15" t="s">
        <v>107</v>
      </c>
      <c r="C266" s="15">
        <v>1.249554767</v>
      </c>
      <c r="D266" s="15">
        <v>0.94155880999999997</v>
      </c>
      <c r="E266" s="15">
        <v>-0.28388780400000002</v>
      </c>
      <c r="F266" s="15">
        <v>0.44147729200000002</v>
      </c>
      <c r="G266" s="15">
        <v>-0.44272813100000002</v>
      </c>
      <c r="H266" s="15">
        <v>3.1</v>
      </c>
      <c r="I266" s="15">
        <v>4.5</v>
      </c>
      <c r="K266" s="15" t="s">
        <v>107</v>
      </c>
      <c r="L266" s="15">
        <v>0.58402261600000005</v>
      </c>
      <c r="M266" s="15">
        <v>1.3482323359999999</v>
      </c>
      <c r="N266" s="15">
        <v>-0.33937867500000002</v>
      </c>
      <c r="O266" s="15">
        <v>0.39072378800000002</v>
      </c>
      <c r="P266" s="15">
        <v>4.6182082999999999E-2</v>
      </c>
      <c r="Q266" s="15">
        <v>2.8</v>
      </c>
      <c r="R266" s="15">
        <v>3.7</v>
      </c>
      <c r="T266" s="15" t="s">
        <v>107</v>
      </c>
      <c r="U266" s="15">
        <v>1.4084676330000001</v>
      </c>
      <c r="V266" s="15">
        <v>0.71697065900000001</v>
      </c>
      <c r="W266" s="15">
        <v>-0.22145975700000001</v>
      </c>
      <c r="X266" s="15">
        <v>0.67069759799999995</v>
      </c>
      <c r="Y266" s="15">
        <v>-0.78741349500000002</v>
      </c>
      <c r="Z266" s="15">
        <v>3.4</v>
      </c>
      <c r="AA266" s="15">
        <v>4</v>
      </c>
    </row>
    <row r="267" spans="1:27" x14ac:dyDescent="0.2">
      <c r="A267" s="15">
        <v>218</v>
      </c>
      <c r="B267" s="15" t="s">
        <v>108</v>
      </c>
      <c r="C267" s="15">
        <v>1.8352799449999999</v>
      </c>
      <c r="D267" s="15">
        <v>0.32792959300000002</v>
      </c>
      <c r="E267" s="15">
        <v>-0.11600226800000001</v>
      </c>
      <c r="F267" s="15">
        <v>0.19290542699999999</v>
      </c>
      <c r="G267" s="15">
        <v>-0.32699154200000002</v>
      </c>
      <c r="H267" s="15">
        <v>4.5</v>
      </c>
      <c r="I267" s="15">
        <v>6.5</v>
      </c>
      <c r="K267" s="15" t="s">
        <v>108</v>
      </c>
      <c r="L267" s="15">
        <v>1.1294875040000001</v>
      </c>
      <c r="M267" s="15">
        <v>0.81800634000000005</v>
      </c>
      <c r="N267" s="15">
        <v>-0.19812244300000001</v>
      </c>
      <c r="O267" s="15">
        <v>0.26424592200000002</v>
      </c>
      <c r="P267" s="15">
        <v>-6.0114643000000002E-2</v>
      </c>
      <c r="Q267" s="15">
        <v>3.5</v>
      </c>
      <c r="R267" s="15">
        <v>4</v>
      </c>
      <c r="T267" s="15" t="s">
        <v>108</v>
      </c>
      <c r="U267" s="15">
        <v>1.983407943</v>
      </c>
      <c r="V267" s="15">
        <v>0.228185361</v>
      </c>
      <c r="W267" s="15">
        <v>-9.9057959000000001E-2</v>
      </c>
      <c r="X267" s="15">
        <v>0.18452697900000001</v>
      </c>
      <c r="Y267" s="15">
        <v>-0.27915859100000001</v>
      </c>
      <c r="Z267" s="15">
        <v>4.5</v>
      </c>
      <c r="AA267" s="15">
        <v>6</v>
      </c>
    </row>
    <row r="268" spans="1:27" x14ac:dyDescent="0.2">
      <c r="A268" s="15">
        <v>219</v>
      </c>
      <c r="B268" s="410">
        <v>40118</v>
      </c>
      <c r="K268" s="15">
        <v>40118</v>
      </c>
      <c r="T268" s="15">
        <v>40118</v>
      </c>
    </row>
    <row r="269" spans="1:27" x14ac:dyDescent="0.2">
      <c r="A269" s="15">
        <v>220</v>
      </c>
      <c r="B269" s="15" t="s">
        <v>100</v>
      </c>
      <c r="C269" s="15">
        <v>3.5392670559999999</v>
      </c>
      <c r="D269" s="15">
        <v>-0.51734344300000001</v>
      </c>
      <c r="E269" s="15">
        <v>-1.3624452E-2</v>
      </c>
      <c r="F269" s="15">
        <v>0.29851267799999998</v>
      </c>
      <c r="G269" s="15">
        <v>-0.52025100400000002</v>
      </c>
      <c r="H269" s="15">
        <v>5</v>
      </c>
      <c r="I269" s="15">
        <v>5.6</v>
      </c>
      <c r="K269" s="15" t="s">
        <v>100</v>
      </c>
      <c r="L269" s="15">
        <v>2.9773158199999998</v>
      </c>
      <c r="M269" s="15">
        <v>-0.27594674400000002</v>
      </c>
      <c r="N269" s="15">
        <v>-3.4480268000000001E-2</v>
      </c>
      <c r="O269" s="15">
        <v>6.3485142999999994E-2</v>
      </c>
      <c r="P269" s="15">
        <v>-4.6424108999999998E-2</v>
      </c>
      <c r="Q269" s="15">
        <v>3.5</v>
      </c>
      <c r="R269" s="15">
        <v>4.5</v>
      </c>
      <c r="T269" s="15" t="s">
        <v>100</v>
      </c>
      <c r="U269" s="15">
        <v>2.4615522040000002</v>
      </c>
      <c r="V269" s="15">
        <v>1.7795440999999999E-2</v>
      </c>
      <c r="W269" s="15">
        <v>-7.6714036999999999E-2</v>
      </c>
      <c r="X269" s="15">
        <v>0.29614484400000002</v>
      </c>
      <c r="Y269" s="15">
        <v>-0.386553482</v>
      </c>
      <c r="Z269" s="15">
        <v>4.5</v>
      </c>
      <c r="AA269" s="15">
        <v>5.2</v>
      </c>
    </row>
    <row r="270" spans="1:27" x14ac:dyDescent="0.2">
      <c r="A270" s="15">
        <v>221</v>
      </c>
      <c r="B270" s="15" t="s">
        <v>101</v>
      </c>
      <c r="C270" s="15">
        <v>3.603015912</v>
      </c>
      <c r="D270" s="15">
        <v>-0.56182123799999995</v>
      </c>
      <c r="E270" s="15">
        <v>-8.5127540000000008E-3</v>
      </c>
      <c r="F270" s="15">
        <v>0.221861747</v>
      </c>
      <c r="G270" s="15">
        <v>-0.284245364</v>
      </c>
      <c r="H270" s="15">
        <v>4.8</v>
      </c>
      <c r="I270" s="15">
        <v>5.5</v>
      </c>
      <c r="K270" s="15" t="s">
        <v>101</v>
      </c>
      <c r="L270" s="15">
        <v>2.5795351750000002</v>
      </c>
      <c r="M270" s="15">
        <v>-4.9578509E-2</v>
      </c>
      <c r="N270" s="15">
        <v>-6.8961889999999998E-2</v>
      </c>
      <c r="O270" s="15">
        <v>0.109485101</v>
      </c>
      <c r="P270" s="15">
        <v>-7.2845760999999995E-2</v>
      </c>
      <c r="Q270" s="15">
        <v>3.5</v>
      </c>
      <c r="R270" s="15">
        <v>4.5</v>
      </c>
      <c r="T270" s="15" t="s">
        <v>101</v>
      </c>
      <c r="U270" s="15">
        <v>2.6555279930000002</v>
      </c>
      <c r="V270" s="15">
        <v>-8.1925016000000003E-2</v>
      </c>
      <c r="W270" s="15">
        <v>-6.5370305000000004E-2</v>
      </c>
      <c r="X270" s="15">
        <v>0.35584576200000001</v>
      </c>
      <c r="Y270" s="15">
        <v>-0.32796175500000002</v>
      </c>
      <c r="Z270" s="15">
        <v>4.5</v>
      </c>
      <c r="AA270" s="15">
        <v>5</v>
      </c>
    </row>
    <row r="271" spans="1:27" x14ac:dyDescent="0.2">
      <c r="A271" s="15">
        <v>222</v>
      </c>
      <c r="B271" s="15" t="s">
        <v>102</v>
      </c>
      <c r="C271" s="15">
        <v>2.9639563369999999</v>
      </c>
      <c r="D271" s="15">
        <v>-0.20904705800000001</v>
      </c>
      <c r="E271" s="15">
        <v>-6.0108103000000003E-2</v>
      </c>
      <c r="F271" s="15">
        <v>0.18644022299999999</v>
      </c>
      <c r="G271" s="15">
        <v>-0.270254622</v>
      </c>
      <c r="H271" s="15">
        <v>4.2</v>
      </c>
      <c r="I271" s="15">
        <v>5.5</v>
      </c>
      <c r="K271" s="15" t="s">
        <v>102</v>
      </c>
      <c r="L271" s="15">
        <v>2.6362610289999999</v>
      </c>
      <c r="M271" s="15">
        <v>-9.9790735000000005E-2</v>
      </c>
      <c r="N271" s="15">
        <v>-6.1034469000000001E-2</v>
      </c>
      <c r="O271" s="15">
        <v>0.110314333</v>
      </c>
      <c r="P271" s="15">
        <v>-0.19535966299999999</v>
      </c>
      <c r="Q271" s="15">
        <v>3.5</v>
      </c>
      <c r="R271" s="15">
        <v>4.5</v>
      </c>
      <c r="T271" s="15" t="s">
        <v>102</v>
      </c>
      <c r="U271" s="15">
        <v>2.2935104769999999</v>
      </c>
      <c r="V271" s="15">
        <v>9.6421823000000004E-2</v>
      </c>
      <c r="W271" s="15">
        <v>-8.9972754000000002E-2</v>
      </c>
      <c r="X271" s="15">
        <v>0.29711364099999998</v>
      </c>
      <c r="Y271" s="15">
        <v>-0.33778570099999999</v>
      </c>
      <c r="Z271" s="15">
        <v>4.3</v>
      </c>
      <c r="AA271" s="15">
        <v>5</v>
      </c>
    </row>
    <row r="272" spans="1:27" x14ac:dyDescent="0.2">
      <c r="A272" s="15">
        <v>223</v>
      </c>
      <c r="B272" s="15" t="s">
        <v>103</v>
      </c>
      <c r="C272" s="15">
        <v>3.3187189240000001</v>
      </c>
      <c r="D272" s="15">
        <v>-0.49285262600000002</v>
      </c>
      <c r="E272" s="15">
        <v>-2.016602E-2</v>
      </c>
      <c r="F272" s="15">
        <v>0.209591262</v>
      </c>
      <c r="G272" s="15">
        <v>-0.35963632600000001</v>
      </c>
      <c r="H272" s="15">
        <v>4.2</v>
      </c>
      <c r="I272" s="15">
        <v>5</v>
      </c>
      <c r="K272" s="15" t="s">
        <v>103</v>
      </c>
      <c r="L272" s="15">
        <v>1.460211205</v>
      </c>
      <c r="M272" s="15">
        <v>0.66024412700000001</v>
      </c>
      <c r="N272" s="15">
        <v>-0.196460365</v>
      </c>
      <c r="O272" s="15">
        <v>0.230597206</v>
      </c>
      <c r="P272" s="15">
        <v>-0.123139835</v>
      </c>
      <c r="Q272" s="15">
        <v>3</v>
      </c>
      <c r="R272" s="15">
        <v>4</v>
      </c>
      <c r="T272" s="15" t="s">
        <v>103</v>
      </c>
      <c r="U272" s="15">
        <v>2.8389672680000002</v>
      </c>
      <c r="V272" s="15">
        <v>-0.22172225400000001</v>
      </c>
      <c r="W272" s="15">
        <v>-5.3120008000000003E-2</v>
      </c>
      <c r="X272" s="15">
        <v>0.27031094300000003</v>
      </c>
      <c r="Y272" s="15">
        <v>-0.31247415200000001</v>
      </c>
      <c r="Z272" s="15">
        <v>4</v>
      </c>
      <c r="AA272" s="15">
        <v>4.5</v>
      </c>
    </row>
    <row r="273" spans="1:27" x14ac:dyDescent="0.2">
      <c r="A273" s="15">
        <v>224</v>
      </c>
      <c r="B273" s="15" t="s">
        <v>104</v>
      </c>
      <c r="C273" s="15">
        <v>3.4294198690000002</v>
      </c>
      <c r="D273" s="15">
        <v>-0.52102628299999998</v>
      </c>
      <c r="E273" s="15">
        <v>-1.5255273999999999E-2</v>
      </c>
      <c r="F273" s="15">
        <v>0.31489176099999999</v>
      </c>
      <c r="G273" s="15">
        <v>-0.53338452300000005</v>
      </c>
      <c r="H273" s="15">
        <v>4.5</v>
      </c>
      <c r="I273" s="15">
        <v>5.0999999999999996</v>
      </c>
      <c r="K273" s="15" t="s">
        <v>104</v>
      </c>
      <c r="L273" s="15">
        <v>2.6347196460000002</v>
      </c>
      <c r="M273" s="15">
        <v>-9.9105648000000005E-2</v>
      </c>
      <c r="N273" s="15">
        <v>-6.3851863999999994E-2</v>
      </c>
      <c r="O273" s="15">
        <v>6.9091944000000002E-2</v>
      </c>
      <c r="P273" s="15">
        <v>4.323955E-3</v>
      </c>
      <c r="Q273" s="15">
        <v>3.2</v>
      </c>
      <c r="R273" s="15">
        <v>4</v>
      </c>
      <c r="T273" s="15" t="s">
        <v>104</v>
      </c>
      <c r="U273" s="15">
        <v>2.600852664</v>
      </c>
      <c r="V273" s="15">
        <v>-5.2383086000000002E-2</v>
      </c>
      <c r="W273" s="15">
        <v>-7.6425388999999996E-2</v>
      </c>
      <c r="X273" s="15">
        <v>0.35332491100000002</v>
      </c>
      <c r="Y273" s="15">
        <v>-0.36600648099999999</v>
      </c>
      <c r="Z273" s="15">
        <v>4</v>
      </c>
      <c r="AA273" s="15">
        <v>4.5</v>
      </c>
    </row>
    <row r="274" spans="1:27" x14ac:dyDescent="0.2">
      <c r="A274" s="15">
        <v>225</v>
      </c>
      <c r="B274" s="15" t="s">
        <v>105</v>
      </c>
      <c r="C274" s="15">
        <v>2.615522527</v>
      </c>
      <c r="D274" s="15">
        <v>-0.128220203</v>
      </c>
      <c r="E274" s="15">
        <v>-8.4057593999999999E-2</v>
      </c>
      <c r="F274" s="15">
        <v>0.25437263799999998</v>
      </c>
      <c r="G274" s="15">
        <v>-0.33057810799999998</v>
      </c>
      <c r="H274" s="15">
        <v>3.5</v>
      </c>
      <c r="I274" s="15">
        <v>4.5</v>
      </c>
      <c r="K274" s="15" t="s">
        <v>105</v>
      </c>
      <c r="L274" s="15">
        <v>2.0519443590000002</v>
      </c>
      <c r="M274" s="15">
        <v>0.20023730300000001</v>
      </c>
      <c r="N274" s="15">
        <v>-0.12142049000000001</v>
      </c>
      <c r="O274" s="15">
        <v>0.16001242099999999</v>
      </c>
      <c r="P274" s="15">
        <v>-8.9471793999999993E-2</v>
      </c>
      <c r="Q274" s="15">
        <v>3</v>
      </c>
      <c r="R274" s="15">
        <v>3.8</v>
      </c>
      <c r="T274" s="15" t="s">
        <v>105</v>
      </c>
      <c r="U274" s="15">
        <v>2.515854966</v>
      </c>
      <c r="V274" s="15">
        <v>-6.9378031000000007E-2</v>
      </c>
      <c r="W274" s="15">
        <v>-8.7963566000000007E-2</v>
      </c>
      <c r="X274" s="15">
        <v>0.30338400199999999</v>
      </c>
      <c r="Y274" s="15">
        <v>-0.290793782</v>
      </c>
      <c r="Z274" s="15">
        <v>3.5</v>
      </c>
      <c r="AA274" s="15">
        <v>4.0999999999999996</v>
      </c>
    </row>
    <row r="275" spans="1:27" x14ac:dyDescent="0.2">
      <c r="A275" s="15">
        <v>226</v>
      </c>
      <c r="B275" s="15" t="s">
        <v>106</v>
      </c>
      <c r="C275" s="15">
        <v>2.1483683349999998</v>
      </c>
      <c r="D275" s="15">
        <v>8.9338956999999997E-2</v>
      </c>
      <c r="E275" s="15">
        <v>-0.11316812399999999</v>
      </c>
      <c r="F275" s="15">
        <v>0.55913173000000005</v>
      </c>
      <c r="G275" s="15">
        <v>-0.47076070199999998</v>
      </c>
      <c r="H275" s="15">
        <v>3.5</v>
      </c>
      <c r="I275" s="15">
        <v>4.0999999999999996</v>
      </c>
      <c r="K275" s="15" t="s">
        <v>106</v>
      </c>
      <c r="L275" s="15">
        <v>0.956572965</v>
      </c>
      <c r="M275" s="15">
        <v>0.85032625500000003</v>
      </c>
      <c r="N275" s="15">
        <v>-0.224832159</v>
      </c>
      <c r="O275" s="15">
        <v>0.52679033799999997</v>
      </c>
      <c r="P275" s="15">
        <v>-0.134675197</v>
      </c>
      <c r="Q275" s="15">
        <v>3.1</v>
      </c>
      <c r="R275" s="15">
        <v>3.4</v>
      </c>
      <c r="T275" s="15" t="s">
        <v>106</v>
      </c>
      <c r="U275" s="15">
        <v>3.1379238360000001</v>
      </c>
      <c r="V275" s="15">
        <v>-0.62983871000000002</v>
      </c>
      <c r="W275" s="15">
        <v>2.0100264E-2</v>
      </c>
      <c r="X275" s="15">
        <v>0.30440156699999998</v>
      </c>
      <c r="Y275" s="15">
        <v>-0.47611151099999999</v>
      </c>
      <c r="Z275" s="15">
        <v>3.4</v>
      </c>
      <c r="AA275" s="15">
        <v>4</v>
      </c>
    </row>
    <row r="276" spans="1:27" x14ac:dyDescent="0.2">
      <c r="A276" s="15">
        <v>227</v>
      </c>
      <c r="B276" s="15" t="s">
        <v>107</v>
      </c>
      <c r="C276" s="15">
        <v>1.235215129</v>
      </c>
      <c r="D276" s="15">
        <v>0.94155880999999997</v>
      </c>
      <c r="E276" s="15">
        <v>-0.28388780400000002</v>
      </c>
      <c r="F276" s="15">
        <v>0.44147729200000002</v>
      </c>
      <c r="G276" s="15">
        <v>-0.44272813100000002</v>
      </c>
      <c r="H276" s="15">
        <v>3.1</v>
      </c>
      <c r="I276" s="15">
        <v>4.5</v>
      </c>
      <c r="K276" s="15" t="s">
        <v>107</v>
      </c>
      <c r="L276" s="15">
        <v>0.56968297800000001</v>
      </c>
      <c r="M276" s="15">
        <v>1.3482323359999999</v>
      </c>
      <c r="N276" s="15">
        <v>-0.33937867500000002</v>
      </c>
      <c r="O276" s="15">
        <v>0.39072378800000002</v>
      </c>
      <c r="P276" s="15">
        <v>4.6182082999999999E-2</v>
      </c>
      <c r="Q276" s="15">
        <v>2.8</v>
      </c>
      <c r="R276" s="15">
        <v>3.7</v>
      </c>
      <c r="T276" s="15" t="s">
        <v>107</v>
      </c>
      <c r="U276" s="15">
        <v>1.394127994</v>
      </c>
      <c r="V276" s="15">
        <v>0.71697065900000001</v>
      </c>
      <c r="W276" s="15">
        <v>-0.22145975700000001</v>
      </c>
      <c r="X276" s="15">
        <v>0.67069759799999995</v>
      </c>
      <c r="Y276" s="15">
        <v>-0.78741349500000002</v>
      </c>
      <c r="Z276" s="15">
        <v>3.4</v>
      </c>
      <c r="AA276" s="15">
        <v>4</v>
      </c>
    </row>
    <row r="277" spans="1:27" x14ac:dyDescent="0.2">
      <c r="A277" s="15">
        <v>228</v>
      </c>
      <c r="B277" s="15" t="s">
        <v>108</v>
      </c>
      <c r="C277" s="15">
        <v>1.8210563369999999</v>
      </c>
      <c r="D277" s="15">
        <v>0.32792959300000002</v>
      </c>
      <c r="E277" s="15">
        <v>-0.11600226800000001</v>
      </c>
      <c r="F277" s="15">
        <v>0.19290542699999999</v>
      </c>
      <c r="G277" s="15">
        <v>-0.32699154200000002</v>
      </c>
      <c r="H277" s="15">
        <v>4.5</v>
      </c>
      <c r="I277" s="15">
        <v>6.5</v>
      </c>
      <c r="K277" s="15" t="s">
        <v>108</v>
      </c>
      <c r="L277" s="15">
        <v>1.1152648030000001</v>
      </c>
      <c r="M277" s="15">
        <v>0.81800634000000005</v>
      </c>
      <c r="N277" s="15">
        <v>-0.19812244300000001</v>
      </c>
      <c r="O277" s="15">
        <v>0.26424592200000002</v>
      </c>
      <c r="P277" s="15">
        <v>-6.0114643000000002E-2</v>
      </c>
      <c r="Q277" s="15">
        <v>3.5</v>
      </c>
      <c r="R277" s="15">
        <v>4</v>
      </c>
      <c r="T277" s="15" t="s">
        <v>108</v>
      </c>
      <c r="U277" s="15">
        <v>1.969185242</v>
      </c>
      <c r="V277" s="15">
        <v>0.228185361</v>
      </c>
      <c r="W277" s="15">
        <v>-9.9057959000000001E-2</v>
      </c>
      <c r="X277" s="15">
        <v>0.18452697900000001</v>
      </c>
      <c r="Y277" s="15">
        <v>-0.27915859100000001</v>
      </c>
      <c r="Z277" s="15">
        <v>4.5</v>
      </c>
      <c r="AA277" s="15">
        <v>6</v>
      </c>
    </row>
    <row r="278" spans="1:27" x14ac:dyDescent="0.2">
      <c r="A278" s="15">
        <v>229</v>
      </c>
      <c r="B278" s="410">
        <v>40148</v>
      </c>
      <c r="K278" s="15">
        <v>40148</v>
      </c>
      <c r="T278" s="15">
        <v>40148</v>
      </c>
    </row>
    <row r="279" spans="1:27" x14ac:dyDescent="0.2">
      <c r="A279" s="15">
        <v>230</v>
      </c>
      <c r="B279" s="15" t="s">
        <v>100</v>
      </c>
      <c r="C279" s="15">
        <v>3.525918924</v>
      </c>
      <c r="D279" s="15">
        <v>-0.51734344300000001</v>
      </c>
      <c r="E279" s="15">
        <v>-1.3624452E-2</v>
      </c>
      <c r="F279" s="15">
        <v>0.29851267799999998</v>
      </c>
      <c r="G279" s="15">
        <v>-0.52025100400000002</v>
      </c>
      <c r="H279" s="15">
        <v>5</v>
      </c>
      <c r="I279" s="15">
        <v>5.6</v>
      </c>
      <c r="K279" s="15" t="s">
        <v>100</v>
      </c>
      <c r="L279" s="15">
        <v>2.9639676879999999</v>
      </c>
      <c r="M279" s="15">
        <v>-0.27594674400000002</v>
      </c>
      <c r="N279" s="15">
        <v>-3.4480268000000001E-2</v>
      </c>
      <c r="O279" s="15">
        <v>6.3485142999999994E-2</v>
      </c>
      <c r="P279" s="15">
        <v>-4.6424108999999998E-2</v>
      </c>
      <c r="Q279" s="15">
        <v>3.5</v>
      </c>
      <c r="R279" s="15">
        <v>4.5</v>
      </c>
      <c r="T279" s="15" t="s">
        <v>100</v>
      </c>
      <c r="U279" s="15">
        <v>2.4482040719999998</v>
      </c>
      <c r="V279" s="15">
        <v>1.7795440999999999E-2</v>
      </c>
      <c r="W279" s="15">
        <v>-7.6714036999999999E-2</v>
      </c>
      <c r="X279" s="15">
        <v>0.29614484400000002</v>
      </c>
      <c r="Y279" s="15">
        <v>-0.386553482</v>
      </c>
      <c r="Z279" s="15">
        <v>4.5</v>
      </c>
      <c r="AA279" s="15">
        <v>5.2</v>
      </c>
    </row>
    <row r="280" spans="1:27" x14ac:dyDescent="0.2">
      <c r="A280" s="15">
        <v>231</v>
      </c>
      <c r="B280" s="15" t="s">
        <v>101</v>
      </c>
      <c r="C280" s="15">
        <v>3.5896898140000002</v>
      </c>
      <c r="D280" s="15">
        <v>-0.56182123799999995</v>
      </c>
      <c r="E280" s="15">
        <v>-8.5127540000000008E-3</v>
      </c>
      <c r="F280" s="15">
        <v>0.221861747</v>
      </c>
      <c r="G280" s="15">
        <v>-0.284245364</v>
      </c>
      <c r="H280" s="15">
        <v>4.8</v>
      </c>
      <c r="I280" s="15">
        <v>5.5</v>
      </c>
      <c r="K280" s="15" t="s">
        <v>101</v>
      </c>
      <c r="L280" s="15">
        <v>2.566209078</v>
      </c>
      <c r="M280" s="15">
        <v>-4.9578509E-2</v>
      </c>
      <c r="N280" s="15">
        <v>-6.8961889999999998E-2</v>
      </c>
      <c r="O280" s="15">
        <v>0.109485101</v>
      </c>
      <c r="P280" s="15">
        <v>-7.2845760999999995E-2</v>
      </c>
      <c r="Q280" s="15">
        <v>3.5</v>
      </c>
      <c r="R280" s="15">
        <v>4.5</v>
      </c>
      <c r="T280" s="15" t="s">
        <v>101</v>
      </c>
      <c r="U280" s="15">
        <v>2.642201896</v>
      </c>
      <c r="V280" s="15">
        <v>-8.1925016000000003E-2</v>
      </c>
      <c r="W280" s="15">
        <v>-6.5370305000000004E-2</v>
      </c>
      <c r="X280" s="15">
        <v>0.35584576200000001</v>
      </c>
      <c r="Y280" s="15">
        <v>-0.32796175500000002</v>
      </c>
      <c r="Z280" s="15">
        <v>4.5</v>
      </c>
      <c r="AA280" s="15">
        <v>5</v>
      </c>
    </row>
    <row r="281" spans="1:27" x14ac:dyDescent="0.2">
      <c r="A281" s="15">
        <v>232</v>
      </c>
      <c r="B281" s="15" t="s">
        <v>102</v>
      </c>
      <c r="C281" s="15">
        <v>2.9504645919999999</v>
      </c>
      <c r="D281" s="15">
        <v>-0.20904705800000001</v>
      </c>
      <c r="E281" s="15">
        <v>-6.0108103000000003E-2</v>
      </c>
      <c r="F281" s="15">
        <v>0.18644022299999999</v>
      </c>
      <c r="G281" s="15">
        <v>-0.270254622</v>
      </c>
      <c r="H281" s="15">
        <v>4.2</v>
      </c>
      <c r="I281" s="15">
        <v>5.5</v>
      </c>
      <c r="K281" s="15" t="s">
        <v>102</v>
      </c>
      <c r="L281" s="15">
        <v>2.622769285</v>
      </c>
      <c r="M281" s="15">
        <v>-9.9790735000000005E-2</v>
      </c>
      <c r="N281" s="15">
        <v>-6.1034469000000001E-2</v>
      </c>
      <c r="O281" s="15">
        <v>0.110314333</v>
      </c>
      <c r="P281" s="15">
        <v>-0.19535966299999999</v>
      </c>
      <c r="Q281" s="15">
        <v>3.5</v>
      </c>
      <c r="R281" s="15">
        <v>4.5</v>
      </c>
      <c r="T281" s="15" t="s">
        <v>102</v>
      </c>
      <c r="U281" s="15">
        <v>2.2800187319999998</v>
      </c>
      <c r="V281" s="15">
        <v>9.6421823000000004E-2</v>
      </c>
      <c r="W281" s="15">
        <v>-8.9972754000000002E-2</v>
      </c>
      <c r="X281" s="15">
        <v>0.29711364099999998</v>
      </c>
      <c r="Y281" s="15">
        <v>-0.33778570099999999</v>
      </c>
      <c r="Z281" s="15">
        <v>4.3</v>
      </c>
      <c r="AA281" s="15">
        <v>5</v>
      </c>
    </row>
    <row r="282" spans="1:27" x14ac:dyDescent="0.2">
      <c r="A282" s="15">
        <v>233</v>
      </c>
      <c r="B282" s="15" t="s">
        <v>103</v>
      </c>
      <c r="C282" s="15">
        <v>3.3054840510000001</v>
      </c>
      <c r="D282" s="15">
        <v>-0.49285262600000002</v>
      </c>
      <c r="E282" s="15">
        <v>-2.016602E-2</v>
      </c>
      <c r="F282" s="15">
        <v>0.209591262</v>
      </c>
      <c r="G282" s="15">
        <v>-0.35963632600000001</v>
      </c>
      <c r="H282" s="15">
        <v>4.2</v>
      </c>
      <c r="I282" s="15">
        <v>5</v>
      </c>
      <c r="K282" s="15" t="s">
        <v>103</v>
      </c>
      <c r="L282" s="15">
        <v>1.4469763309999999</v>
      </c>
      <c r="M282" s="15">
        <v>0.66024412700000001</v>
      </c>
      <c r="N282" s="15">
        <v>-0.196460365</v>
      </c>
      <c r="O282" s="15">
        <v>0.230597206</v>
      </c>
      <c r="P282" s="15">
        <v>-0.123139835</v>
      </c>
      <c r="Q282" s="15">
        <v>3</v>
      </c>
      <c r="R282" s="15">
        <v>4</v>
      </c>
      <c r="T282" s="15" t="s">
        <v>103</v>
      </c>
      <c r="U282" s="15">
        <v>2.8257323940000001</v>
      </c>
      <c r="V282" s="15">
        <v>-0.22172225400000001</v>
      </c>
      <c r="W282" s="15">
        <v>-5.3120008000000003E-2</v>
      </c>
      <c r="X282" s="15">
        <v>0.27031094300000003</v>
      </c>
      <c r="Y282" s="15">
        <v>-0.31247415200000001</v>
      </c>
      <c r="Z282" s="15">
        <v>4</v>
      </c>
      <c r="AA282" s="15">
        <v>4.5</v>
      </c>
    </row>
    <row r="283" spans="1:27" x14ac:dyDescent="0.2">
      <c r="A283" s="15">
        <v>234</v>
      </c>
      <c r="B283" s="15" t="s">
        <v>104</v>
      </c>
      <c r="C283" s="15">
        <v>3.4159410129999999</v>
      </c>
      <c r="D283" s="15">
        <v>-0.52102628299999998</v>
      </c>
      <c r="E283" s="15">
        <v>-1.5255273999999999E-2</v>
      </c>
      <c r="F283" s="15">
        <v>0.31489176099999999</v>
      </c>
      <c r="G283" s="15">
        <v>-0.53338452300000005</v>
      </c>
      <c r="H283" s="15">
        <v>4.5</v>
      </c>
      <c r="I283" s="15">
        <v>5.0999999999999996</v>
      </c>
      <c r="K283" s="15" t="s">
        <v>104</v>
      </c>
      <c r="L283" s="15">
        <v>2.6212407899999999</v>
      </c>
      <c r="M283" s="15">
        <v>-9.9105648000000005E-2</v>
      </c>
      <c r="N283" s="15">
        <v>-6.3851863999999994E-2</v>
      </c>
      <c r="O283" s="15">
        <v>6.9091944000000002E-2</v>
      </c>
      <c r="P283" s="15">
        <v>4.323955E-3</v>
      </c>
      <c r="Q283" s="15">
        <v>3.2</v>
      </c>
      <c r="R283" s="15">
        <v>4</v>
      </c>
      <c r="T283" s="15" t="s">
        <v>104</v>
      </c>
      <c r="U283" s="15">
        <v>2.5873738070000001</v>
      </c>
      <c r="V283" s="15">
        <v>-5.2383086000000002E-2</v>
      </c>
      <c r="W283" s="15">
        <v>-7.6425388999999996E-2</v>
      </c>
      <c r="X283" s="15">
        <v>0.35332491100000002</v>
      </c>
      <c r="Y283" s="15">
        <v>-0.36600648099999999</v>
      </c>
      <c r="Z283" s="15">
        <v>4</v>
      </c>
      <c r="AA283" s="15">
        <v>4.5</v>
      </c>
    </row>
    <row r="284" spans="1:27" x14ac:dyDescent="0.2">
      <c r="A284" s="15">
        <v>235</v>
      </c>
      <c r="B284" s="15" t="s">
        <v>105</v>
      </c>
      <c r="C284" s="15">
        <v>2.6022575030000001</v>
      </c>
      <c r="D284" s="15">
        <v>-0.128220203</v>
      </c>
      <c r="E284" s="15">
        <v>-8.4057593999999999E-2</v>
      </c>
      <c r="F284" s="15">
        <v>0.25437263799999998</v>
      </c>
      <c r="G284" s="15">
        <v>-0.33057810799999998</v>
      </c>
      <c r="H284" s="15">
        <v>3.5</v>
      </c>
      <c r="I284" s="15">
        <v>4.5</v>
      </c>
      <c r="K284" s="15" t="s">
        <v>105</v>
      </c>
      <c r="L284" s="15">
        <v>2.0386793349999999</v>
      </c>
      <c r="M284" s="15">
        <v>0.20023730300000001</v>
      </c>
      <c r="N284" s="15">
        <v>-0.12142049000000001</v>
      </c>
      <c r="O284" s="15">
        <v>0.16001242099999999</v>
      </c>
      <c r="P284" s="15">
        <v>-8.9471793999999993E-2</v>
      </c>
      <c r="Q284" s="15">
        <v>3</v>
      </c>
      <c r="R284" s="15">
        <v>3.8</v>
      </c>
      <c r="T284" s="15" t="s">
        <v>105</v>
      </c>
      <c r="U284" s="15">
        <v>2.5025899420000002</v>
      </c>
      <c r="V284" s="15">
        <v>-6.9378031000000007E-2</v>
      </c>
      <c r="W284" s="15">
        <v>-8.7963566000000007E-2</v>
      </c>
      <c r="X284" s="15">
        <v>0.30338400199999999</v>
      </c>
      <c r="Y284" s="15">
        <v>-0.290793782</v>
      </c>
      <c r="Z284" s="15">
        <v>3.5</v>
      </c>
      <c r="AA284" s="15">
        <v>4.0999999999999996</v>
      </c>
    </row>
    <row r="285" spans="1:27" x14ac:dyDescent="0.2">
      <c r="A285" s="15">
        <v>236</v>
      </c>
      <c r="B285" s="15" t="s">
        <v>106</v>
      </c>
      <c r="C285" s="15">
        <v>2.1368937360000002</v>
      </c>
      <c r="D285" s="15">
        <v>8.9338956999999997E-2</v>
      </c>
      <c r="E285" s="15">
        <v>-0.11316812399999999</v>
      </c>
      <c r="F285" s="15">
        <v>0.55913173000000005</v>
      </c>
      <c r="G285" s="15">
        <v>-0.47076070199999998</v>
      </c>
      <c r="H285" s="15">
        <v>3.5</v>
      </c>
      <c r="I285" s="15">
        <v>4.0999999999999996</v>
      </c>
      <c r="K285" s="15" t="s">
        <v>106</v>
      </c>
      <c r="L285" s="15">
        <v>0.94509836599999997</v>
      </c>
      <c r="M285" s="15">
        <v>0.85032625500000003</v>
      </c>
      <c r="N285" s="15">
        <v>-0.224832159</v>
      </c>
      <c r="O285" s="15">
        <v>0.52679033799999997</v>
      </c>
      <c r="P285" s="15">
        <v>-0.134675197</v>
      </c>
      <c r="Q285" s="15">
        <v>3.1</v>
      </c>
      <c r="R285" s="15">
        <v>3.4</v>
      </c>
      <c r="T285" s="15" t="s">
        <v>106</v>
      </c>
      <c r="U285" s="15">
        <v>3.1264492370000001</v>
      </c>
      <c r="V285" s="15">
        <v>-0.62983871000000002</v>
      </c>
      <c r="W285" s="15">
        <v>2.0100264E-2</v>
      </c>
      <c r="X285" s="15">
        <v>0.30440156699999998</v>
      </c>
      <c r="Y285" s="15">
        <v>-0.47611151099999999</v>
      </c>
      <c r="Z285" s="15">
        <v>3.4</v>
      </c>
      <c r="AA285" s="15">
        <v>4</v>
      </c>
    </row>
    <row r="286" spans="1:27" x14ac:dyDescent="0.2">
      <c r="A286" s="15">
        <v>237</v>
      </c>
      <c r="B286" s="15" t="s">
        <v>107</v>
      </c>
      <c r="C286" s="15">
        <v>1.2217640540000001</v>
      </c>
      <c r="D286" s="15">
        <v>0.94155880999999997</v>
      </c>
      <c r="E286" s="15">
        <v>-0.28388780400000002</v>
      </c>
      <c r="F286" s="15">
        <v>0.44147729200000002</v>
      </c>
      <c r="G286" s="15">
        <v>-0.44272813100000002</v>
      </c>
      <c r="H286" s="15">
        <v>3.1</v>
      </c>
      <c r="I286" s="15">
        <v>4.5</v>
      </c>
      <c r="K286" s="15" t="s">
        <v>107</v>
      </c>
      <c r="L286" s="15">
        <v>0.556231904</v>
      </c>
      <c r="M286" s="15">
        <v>1.3482323359999999</v>
      </c>
      <c r="N286" s="15">
        <v>-0.33937867500000002</v>
      </c>
      <c r="O286" s="15">
        <v>0.39072378800000002</v>
      </c>
      <c r="P286" s="15">
        <v>4.6182082999999999E-2</v>
      </c>
      <c r="Q286" s="15">
        <v>2.8</v>
      </c>
      <c r="R286" s="15">
        <v>3.7</v>
      </c>
      <c r="T286" s="15" t="s">
        <v>107</v>
      </c>
      <c r="U286" s="15">
        <v>1.38067692</v>
      </c>
      <c r="V286" s="15">
        <v>0.71697065900000001</v>
      </c>
      <c r="W286" s="15">
        <v>-0.22145975700000001</v>
      </c>
      <c r="X286" s="15">
        <v>0.67069759799999995</v>
      </c>
      <c r="Y286" s="15">
        <v>-0.78741349500000002</v>
      </c>
      <c r="Z286" s="15">
        <v>3.4</v>
      </c>
      <c r="AA286" s="15">
        <v>4</v>
      </c>
    </row>
    <row r="287" spans="1:27" x14ac:dyDescent="0.2">
      <c r="A287" s="15">
        <v>238</v>
      </c>
      <c r="B287" s="15" t="s">
        <v>108</v>
      </c>
      <c r="C287" s="15">
        <v>1.807707886</v>
      </c>
      <c r="D287" s="15">
        <v>0.32792959300000002</v>
      </c>
      <c r="E287" s="15">
        <v>-0.11600226800000001</v>
      </c>
      <c r="F287" s="15">
        <v>0.19290542699999999</v>
      </c>
      <c r="G287" s="15">
        <v>-0.32699154200000002</v>
      </c>
      <c r="H287" s="15">
        <v>4.5</v>
      </c>
      <c r="I287" s="15">
        <v>6.5</v>
      </c>
      <c r="K287" s="15" t="s">
        <v>108</v>
      </c>
      <c r="L287" s="15">
        <v>1.1019166709999999</v>
      </c>
      <c r="M287" s="15">
        <v>0.81800634000000005</v>
      </c>
      <c r="N287" s="15">
        <v>-0.19812244300000001</v>
      </c>
      <c r="O287" s="15">
        <v>0.26424592200000002</v>
      </c>
      <c r="P287" s="15">
        <v>-6.0114643000000002E-2</v>
      </c>
      <c r="Q287" s="15">
        <v>3.5</v>
      </c>
      <c r="R287" s="15">
        <v>4</v>
      </c>
      <c r="T287" s="15" t="s">
        <v>108</v>
      </c>
      <c r="U287" s="15">
        <v>1.95583711</v>
      </c>
      <c r="V287" s="15">
        <v>0.228185361</v>
      </c>
      <c r="W287" s="15">
        <v>-9.9057959000000001E-2</v>
      </c>
      <c r="X287" s="15">
        <v>0.18452697900000001</v>
      </c>
      <c r="Y287" s="15">
        <v>-0.27915859100000001</v>
      </c>
      <c r="Z287" s="15">
        <v>4.5</v>
      </c>
      <c r="AA287" s="15">
        <v>6</v>
      </c>
    </row>
    <row r="288" spans="1:27" x14ac:dyDescent="0.2">
      <c r="A288" s="15">
        <v>239</v>
      </c>
      <c r="B288" s="15" t="s">
        <v>357</v>
      </c>
      <c r="K288" s="15" t="s">
        <v>357</v>
      </c>
      <c r="T288" s="15" t="s">
        <v>357</v>
      </c>
    </row>
    <row r="289" spans="1:27" x14ac:dyDescent="0.2">
      <c r="A289" s="15">
        <v>240</v>
      </c>
      <c r="B289" s="15" t="s">
        <v>100</v>
      </c>
      <c r="C289" s="15">
        <v>3.525918924</v>
      </c>
      <c r="D289" s="15">
        <v>-0.51734344300000001</v>
      </c>
      <c r="E289" s="15">
        <v>-1.3624452E-2</v>
      </c>
      <c r="F289" s="15">
        <v>0.29851267799999998</v>
      </c>
      <c r="G289" s="15">
        <v>-0.52025100400000002</v>
      </c>
      <c r="H289" s="15">
        <v>5</v>
      </c>
      <c r="I289" s="15">
        <v>5.6</v>
      </c>
      <c r="K289" s="15" t="s">
        <v>100</v>
      </c>
      <c r="L289" s="15">
        <v>2.9639676879999999</v>
      </c>
      <c r="M289" s="15">
        <v>-0.27594674400000002</v>
      </c>
      <c r="N289" s="15">
        <v>-3.4480268000000001E-2</v>
      </c>
      <c r="O289" s="15">
        <v>6.3485142999999994E-2</v>
      </c>
      <c r="P289" s="15">
        <v>-4.6424108999999998E-2</v>
      </c>
      <c r="Q289" s="15">
        <v>3.5</v>
      </c>
      <c r="R289" s="15">
        <v>4.5</v>
      </c>
      <c r="T289" s="15" t="s">
        <v>100</v>
      </c>
      <c r="U289" s="15">
        <v>2.4482040719999998</v>
      </c>
      <c r="V289" s="15">
        <v>1.7795440999999999E-2</v>
      </c>
      <c r="W289" s="15">
        <v>-7.6714036999999999E-2</v>
      </c>
      <c r="X289" s="15">
        <v>0.29614484400000002</v>
      </c>
      <c r="Y289" s="15">
        <v>-0.386553482</v>
      </c>
      <c r="Z289" s="15">
        <v>4.5</v>
      </c>
      <c r="AA289" s="15">
        <v>5.2</v>
      </c>
    </row>
    <row r="290" spans="1:27" x14ac:dyDescent="0.2">
      <c r="A290" s="15">
        <v>241</v>
      </c>
      <c r="B290" s="15" t="s">
        <v>101</v>
      </c>
      <c r="C290" s="15">
        <v>3.5896898140000002</v>
      </c>
      <c r="D290" s="15">
        <v>-0.56182123799999995</v>
      </c>
      <c r="E290" s="15">
        <v>-8.5127540000000008E-3</v>
      </c>
      <c r="F290" s="15">
        <v>0.221861747</v>
      </c>
      <c r="G290" s="15">
        <v>-0.284245364</v>
      </c>
      <c r="H290" s="15">
        <v>4.8</v>
      </c>
      <c r="I290" s="15">
        <v>5.5</v>
      </c>
      <c r="K290" s="15" t="s">
        <v>101</v>
      </c>
      <c r="L290" s="15">
        <v>2.566209078</v>
      </c>
      <c r="M290" s="15">
        <v>-4.9578509E-2</v>
      </c>
      <c r="N290" s="15">
        <v>-6.8961889999999998E-2</v>
      </c>
      <c r="O290" s="15">
        <v>0.109485101</v>
      </c>
      <c r="P290" s="15">
        <v>-7.2845760999999995E-2</v>
      </c>
      <c r="Q290" s="15">
        <v>3.5</v>
      </c>
      <c r="R290" s="15">
        <v>4.5</v>
      </c>
      <c r="T290" s="15" t="s">
        <v>101</v>
      </c>
      <c r="U290" s="15">
        <v>2.642201896</v>
      </c>
      <c r="V290" s="15">
        <v>-8.1925016000000003E-2</v>
      </c>
      <c r="W290" s="15">
        <v>-6.5370305000000004E-2</v>
      </c>
      <c r="X290" s="15">
        <v>0.35584576200000001</v>
      </c>
      <c r="Y290" s="15">
        <v>-0.32796175500000002</v>
      </c>
      <c r="Z290" s="15">
        <v>4.5</v>
      </c>
      <c r="AA290" s="15">
        <v>5</v>
      </c>
    </row>
    <row r="291" spans="1:27" x14ac:dyDescent="0.2">
      <c r="A291" s="15">
        <v>242</v>
      </c>
      <c r="B291" s="15" t="s">
        <v>102</v>
      </c>
      <c r="C291" s="15">
        <v>2.9504645919999999</v>
      </c>
      <c r="D291" s="15">
        <v>-0.20904705800000001</v>
      </c>
      <c r="E291" s="15">
        <v>-6.0108103000000003E-2</v>
      </c>
      <c r="F291" s="15">
        <v>0.18644022299999999</v>
      </c>
      <c r="G291" s="15">
        <v>-0.270254622</v>
      </c>
      <c r="H291" s="15">
        <v>4.2</v>
      </c>
      <c r="I291" s="15">
        <v>5.5</v>
      </c>
      <c r="K291" s="15" t="s">
        <v>102</v>
      </c>
      <c r="L291" s="15">
        <v>2.622769285</v>
      </c>
      <c r="M291" s="15">
        <v>-9.9790735000000005E-2</v>
      </c>
      <c r="N291" s="15">
        <v>-6.1034469000000001E-2</v>
      </c>
      <c r="O291" s="15">
        <v>0.110314333</v>
      </c>
      <c r="P291" s="15">
        <v>-0.19535966299999999</v>
      </c>
      <c r="Q291" s="15">
        <v>3.5</v>
      </c>
      <c r="R291" s="15">
        <v>4.5</v>
      </c>
      <c r="T291" s="15" t="s">
        <v>102</v>
      </c>
      <c r="U291" s="15">
        <v>2.2800187319999998</v>
      </c>
      <c r="V291" s="15">
        <v>9.6421823000000004E-2</v>
      </c>
      <c r="W291" s="15">
        <v>-8.9972754000000002E-2</v>
      </c>
      <c r="X291" s="15">
        <v>0.29711364099999998</v>
      </c>
      <c r="Y291" s="15">
        <v>-0.33778570099999999</v>
      </c>
      <c r="Z291" s="15">
        <v>4.3</v>
      </c>
      <c r="AA291" s="15">
        <v>5</v>
      </c>
    </row>
    <row r="292" spans="1:27" x14ac:dyDescent="0.2">
      <c r="A292" s="15">
        <v>243</v>
      </c>
      <c r="B292" s="15" t="s">
        <v>103</v>
      </c>
      <c r="C292" s="15">
        <v>3.3054840510000001</v>
      </c>
      <c r="D292" s="15">
        <v>-0.49285262600000002</v>
      </c>
      <c r="E292" s="15">
        <v>-2.016602E-2</v>
      </c>
      <c r="F292" s="15">
        <v>0.209591262</v>
      </c>
      <c r="G292" s="15">
        <v>-0.35963632600000001</v>
      </c>
      <c r="H292" s="15">
        <v>4.2</v>
      </c>
      <c r="I292" s="15">
        <v>5</v>
      </c>
      <c r="K292" s="15" t="s">
        <v>103</v>
      </c>
      <c r="L292" s="15">
        <v>1.4469763309999999</v>
      </c>
      <c r="M292" s="15">
        <v>0.66024412700000001</v>
      </c>
      <c r="N292" s="15">
        <v>-0.196460365</v>
      </c>
      <c r="O292" s="15">
        <v>0.230597206</v>
      </c>
      <c r="P292" s="15">
        <v>-0.123139835</v>
      </c>
      <c r="Q292" s="15">
        <v>3</v>
      </c>
      <c r="R292" s="15">
        <v>4</v>
      </c>
      <c r="T292" s="15" t="s">
        <v>103</v>
      </c>
      <c r="U292" s="15">
        <v>2.8257323940000001</v>
      </c>
      <c r="V292" s="15">
        <v>-0.22172225400000001</v>
      </c>
      <c r="W292" s="15">
        <v>-5.3120008000000003E-2</v>
      </c>
      <c r="X292" s="15">
        <v>0.27031094300000003</v>
      </c>
      <c r="Y292" s="15">
        <v>-0.31247415200000001</v>
      </c>
      <c r="Z292" s="15">
        <v>4</v>
      </c>
      <c r="AA292" s="15">
        <v>4.5</v>
      </c>
    </row>
    <row r="293" spans="1:27" x14ac:dyDescent="0.2">
      <c r="A293" s="15">
        <v>244</v>
      </c>
      <c r="B293" s="15" t="s">
        <v>104</v>
      </c>
      <c r="C293" s="15">
        <v>3.4159410129999999</v>
      </c>
      <c r="D293" s="15">
        <v>-0.52102628299999998</v>
      </c>
      <c r="E293" s="15">
        <v>-1.5255273999999999E-2</v>
      </c>
      <c r="F293" s="15">
        <v>0.31489176099999999</v>
      </c>
      <c r="G293" s="15">
        <v>-0.53338452300000005</v>
      </c>
      <c r="H293" s="15">
        <v>4.5</v>
      </c>
      <c r="I293" s="15">
        <v>5.0999999999999996</v>
      </c>
      <c r="K293" s="15" t="s">
        <v>104</v>
      </c>
      <c r="L293" s="15">
        <v>2.6212407899999999</v>
      </c>
      <c r="M293" s="15">
        <v>-9.9105648000000005E-2</v>
      </c>
      <c r="N293" s="15">
        <v>-6.3851863999999994E-2</v>
      </c>
      <c r="O293" s="15">
        <v>6.9091944000000002E-2</v>
      </c>
      <c r="P293" s="15">
        <v>4.323955E-3</v>
      </c>
      <c r="Q293" s="15">
        <v>3.2</v>
      </c>
      <c r="R293" s="15">
        <v>4</v>
      </c>
      <c r="T293" s="15" t="s">
        <v>104</v>
      </c>
      <c r="U293" s="15">
        <v>2.5873738070000001</v>
      </c>
      <c r="V293" s="15">
        <v>-5.2383086000000002E-2</v>
      </c>
      <c r="W293" s="15">
        <v>-7.6425388999999996E-2</v>
      </c>
      <c r="X293" s="15">
        <v>0.35332491100000002</v>
      </c>
      <c r="Y293" s="15">
        <v>-0.36600648099999999</v>
      </c>
      <c r="Z293" s="15">
        <v>4</v>
      </c>
      <c r="AA293" s="15">
        <v>4.5</v>
      </c>
    </row>
    <row r="294" spans="1:27" x14ac:dyDescent="0.2">
      <c r="A294" s="15">
        <v>245</v>
      </c>
      <c r="B294" s="15" t="s">
        <v>105</v>
      </c>
      <c r="C294" s="15">
        <v>2.6022575030000001</v>
      </c>
      <c r="D294" s="15">
        <v>-0.128220203</v>
      </c>
      <c r="E294" s="15">
        <v>-8.4057593999999999E-2</v>
      </c>
      <c r="F294" s="15">
        <v>0.25437263799999998</v>
      </c>
      <c r="G294" s="15">
        <v>-0.33057810799999998</v>
      </c>
      <c r="H294" s="15">
        <v>3.5</v>
      </c>
      <c r="I294" s="15">
        <v>4.5</v>
      </c>
      <c r="K294" s="15" t="s">
        <v>105</v>
      </c>
      <c r="L294" s="15">
        <v>2.0386793349999999</v>
      </c>
      <c r="M294" s="15">
        <v>0.20023730300000001</v>
      </c>
      <c r="N294" s="15">
        <v>-0.12142049000000001</v>
      </c>
      <c r="O294" s="15">
        <v>0.16001242099999999</v>
      </c>
      <c r="P294" s="15">
        <v>-8.9471793999999993E-2</v>
      </c>
      <c r="Q294" s="15">
        <v>3</v>
      </c>
      <c r="R294" s="15">
        <v>3.8</v>
      </c>
      <c r="T294" s="15" t="s">
        <v>105</v>
      </c>
      <c r="U294" s="15">
        <v>2.5025899420000002</v>
      </c>
      <c r="V294" s="15">
        <v>-6.9378031000000007E-2</v>
      </c>
      <c r="W294" s="15">
        <v>-8.7963566000000007E-2</v>
      </c>
      <c r="X294" s="15">
        <v>0.30338400199999999</v>
      </c>
      <c r="Y294" s="15">
        <v>-0.290793782</v>
      </c>
      <c r="Z294" s="15">
        <v>3.5</v>
      </c>
      <c r="AA294" s="15">
        <v>4.0999999999999996</v>
      </c>
    </row>
    <row r="295" spans="1:27" x14ac:dyDescent="0.2">
      <c r="A295" s="15">
        <v>246</v>
      </c>
      <c r="B295" s="15" t="s">
        <v>106</v>
      </c>
      <c r="C295" s="15">
        <v>2.1368937360000002</v>
      </c>
      <c r="D295" s="15">
        <v>8.9338956999999997E-2</v>
      </c>
      <c r="E295" s="15">
        <v>-0.11316812399999999</v>
      </c>
      <c r="F295" s="15">
        <v>0.55913173000000005</v>
      </c>
      <c r="G295" s="15">
        <v>-0.47076070199999998</v>
      </c>
      <c r="H295" s="15">
        <v>3.5</v>
      </c>
      <c r="I295" s="15">
        <v>4.0999999999999996</v>
      </c>
      <c r="K295" s="15" t="s">
        <v>106</v>
      </c>
      <c r="L295" s="15">
        <v>0.94509836599999997</v>
      </c>
      <c r="M295" s="15">
        <v>0.85032625500000003</v>
      </c>
      <c r="N295" s="15">
        <v>-0.224832159</v>
      </c>
      <c r="O295" s="15">
        <v>0.52679033799999997</v>
      </c>
      <c r="P295" s="15">
        <v>-0.134675197</v>
      </c>
      <c r="Q295" s="15">
        <v>3.1</v>
      </c>
      <c r="R295" s="15">
        <v>3.4</v>
      </c>
      <c r="T295" s="15" t="s">
        <v>106</v>
      </c>
      <c r="U295" s="15">
        <v>3.1264492370000001</v>
      </c>
      <c r="V295" s="15">
        <v>-0.62983871000000002</v>
      </c>
      <c r="W295" s="15">
        <v>2.0100264E-2</v>
      </c>
      <c r="X295" s="15">
        <v>0.30440156699999998</v>
      </c>
      <c r="Y295" s="15">
        <v>-0.47611151099999999</v>
      </c>
      <c r="Z295" s="15">
        <v>3.4</v>
      </c>
      <c r="AA295" s="15">
        <v>4</v>
      </c>
    </row>
    <row r="296" spans="1:27" x14ac:dyDescent="0.2">
      <c r="A296" s="15">
        <v>247</v>
      </c>
      <c r="B296" s="15" t="s">
        <v>107</v>
      </c>
      <c r="C296" s="15">
        <v>1.2217640540000001</v>
      </c>
      <c r="D296" s="15">
        <v>0.94155880999999997</v>
      </c>
      <c r="E296" s="15">
        <v>-0.28388780400000002</v>
      </c>
      <c r="F296" s="15">
        <v>0.44147729200000002</v>
      </c>
      <c r="G296" s="15">
        <v>-0.44272813100000002</v>
      </c>
      <c r="H296" s="15">
        <v>3.1</v>
      </c>
      <c r="I296" s="15">
        <v>4.5</v>
      </c>
      <c r="K296" s="15" t="s">
        <v>107</v>
      </c>
      <c r="L296" s="15">
        <v>0.556231904</v>
      </c>
      <c r="M296" s="15">
        <v>1.3482323359999999</v>
      </c>
      <c r="N296" s="15">
        <v>-0.33937867500000002</v>
      </c>
      <c r="O296" s="15">
        <v>0.39072378800000002</v>
      </c>
      <c r="P296" s="15">
        <v>4.6182082999999999E-2</v>
      </c>
      <c r="Q296" s="15">
        <v>2.8</v>
      </c>
      <c r="R296" s="15">
        <v>3.7</v>
      </c>
      <c r="T296" s="15" t="s">
        <v>107</v>
      </c>
      <c r="U296" s="15">
        <v>1.38067692</v>
      </c>
      <c r="V296" s="15">
        <v>0.71697065900000001</v>
      </c>
      <c r="W296" s="15">
        <v>-0.22145975700000001</v>
      </c>
      <c r="X296" s="15">
        <v>0.67069759799999995</v>
      </c>
      <c r="Y296" s="15">
        <v>-0.78741349500000002</v>
      </c>
      <c r="Z296" s="15">
        <v>3.4</v>
      </c>
      <c r="AA296" s="15">
        <v>4</v>
      </c>
    </row>
    <row r="297" spans="1:27" x14ac:dyDescent="0.2">
      <c r="A297" s="15">
        <v>248</v>
      </c>
      <c r="B297" s="15" t="s">
        <v>108</v>
      </c>
      <c r="C297" s="15">
        <v>1.807707886</v>
      </c>
      <c r="D297" s="15">
        <v>0.32792959300000002</v>
      </c>
      <c r="E297" s="15">
        <v>-0.11600226800000001</v>
      </c>
      <c r="F297" s="15">
        <v>0.19290542699999999</v>
      </c>
      <c r="G297" s="15">
        <v>-0.32699154200000002</v>
      </c>
      <c r="H297" s="15">
        <v>4.5</v>
      </c>
      <c r="I297" s="15">
        <v>6.5</v>
      </c>
      <c r="K297" s="15" t="s">
        <v>108</v>
      </c>
      <c r="L297" s="15">
        <v>1.1019166709999999</v>
      </c>
      <c r="M297" s="15">
        <v>0.81800634000000005</v>
      </c>
      <c r="N297" s="15">
        <v>-0.19812244300000001</v>
      </c>
      <c r="O297" s="15">
        <v>0.26424592200000002</v>
      </c>
      <c r="P297" s="15">
        <v>-6.0114643000000002E-2</v>
      </c>
      <c r="Q297" s="15">
        <v>3.5</v>
      </c>
      <c r="R297" s="15">
        <v>4</v>
      </c>
      <c r="T297" s="15" t="s">
        <v>108</v>
      </c>
      <c r="U297" s="15">
        <v>1.95583711</v>
      </c>
      <c r="V297" s="15">
        <v>0.228185361</v>
      </c>
      <c r="W297" s="15">
        <v>-9.9057959000000001E-2</v>
      </c>
      <c r="X297" s="15">
        <v>0.18452697900000001</v>
      </c>
      <c r="Y297" s="15">
        <v>-0.27915859100000001</v>
      </c>
      <c r="Z297" s="15">
        <v>4.5</v>
      </c>
      <c r="AA297" s="15">
        <v>6</v>
      </c>
    </row>
    <row r="298" spans="1:27" x14ac:dyDescent="0.2">
      <c r="A298" s="15">
        <v>249</v>
      </c>
      <c r="B298" s="15" t="s">
        <v>358</v>
      </c>
      <c r="K298" s="15" t="s">
        <v>358</v>
      </c>
      <c r="T298" s="15" t="s">
        <v>358</v>
      </c>
    </row>
    <row r="299" spans="1:27" x14ac:dyDescent="0.2">
      <c r="A299" s="15">
        <v>250</v>
      </c>
      <c r="B299" s="15" t="s">
        <v>100</v>
      </c>
      <c r="C299" s="15">
        <v>3.5259191429999999</v>
      </c>
      <c r="D299" s="15">
        <v>-0.51734000000000002</v>
      </c>
      <c r="E299" s="15">
        <v>-1.362E-2</v>
      </c>
      <c r="F299" s="15">
        <v>0.29851299999999997</v>
      </c>
      <c r="G299" s="15">
        <v>-0.52024999999999999</v>
      </c>
      <c r="H299" s="15">
        <v>5</v>
      </c>
      <c r="I299" s="15">
        <v>5.6</v>
      </c>
      <c r="K299" s="15" t="s">
        <v>100</v>
      </c>
      <c r="L299" s="15">
        <v>2.9639672190000002</v>
      </c>
      <c r="M299" s="15">
        <v>-0.27594999999999997</v>
      </c>
      <c r="N299" s="15">
        <v>-3.4479999999999997E-2</v>
      </c>
      <c r="O299" s="15">
        <v>6.3485E-2</v>
      </c>
      <c r="P299" s="15">
        <v>-4.6420000000000003E-2</v>
      </c>
      <c r="Q299" s="15">
        <v>3.5</v>
      </c>
      <c r="R299" s="15">
        <v>4.5</v>
      </c>
      <c r="T299" s="15" t="s">
        <v>100</v>
      </c>
      <c r="U299" s="15">
        <v>2.448203838</v>
      </c>
      <c r="V299" s="15">
        <v>1.7794999999999998E-2</v>
      </c>
      <c r="W299" s="15">
        <v>-7.671E-2</v>
      </c>
      <c r="X299" s="15">
        <v>0.29614499999999999</v>
      </c>
      <c r="Y299" s="15">
        <v>-0.38655</v>
      </c>
      <c r="Z299" s="15">
        <v>4.5</v>
      </c>
      <c r="AA299" s="15">
        <v>5.2</v>
      </c>
    </row>
    <row r="300" spans="1:27" x14ac:dyDescent="0.2">
      <c r="A300" s="15">
        <v>251</v>
      </c>
      <c r="B300" s="15" t="s">
        <v>101</v>
      </c>
      <c r="C300" s="15">
        <v>3.5896895560000002</v>
      </c>
      <c r="D300" s="15">
        <v>-0.56181999999999999</v>
      </c>
      <c r="E300" s="15">
        <v>-8.5100000000000002E-3</v>
      </c>
      <c r="F300" s="15">
        <v>0.221862</v>
      </c>
      <c r="G300" s="15">
        <v>-0.28425</v>
      </c>
      <c r="H300" s="15">
        <v>4.8</v>
      </c>
      <c r="I300" s="15">
        <v>5.5</v>
      </c>
      <c r="K300" s="15" t="s">
        <v>101</v>
      </c>
      <c r="L300" s="15">
        <v>2.5662092599999999</v>
      </c>
      <c r="M300" s="15">
        <v>-4.9579999999999999E-2</v>
      </c>
      <c r="N300" s="15">
        <v>-6.8959999999999994E-2</v>
      </c>
      <c r="O300" s="15">
        <v>0.109485</v>
      </c>
      <c r="P300" s="15">
        <v>-7.2849999999999998E-2</v>
      </c>
      <c r="Q300" s="15">
        <v>3.5</v>
      </c>
      <c r="R300" s="15">
        <v>4.5</v>
      </c>
      <c r="T300" s="15" t="s">
        <v>101</v>
      </c>
      <c r="U300" s="15">
        <v>2.6422014109999998</v>
      </c>
      <c r="V300" s="15">
        <v>-8.1930000000000003E-2</v>
      </c>
      <c r="W300" s="15">
        <v>-6.5369999999999998E-2</v>
      </c>
      <c r="X300" s="15">
        <v>0.355846</v>
      </c>
      <c r="Y300" s="15">
        <v>-0.32795999999999997</v>
      </c>
      <c r="Z300" s="15">
        <v>4.5</v>
      </c>
      <c r="AA300" s="15">
        <v>5</v>
      </c>
    </row>
    <row r="301" spans="1:27" x14ac:dyDescent="0.2">
      <c r="A301" s="15">
        <v>252</v>
      </c>
      <c r="B301" s="15" t="s">
        <v>102</v>
      </c>
      <c r="C301" s="15">
        <v>2.9504645869999999</v>
      </c>
      <c r="D301" s="15">
        <v>-0.20905000000000001</v>
      </c>
      <c r="E301" s="15">
        <v>-6.0109999999999997E-2</v>
      </c>
      <c r="F301" s="15">
        <v>0.18643999999999999</v>
      </c>
      <c r="G301" s="15">
        <v>-0.27024999999999999</v>
      </c>
      <c r="H301" s="15">
        <v>4.2</v>
      </c>
      <c r="I301" s="15">
        <v>5.5</v>
      </c>
      <c r="K301" s="15" t="s">
        <v>102</v>
      </c>
      <c r="L301" s="15">
        <v>2.6227692170000001</v>
      </c>
      <c r="M301" s="15">
        <v>-9.9790000000000004E-2</v>
      </c>
      <c r="N301" s="15">
        <v>-6.1030000000000001E-2</v>
      </c>
      <c r="O301" s="15">
        <v>0.110314</v>
      </c>
      <c r="P301" s="15">
        <v>-0.19536000000000001</v>
      </c>
      <c r="Q301" s="15">
        <v>3.5</v>
      </c>
      <c r="R301" s="15">
        <v>4.5</v>
      </c>
      <c r="T301" s="15" t="s">
        <v>102</v>
      </c>
      <c r="U301" s="15">
        <v>2.2800186220000001</v>
      </c>
      <c r="V301" s="15">
        <v>9.6421999999999994E-2</v>
      </c>
      <c r="W301" s="15">
        <v>-8.9969999999999994E-2</v>
      </c>
      <c r="X301" s="15">
        <v>0.29711399999999999</v>
      </c>
      <c r="Y301" s="15">
        <v>-0.33778999999999998</v>
      </c>
      <c r="Z301" s="15">
        <v>4.3</v>
      </c>
      <c r="AA301" s="15">
        <v>5</v>
      </c>
    </row>
    <row r="302" spans="1:27" x14ac:dyDescent="0.2">
      <c r="A302" s="15">
        <v>253</v>
      </c>
      <c r="B302" s="15" t="s">
        <v>103</v>
      </c>
      <c r="C302" s="15">
        <v>3.3054843310000002</v>
      </c>
      <c r="D302" s="15">
        <v>-0.49285000000000001</v>
      </c>
      <c r="E302" s="15">
        <v>-2.017E-2</v>
      </c>
      <c r="F302" s="15">
        <v>0.209591</v>
      </c>
      <c r="G302" s="15">
        <v>-0.35964000000000002</v>
      </c>
      <c r="H302" s="15">
        <v>4.2</v>
      </c>
      <c r="I302" s="15">
        <v>5</v>
      </c>
      <c r="K302" s="15" t="s">
        <v>103</v>
      </c>
      <c r="L302" s="15">
        <v>1.4469761249999999</v>
      </c>
      <c r="M302" s="15">
        <v>0.66024400000000005</v>
      </c>
      <c r="N302" s="15">
        <v>-0.19646</v>
      </c>
      <c r="O302" s="15">
        <v>0.230597</v>
      </c>
      <c r="P302" s="15">
        <v>-0.12314</v>
      </c>
      <c r="Q302" s="15">
        <v>3</v>
      </c>
      <c r="R302" s="15">
        <v>4</v>
      </c>
      <c r="T302" s="15" t="s">
        <v>103</v>
      </c>
      <c r="U302" s="15">
        <v>2.825732651</v>
      </c>
      <c r="V302" s="15">
        <v>-0.22172</v>
      </c>
      <c r="W302" s="15">
        <v>-5.3120000000000001E-2</v>
      </c>
      <c r="X302" s="15">
        <v>0.27031100000000002</v>
      </c>
      <c r="Y302" s="15">
        <v>-0.31247000000000003</v>
      </c>
      <c r="Z302" s="15">
        <v>4</v>
      </c>
      <c r="AA302" s="15">
        <v>4.5</v>
      </c>
    </row>
    <row r="303" spans="1:27" x14ac:dyDescent="0.2">
      <c r="A303" s="15">
        <v>254</v>
      </c>
      <c r="B303" s="15" t="s">
        <v>104</v>
      </c>
      <c r="C303" s="15">
        <v>3.4159405770000002</v>
      </c>
      <c r="D303" s="15">
        <v>-0.52102999999999999</v>
      </c>
      <c r="E303" s="15">
        <v>-1.5259999999999999E-2</v>
      </c>
      <c r="F303" s="15">
        <v>0.31489200000000001</v>
      </c>
      <c r="G303" s="15">
        <v>-0.53337999999999997</v>
      </c>
      <c r="H303" s="15">
        <v>4.5</v>
      </c>
      <c r="I303" s="15">
        <v>5.0999999999999996</v>
      </c>
      <c r="K303" s="15" t="s">
        <v>104</v>
      </c>
      <c r="L303" s="15">
        <v>2.6212410670000001</v>
      </c>
      <c r="M303" s="15">
        <v>-9.9110000000000004E-2</v>
      </c>
      <c r="N303" s="15">
        <v>-6.3850000000000004E-2</v>
      </c>
      <c r="O303" s="15">
        <v>6.9092000000000001E-2</v>
      </c>
      <c r="P303" s="15">
        <v>4.3239999999999997E-3</v>
      </c>
      <c r="Q303" s="15">
        <v>3.2</v>
      </c>
      <c r="R303" s="15">
        <v>4</v>
      </c>
      <c r="T303" s="15" t="s">
        <v>104</v>
      </c>
      <c r="U303" s="15">
        <v>2.5873741520000002</v>
      </c>
      <c r="V303" s="15">
        <v>-5.2380000000000003E-2</v>
      </c>
      <c r="W303" s="15">
        <v>-7.6429999999999998E-2</v>
      </c>
      <c r="X303" s="15">
        <v>0.353325</v>
      </c>
      <c r="Y303" s="15">
        <v>-0.36601</v>
      </c>
      <c r="Z303" s="15">
        <v>4</v>
      </c>
      <c r="AA303" s="15">
        <v>4.5</v>
      </c>
    </row>
    <row r="304" spans="1:27" x14ac:dyDescent="0.2">
      <c r="A304" s="15">
        <v>255</v>
      </c>
      <c r="B304" s="15" t="s">
        <v>105</v>
      </c>
      <c r="C304" s="15">
        <v>2.6022576169999998</v>
      </c>
      <c r="D304" s="15">
        <v>-0.12822</v>
      </c>
      <c r="E304" s="15">
        <v>-8.4059999999999996E-2</v>
      </c>
      <c r="F304" s="15">
        <v>0.25437300000000002</v>
      </c>
      <c r="G304" s="15">
        <v>-0.33057999999999998</v>
      </c>
      <c r="H304" s="15">
        <v>3.5</v>
      </c>
      <c r="I304" s="15">
        <v>4.5</v>
      </c>
      <c r="K304" s="15" t="s">
        <v>105</v>
      </c>
      <c r="L304" s="15">
        <v>2.0386790800000001</v>
      </c>
      <c r="M304" s="15">
        <v>0.200237</v>
      </c>
      <c r="N304" s="15">
        <v>-0.12142</v>
      </c>
      <c r="O304" s="15">
        <v>0.16001199999999999</v>
      </c>
      <c r="P304" s="15">
        <v>-8.9469999999999994E-2</v>
      </c>
      <c r="Q304" s="15">
        <v>3</v>
      </c>
      <c r="R304" s="15">
        <v>3.8</v>
      </c>
      <c r="T304" s="15" t="s">
        <v>105</v>
      </c>
      <c r="U304" s="15">
        <v>2.5025896240000001</v>
      </c>
      <c r="V304" s="15">
        <v>-6.9379999999999997E-2</v>
      </c>
      <c r="W304" s="15">
        <v>-8.7959999999999997E-2</v>
      </c>
      <c r="X304" s="15">
        <v>0.30338399999999999</v>
      </c>
      <c r="Y304" s="15">
        <v>-0.29078999999999999</v>
      </c>
      <c r="Z304" s="15">
        <v>3.5</v>
      </c>
      <c r="AA304" s="15">
        <v>4.0999999999999996</v>
      </c>
    </row>
    <row r="305" spans="1:27" x14ac:dyDescent="0.2">
      <c r="A305" s="15">
        <v>256</v>
      </c>
      <c r="B305" s="15" t="s">
        <v>106</v>
      </c>
      <c r="C305" s="15">
        <v>2.1368938829999999</v>
      </c>
      <c r="D305" s="15">
        <v>8.9339000000000002E-2</v>
      </c>
      <c r="E305" s="15">
        <v>-0.11317000000000001</v>
      </c>
      <c r="F305" s="15">
        <v>0.55913199999999996</v>
      </c>
      <c r="G305" s="15">
        <v>-0.47076000000000001</v>
      </c>
      <c r="H305" s="15">
        <v>3.5</v>
      </c>
      <c r="I305" s="15">
        <v>4.0999999999999996</v>
      </c>
      <c r="K305" s="15" t="s">
        <v>106</v>
      </c>
      <c r="L305" s="15">
        <v>0.94509813300000001</v>
      </c>
      <c r="M305" s="15">
        <v>0.85032600000000003</v>
      </c>
      <c r="N305" s="15">
        <v>-0.22483</v>
      </c>
      <c r="O305" s="15">
        <v>0.52678999999999998</v>
      </c>
      <c r="P305" s="15">
        <v>-0.13467999999999999</v>
      </c>
      <c r="Q305" s="15">
        <v>3.1</v>
      </c>
      <c r="R305" s="15">
        <v>3.4</v>
      </c>
      <c r="T305" s="15" t="s">
        <v>106</v>
      </c>
      <c r="U305" s="15">
        <v>3.126449059</v>
      </c>
      <c r="V305" s="15">
        <v>-0.62983999999999996</v>
      </c>
      <c r="W305" s="15">
        <v>2.01E-2</v>
      </c>
      <c r="X305" s="15">
        <v>0.30440200000000001</v>
      </c>
      <c r="Y305" s="15">
        <v>-0.47610999999999998</v>
      </c>
      <c r="Z305" s="15">
        <v>3.4</v>
      </c>
      <c r="AA305" s="15">
        <v>4</v>
      </c>
    </row>
    <row r="306" spans="1:27" x14ac:dyDescent="0.2">
      <c r="A306" s="15">
        <v>257</v>
      </c>
      <c r="B306" s="15" t="s">
        <v>107</v>
      </c>
      <c r="C306" s="15">
        <v>1.221764222</v>
      </c>
      <c r="D306" s="15">
        <v>0.94155900000000003</v>
      </c>
      <c r="E306" s="15">
        <v>-0.28388999999999998</v>
      </c>
      <c r="F306" s="15">
        <v>0.44147700000000001</v>
      </c>
      <c r="G306" s="15">
        <v>-0.44273000000000001</v>
      </c>
      <c r="H306" s="15">
        <v>3.1</v>
      </c>
      <c r="I306" s="15">
        <v>4.5</v>
      </c>
      <c r="K306" s="15" t="s">
        <v>107</v>
      </c>
      <c r="L306" s="15">
        <v>0.55623186099999999</v>
      </c>
      <c r="M306" s="15">
        <v>1.3482320000000001</v>
      </c>
      <c r="N306" s="15">
        <v>-0.33938000000000001</v>
      </c>
      <c r="O306" s="15">
        <v>0.39072400000000002</v>
      </c>
      <c r="P306" s="15">
        <v>4.6182000000000001E-2</v>
      </c>
      <c r="Q306" s="15">
        <v>2.8</v>
      </c>
      <c r="R306" s="15">
        <v>3.7</v>
      </c>
      <c r="T306" s="15" t="s">
        <v>107</v>
      </c>
      <c r="U306" s="15">
        <v>1.38067681</v>
      </c>
      <c r="V306" s="15">
        <v>0.71697100000000002</v>
      </c>
      <c r="W306" s="15">
        <v>-0.22145999999999999</v>
      </c>
      <c r="X306" s="15">
        <v>0.67069800000000002</v>
      </c>
      <c r="Y306" s="15">
        <v>-0.78741000000000005</v>
      </c>
      <c r="Z306" s="15">
        <v>3.4</v>
      </c>
      <c r="AA306" s="15">
        <v>4</v>
      </c>
    </row>
    <row r="307" spans="1:27" x14ac:dyDescent="0.2">
      <c r="A307" s="15">
        <v>258</v>
      </c>
      <c r="B307" s="15" t="s">
        <v>108</v>
      </c>
      <c r="C307" s="15">
        <v>1.807707945</v>
      </c>
      <c r="D307" s="15">
        <v>0.32793</v>
      </c>
      <c r="E307" s="15">
        <v>-0.11600000000000001</v>
      </c>
      <c r="F307" s="15">
        <v>0.19290499999999999</v>
      </c>
      <c r="G307" s="15">
        <v>-0.32699</v>
      </c>
      <c r="H307" s="15">
        <v>4.5</v>
      </c>
      <c r="I307" s="15">
        <v>6.5</v>
      </c>
      <c r="K307" s="15" t="s">
        <v>108</v>
      </c>
      <c r="L307" s="15">
        <v>1.1019170789999999</v>
      </c>
      <c r="M307" s="15">
        <v>0.81800600000000001</v>
      </c>
      <c r="N307" s="15">
        <v>-0.19811999999999999</v>
      </c>
      <c r="O307" s="15">
        <v>0.26424599999999998</v>
      </c>
      <c r="P307" s="15">
        <v>-6.0109999999999997E-2</v>
      </c>
      <c r="Q307" s="15">
        <v>3.5</v>
      </c>
      <c r="R307" s="15">
        <v>4</v>
      </c>
      <c r="T307" s="15" t="s">
        <v>108</v>
      </c>
      <c r="U307" s="15">
        <v>1.95583726</v>
      </c>
      <c r="V307" s="15">
        <v>0.228185</v>
      </c>
      <c r="W307" s="15">
        <v>-9.9059999999999995E-2</v>
      </c>
      <c r="X307" s="15">
        <v>0.184527</v>
      </c>
      <c r="Y307" s="15">
        <v>-0.27916000000000002</v>
      </c>
      <c r="Z307" s="15">
        <v>4.5</v>
      </c>
      <c r="AA307" s="15">
        <v>6</v>
      </c>
    </row>
    <row r="308" spans="1:27" x14ac:dyDescent="0.2">
      <c r="A308" s="15">
        <v>259</v>
      </c>
      <c r="B308" s="15" t="s">
        <v>359</v>
      </c>
      <c r="K308" s="15" t="s">
        <v>359</v>
      </c>
      <c r="T308" s="15" t="s">
        <v>359</v>
      </c>
    </row>
    <row r="309" spans="1:27" x14ac:dyDescent="0.2">
      <c r="A309" s="15">
        <v>260</v>
      </c>
      <c r="B309" s="15" t="s">
        <v>100</v>
      </c>
      <c r="C309" s="15">
        <v>3.6154297230000001</v>
      </c>
      <c r="D309" s="15">
        <v>-0.51734000000000002</v>
      </c>
      <c r="E309" s="15">
        <v>-1.362E-2</v>
      </c>
      <c r="F309" s="15">
        <v>0.29851299999999997</v>
      </c>
      <c r="G309" s="15">
        <v>-0.52024999999999999</v>
      </c>
      <c r="H309" s="15">
        <v>5</v>
      </c>
      <c r="I309" s="15">
        <v>5.6</v>
      </c>
      <c r="K309" s="15" t="s">
        <v>100</v>
      </c>
      <c r="L309" s="15">
        <v>2.9694043840000002</v>
      </c>
      <c r="M309" s="15">
        <v>-0.27594999999999997</v>
      </c>
      <c r="N309" s="15">
        <v>-3.4479999999999997E-2</v>
      </c>
      <c r="O309" s="15">
        <v>6.3485E-2</v>
      </c>
      <c r="P309" s="15">
        <v>-4.6420000000000003E-2</v>
      </c>
      <c r="Q309" s="15">
        <v>3.5</v>
      </c>
      <c r="R309" s="15">
        <v>4.5</v>
      </c>
      <c r="T309" s="15" t="s">
        <v>100</v>
      </c>
      <c r="U309" s="15">
        <v>2.5090569999999999</v>
      </c>
      <c r="V309" s="15">
        <v>1.7794999999999998E-2</v>
      </c>
      <c r="W309" s="15">
        <v>-7.671E-2</v>
      </c>
      <c r="X309" s="15">
        <v>0.29614499999999999</v>
      </c>
      <c r="Y309" s="15">
        <v>-0.38655</v>
      </c>
      <c r="Z309" s="15">
        <v>4.5</v>
      </c>
      <c r="AA309" s="15">
        <v>5.2</v>
      </c>
    </row>
    <row r="310" spans="1:27" x14ac:dyDescent="0.2">
      <c r="A310" s="15">
        <v>261</v>
      </c>
      <c r="B310" s="15" t="s">
        <v>101</v>
      </c>
      <c r="C310" s="15">
        <v>3.518918019</v>
      </c>
      <c r="D310" s="15">
        <v>-0.56181999999999999</v>
      </c>
      <c r="E310" s="15">
        <v>-8.5100000000000002E-3</v>
      </c>
      <c r="F310" s="15">
        <v>0.221862</v>
      </c>
      <c r="G310" s="15">
        <v>-0.28425</v>
      </c>
      <c r="H310" s="15">
        <v>4.8</v>
      </c>
      <c r="I310" s="15">
        <v>5.5</v>
      </c>
      <c r="K310" s="15" t="s">
        <v>101</v>
      </c>
      <c r="L310" s="15">
        <v>2.5826127090000002</v>
      </c>
      <c r="M310" s="15">
        <v>-4.9579999999999999E-2</v>
      </c>
      <c r="N310" s="15">
        <v>-6.8959999999999994E-2</v>
      </c>
      <c r="O310" s="15">
        <v>0.109485</v>
      </c>
      <c r="P310" s="15">
        <v>-7.2849999999999998E-2</v>
      </c>
      <c r="Q310" s="15">
        <v>3.5</v>
      </c>
      <c r="R310" s="15">
        <v>4.5</v>
      </c>
      <c r="T310" s="15" t="s">
        <v>101</v>
      </c>
      <c r="U310" s="15">
        <v>2.5666419999999999</v>
      </c>
      <c r="V310" s="15">
        <v>-8.1930000000000003E-2</v>
      </c>
      <c r="W310" s="15">
        <v>-6.5369999999999998E-2</v>
      </c>
      <c r="X310" s="15">
        <v>0.355846</v>
      </c>
      <c r="Y310" s="15">
        <v>-0.32795999999999997</v>
      </c>
      <c r="Z310" s="15">
        <v>4.5</v>
      </c>
      <c r="AA310" s="15">
        <v>5</v>
      </c>
    </row>
    <row r="311" spans="1:27" x14ac:dyDescent="0.2">
      <c r="A311" s="15">
        <v>262</v>
      </c>
      <c r="B311" s="15" t="s">
        <v>102</v>
      </c>
      <c r="C311" s="15">
        <v>3.020293256</v>
      </c>
      <c r="D311" s="15">
        <v>-0.20905000000000001</v>
      </c>
      <c r="E311" s="15">
        <v>-6.0109999999999997E-2</v>
      </c>
      <c r="F311" s="15">
        <v>0.18643999999999999</v>
      </c>
      <c r="G311" s="15">
        <v>-0.27024999999999999</v>
      </c>
      <c r="H311" s="15">
        <v>4.2</v>
      </c>
      <c r="I311" s="15">
        <v>5.5</v>
      </c>
      <c r="K311" s="15" t="s">
        <v>102</v>
      </c>
      <c r="L311" s="15">
        <v>2.7103016009999998</v>
      </c>
      <c r="M311" s="15">
        <v>-9.9790000000000004E-2</v>
      </c>
      <c r="N311" s="15">
        <v>-6.1030000000000001E-2</v>
      </c>
      <c r="O311" s="15">
        <v>0.110314</v>
      </c>
      <c r="P311" s="15">
        <v>-0.19536000000000001</v>
      </c>
      <c r="Q311" s="15">
        <v>3.5</v>
      </c>
      <c r="R311" s="15">
        <v>4.5</v>
      </c>
      <c r="T311" s="15" t="s">
        <v>102</v>
      </c>
      <c r="U311" s="15">
        <v>2.4458600000000001</v>
      </c>
      <c r="V311" s="15">
        <v>9.6421999999999994E-2</v>
      </c>
      <c r="W311" s="15">
        <v>-8.9969999999999994E-2</v>
      </c>
      <c r="X311" s="15">
        <v>0.29711399999999999</v>
      </c>
      <c r="Y311" s="15">
        <v>-0.33778999999999998</v>
      </c>
      <c r="Z311" s="15">
        <v>4.3</v>
      </c>
      <c r="AA311" s="15">
        <v>5</v>
      </c>
    </row>
    <row r="312" spans="1:27" x14ac:dyDescent="0.2">
      <c r="A312" s="15">
        <v>263</v>
      </c>
      <c r="B312" s="15" t="s">
        <v>103</v>
      </c>
      <c r="C312" s="15">
        <v>3.3237984360000001</v>
      </c>
      <c r="D312" s="15">
        <v>-0.49285000000000001</v>
      </c>
      <c r="E312" s="15">
        <v>-2.017E-2</v>
      </c>
      <c r="F312" s="15">
        <v>0.209591</v>
      </c>
      <c r="G312" s="15">
        <v>-0.35964000000000002</v>
      </c>
      <c r="H312" s="15">
        <v>4.2</v>
      </c>
      <c r="I312" s="15">
        <v>5</v>
      </c>
      <c r="K312" s="15" t="s">
        <v>103</v>
      </c>
      <c r="L312" s="15">
        <v>1.4712350910000001</v>
      </c>
      <c r="M312" s="15">
        <v>0.66024400000000005</v>
      </c>
      <c r="N312" s="15">
        <v>-0.19646</v>
      </c>
      <c r="O312" s="15">
        <v>0.230597</v>
      </c>
      <c r="P312" s="15">
        <v>-0.12314</v>
      </c>
      <c r="Q312" s="15">
        <v>3</v>
      </c>
      <c r="R312" s="15">
        <v>4</v>
      </c>
      <c r="T312" s="15" t="s">
        <v>103</v>
      </c>
      <c r="U312" s="15">
        <v>2.8613369999999998</v>
      </c>
      <c r="V312" s="15">
        <v>-0.22172</v>
      </c>
      <c r="W312" s="15">
        <v>-5.3120000000000001E-2</v>
      </c>
      <c r="X312" s="15">
        <v>0.27031100000000002</v>
      </c>
      <c r="Y312" s="15">
        <v>-0.31247000000000003</v>
      </c>
      <c r="Z312" s="15">
        <v>4</v>
      </c>
      <c r="AA312" s="15">
        <v>4.5</v>
      </c>
    </row>
    <row r="313" spans="1:27" x14ac:dyDescent="0.2">
      <c r="A313" s="15">
        <v>264</v>
      </c>
      <c r="B313" s="15" t="s">
        <v>104</v>
      </c>
      <c r="C313" s="15">
        <v>3.4550874559999998</v>
      </c>
      <c r="D313" s="15">
        <v>-0.52102999999999999</v>
      </c>
      <c r="E313" s="15">
        <v>-1.5259999999999999E-2</v>
      </c>
      <c r="F313" s="15">
        <v>0.31489200000000001</v>
      </c>
      <c r="G313" s="15">
        <v>-0.53337999999999997</v>
      </c>
      <c r="H313" s="15">
        <v>4.5</v>
      </c>
      <c r="I313" s="15">
        <v>5.0999999999999996</v>
      </c>
      <c r="K313" s="15" t="s">
        <v>104</v>
      </c>
      <c r="L313" s="15">
        <v>2.6538554319999998</v>
      </c>
      <c r="M313" s="15">
        <v>-9.9110000000000004E-2</v>
      </c>
      <c r="N313" s="15">
        <v>-6.3850000000000004E-2</v>
      </c>
      <c r="O313" s="15">
        <v>6.9092000000000001E-2</v>
      </c>
      <c r="P313" s="15">
        <v>4.3239999999999997E-3</v>
      </c>
      <c r="Q313" s="15">
        <v>3.2</v>
      </c>
      <c r="R313" s="15">
        <v>4</v>
      </c>
      <c r="T313" s="15" t="s">
        <v>104</v>
      </c>
      <c r="U313" s="15">
        <v>2.6117400000000002</v>
      </c>
      <c r="V313" s="15">
        <v>-5.2380000000000003E-2</v>
      </c>
      <c r="W313" s="15">
        <v>-7.6429999999999998E-2</v>
      </c>
      <c r="X313" s="15">
        <v>0.353325</v>
      </c>
      <c r="Y313" s="15">
        <v>-0.36601</v>
      </c>
      <c r="Z313" s="15">
        <v>4</v>
      </c>
      <c r="AA313" s="15">
        <v>4.5</v>
      </c>
    </row>
    <row r="314" spans="1:27" x14ac:dyDescent="0.2">
      <c r="A314" s="15">
        <v>265</v>
      </c>
      <c r="B314" s="15" t="s">
        <v>105</v>
      </c>
      <c r="C314" s="15">
        <v>2.628905203</v>
      </c>
      <c r="D314" s="15">
        <v>-0.12822</v>
      </c>
      <c r="E314" s="15">
        <v>-8.4059999999999996E-2</v>
      </c>
      <c r="F314" s="15">
        <v>0.25437300000000002</v>
      </c>
      <c r="G314" s="15">
        <v>-0.33057999999999998</v>
      </c>
      <c r="H314" s="15">
        <v>3.5</v>
      </c>
      <c r="I314" s="15">
        <v>4.5</v>
      </c>
      <c r="K314" s="15" t="s">
        <v>105</v>
      </c>
      <c r="L314" s="15">
        <v>2.0124478639999999</v>
      </c>
      <c r="M314" s="15">
        <v>0.200237</v>
      </c>
      <c r="N314" s="15">
        <v>-0.12142</v>
      </c>
      <c r="O314" s="15">
        <v>0.16001199999999999</v>
      </c>
      <c r="P314" s="15">
        <v>-8.9469999999999994E-2</v>
      </c>
      <c r="Q314" s="15">
        <v>3</v>
      </c>
      <c r="R314" s="15">
        <v>3.8</v>
      </c>
      <c r="T314" s="15" t="s">
        <v>105</v>
      </c>
      <c r="U314" s="15">
        <v>2.5488219999999999</v>
      </c>
      <c r="V314" s="15">
        <v>-6.9379999999999997E-2</v>
      </c>
      <c r="W314" s="15">
        <v>-8.7959999999999997E-2</v>
      </c>
      <c r="X314" s="15">
        <v>0.30338399999999999</v>
      </c>
      <c r="Y314" s="15">
        <v>-0.29078999999999999</v>
      </c>
      <c r="Z314" s="15">
        <v>3.5</v>
      </c>
      <c r="AA314" s="15">
        <v>4.0999999999999996</v>
      </c>
    </row>
    <row r="315" spans="1:27" x14ac:dyDescent="0.2">
      <c r="A315" s="15">
        <v>266</v>
      </c>
      <c r="B315" s="15" t="s">
        <v>106</v>
      </c>
      <c r="C315" s="15">
        <v>1.8508312790000001</v>
      </c>
      <c r="D315" s="15">
        <v>8.9339000000000002E-2</v>
      </c>
      <c r="E315" s="15">
        <v>-0.11317000000000001</v>
      </c>
      <c r="F315" s="15">
        <v>0.55913199999999996</v>
      </c>
      <c r="G315" s="15">
        <v>-0.47076000000000001</v>
      </c>
      <c r="H315" s="15">
        <v>3.5</v>
      </c>
      <c r="I315" s="15">
        <v>4.0999999999999996</v>
      </c>
      <c r="K315" s="15" t="s">
        <v>106</v>
      </c>
      <c r="L315" s="15">
        <v>0.93159342999999994</v>
      </c>
      <c r="M315" s="15">
        <v>0.85032600000000003</v>
      </c>
      <c r="N315" s="15">
        <v>-0.22483</v>
      </c>
      <c r="O315" s="15">
        <v>0.52678999999999998</v>
      </c>
      <c r="P315" s="15">
        <v>-0.13467999999999999</v>
      </c>
      <c r="Q315" s="15">
        <v>3.1</v>
      </c>
      <c r="R315" s="15">
        <v>3.4</v>
      </c>
      <c r="T315" s="15" t="s">
        <v>106</v>
      </c>
      <c r="U315" s="15">
        <v>3.0389469999999998</v>
      </c>
      <c r="V315" s="15">
        <v>-0.62983999999999996</v>
      </c>
      <c r="W315" s="15">
        <v>2.01E-2</v>
      </c>
      <c r="X315" s="15">
        <v>0.30440200000000001</v>
      </c>
      <c r="Y315" s="15">
        <v>-0.47610999999999998</v>
      </c>
      <c r="Z315" s="15">
        <v>3.4</v>
      </c>
      <c r="AA315" s="15">
        <v>4</v>
      </c>
    </row>
    <row r="316" spans="1:27" x14ac:dyDescent="0.2">
      <c r="A316" s="15">
        <v>267</v>
      </c>
      <c r="B316" s="15" t="s">
        <v>107</v>
      </c>
      <c r="C316" s="15">
        <v>1.301460968</v>
      </c>
      <c r="D316" s="15">
        <v>0.94155900000000003</v>
      </c>
      <c r="E316" s="15">
        <v>-0.28388999999999998</v>
      </c>
      <c r="F316" s="15">
        <v>0.44147700000000001</v>
      </c>
      <c r="G316" s="15">
        <v>-0.44273000000000001</v>
      </c>
      <c r="H316" s="15">
        <v>3.1</v>
      </c>
      <c r="I316" s="15">
        <v>4.5</v>
      </c>
      <c r="K316" s="15" t="s">
        <v>107</v>
      </c>
      <c r="L316" s="15">
        <v>0.57242587899999997</v>
      </c>
      <c r="M316" s="15">
        <v>1.3482320000000001</v>
      </c>
      <c r="N316" s="15">
        <v>-0.33938000000000001</v>
      </c>
      <c r="O316" s="15">
        <v>0.39072400000000002</v>
      </c>
      <c r="P316" s="15">
        <v>4.6182000000000001E-2</v>
      </c>
      <c r="Q316" s="15">
        <v>2.8</v>
      </c>
      <c r="R316" s="15">
        <v>3.7</v>
      </c>
      <c r="T316" s="15" t="s">
        <v>107</v>
      </c>
      <c r="U316" s="15">
        <v>1.515652</v>
      </c>
      <c r="V316" s="15">
        <v>0.71697100000000002</v>
      </c>
      <c r="W316" s="15">
        <v>-0.22145999999999999</v>
      </c>
      <c r="X316" s="15">
        <v>0.67069800000000002</v>
      </c>
      <c r="Y316" s="15">
        <v>-0.78741000000000005</v>
      </c>
      <c r="Z316" s="15">
        <v>3.4</v>
      </c>
      <c r="AA316" s="15">
        <v>4</v>
      </c>
    </row>
    <row r="317" spans="1:27" x14ac:dyDescent="0.2">
      <c r="A317" s="15">
        <v>268</v>
      </c>
      <c r="B317" s="15" t="s">
        <v>108</v>
      </c>
      <c r="C317" s="15">
        <v>1.878998347</v>
      </c>
      <c r="D317" s="15">
        <v>0.32793</v>
      </c>
      <c r="E317" s="15">
        <v>-0.11600000000000001</v>
      </c>
      <c r="F317" s="15">
        <v>0.19290499999999999</v>
      </c>
      <c r="G317" s="15">
        <v>-0.32699</v>
      </c>
      <c r="H317" s="15">
        <v>4.5</v>
      </c>
      <c r="I317" s="15">
        <v>6.5</v>
      </c>
      <c r="K317" s="15" t="s">
        <v>108</v>
      </c>
      <c r="L317" s="15">
        <v>1.1546102170000001</v>
      </c>
      <c r="M317" s="15">
        <v>0.81800600000000001</v>
      </c>
      <c r="N317" s="15">
        <v>-0.19811999999999999</v>
      </c>
      <c r="O317" s="15">
        <v>0.26424599999999998</v>
      </c>
      <c r="P317" s="15">
        <v>-6.0109999999999997E-2</v>
      </c>
      <c r="Q317" s="15">
        <v>3.5</v>
      </c>
      <c r="R317" s="15">
        <v>4</v>
      </c>
      <c r="T317" s="15" t="s">
        <v>108</v>
      </c>
      <c r="U317" s="15">
        <v>2.0435989999999999</v>
      </c>
      <c r="V317" s="15">
        <v>0.228185</v>
      </c>
      <c r="W317" s="15">
        <v>-9.9059999999999995E-2</v>
      </c>
      <c r="X317" s="15">
        <v>0.184527</v>
      </c>
      <c r="Y317" s="15">
        <v>-0.27916000000000002</v>
      </c>
      <c r="Z317" s="15">
        <v>4.5</v>
      </c>
      <c r="AA317" s="15">
        <v>6</v>
      </c>
    </row>
    <row r="318" spans="1:27" x14ac:dyDescent="0.2">
      <c r="A318" s="15">
        <v>269</v>
      </c>
      <c r="B318" s="15" t="s">
        <v>360</v>
      </c>
      <c r="K318" s="15" t="s">
        <v>360</v>
      </c>
      <c r="T318" s="15" t="s">
        <v>360</v>
      </c>
    </row>
    <row r="319" spans="1:27" x14ac:dyDescent="0.2">
      <c r="A319" s="15">
        <v>270</v>
      </c>
      <c r="B319" s="15" t="s">
        <v>100</v>
      </c>
      <c r="C319" s="15">
        <v>3.6154297230000001</v>
      </c>
      <c r="D319" s="15">
        <v>-0.51734000000000002</v>
      </c>
      <c r="E319" s="15">
        <v>-1.362E-2</v>
      </c>
      <c r="F319" s="15">
        <v>0.29851299999999997</v>
      </c>
      <c r="G319" s="15">
        <v>-0.52024999999999999</v>
      </c>
      <c r="H319" s="15">
        <v>5</v>
      </c>
      <c r="I319" s="15">
        <v>5.6</v>
      </c>
      <c r="K319" s="15" t="s">
        <v>100</v>
      </c>
      <c r="L319" s="15">
        <v>2.9694043840000002</v>
      </c>
      <c r="M319" s="15">
        <v>-0.27594999999999997</v>
      </c>
      <c r="N319" s="15">
        <v>-3.4479999999999997E-2</v>
      </c>
      <c r="O319" s="15">
        <v>6.3485E-2</v>
      </c>
      <c r="P319" s="15">
        <v>-4.6420000000000003E-2</v>
      </c>
      <c r="Q319" s="15">
        <v>3.5</v>
      </c>
      <c r="R319" s="15">
        <v>4.5</v>
      </c>
      <c r="T319" s="15" t="s">
        <v>100</v>
      </c>
      <c r="U319" s="15">
        <v>2.5090569999999999</v>
      </c>
      <c r="V319" s="15">
        <v>1.7794999999999998E-2</v>
      </c>
      <c r="W319" s="15">
        <v>-7.671E-2</v>
      </c>
      <c r="X319" s="15">
        <v>0.29614499999999999</v>
      </c>
      <c r="Y319" s="15">
        <v>-0.38655</v>
      </c>
      <c r="Z319" s="15">
        <v>4.5</v>
      </c>
      <c r="AA319" s="15">
        <v>5.2</v>
      </c>
    </row>
    <row r="320" spans="1:27" x14ac:dyDescent="0.2">
      <c r="A320" s="15">
        <v>271</v>
      </c>
      <c r="B320" s="15" t="s">
        <v>101</v>
      </c>
      <c r="C320" s="15">
        <v>3.518918019</v>
      </c>
      <c r="D320" s="15">
        <v>-0.56181999999999999</v>
      </c>
      <c r="E320" s="15">
        <v>-8.5100000000000002E-3</v>
      </c>
      <c r="F320" s="15">
        <v>0.221862</v>
      </c>
      <c r="G320" s="15">
        <v>-0.28425</v>
      </c>
      <c r="H320" s="15">
        <v>4.8</v>
      </c>
      <c r="I320" s="15">
        <v>5.5</v>
      </c>
      <c r="K320" s="15" t="s">
        <v>101</v>
      </c>
      <c r="L320" s="15">
        <v>2.5826127090000002</v>
      </c>
      <c r="M320" s="15">
        <v>-4.9579999999999999E-2</v>
      </c>
      <c r="N320" s="15">
        <v>-6.8959999999999994E-2</v>
      </c>
      <c r="O320" s="15">
        <v>0.109485</v>
      </c>
      <c r="P320" s="15">
        <v>-7.2849999999999998E-2</v>
      </c>
      <c r="Q320" s="15">
        <v>3.5</v>
      </c>
      <c r="R320" s="15">
        <v>4.5</v>
      </c>
      <c r="T320" s="15" t="s">
        <v>101</v>
      </c>
      <c r="U320" s="15">
        <v>2.5666419999999999</v>
      </c>
      <c r="V320" s="15">
        <v>-8.1930000000000003E-2</v>
      </c>
      <c r="W320" s="15">
        <v>-6.5369999999999998E-2</v>
      </c>
      <c r="X320" s="15">
        <v>0.355846</v>
      </c>
      <c r="Y320" s="15">
        <v>-0.32795999999999997</v>
      </c>
      <c r="Z320" s="15">
        <v>4.5</v>
      </c>
      <c r="AA320" s="15">
        <v>5</v>
      </c>
    </row>
    <row r="321" spans="1:27" x14ac:dyDescent="0.2">
      <c r="A321" s="15">
        <v>272</v>
      </c>
      <c r="B321" s="15" t="s">
        <v>102</v>
      </c>
      <c r="C321" s="15">
        <v>3.020293256</v>
      </c>
      <c r="D321" s="15">
        <v>-0.20905000000000001</v>
      </c>
      <c r="E321" s="15">
        <v>-6.0109999999999997E-2</v>
      </c>
      <c r="F321" s="15">
        <v>0.18643999999999999</v>
      </c>
      <c r="G321" s="15">
        <v>-0.27024999999999999</v>
      </c>
      <c r="H321" s="15">
        <v>4.2</v>
      </c>
      <c r="I321" s="15">
        <v>5.5</v>
      </c>
      <c r="K321" s="15" t="s">
        <v>102</v>
      </c>
      <c r="L321" s="15">
        <v>2.7103016009999998</v>
      </c>
      <c r="M321" s="15">
        <v>-9.9790000000000004E-2</v>
      </c>
      <c r="N321" s="15">
        <v>-6.1030000000000001E-2</v>
      </c>
      <c r="O321" s="15">
        <v>0.110314</v>
      </c>
      <c r="P321" s="15">
        <v>-0.19536000000000001</v>
      </c>
      <c r="Q321" s="15">
        <v>3.5</v>
      </c>
      <c r="R321" s="15">
        <v>4.5</v>
      </c>
      <c r="T321" s="15" t="s">
        <v>102</v>
      </c>
      <c r="U321" s="15">
        <v>2.4458600000000001</v>
      </c>
      <c r="V321" s="15">
        <v>9.6421999999999994E-2</v>
      </c>
      <c r="W321" s="15">
        <v>-8.9969999999999994E-2</v>
      </c>
      <c r="X321" s="15">
        <v>0.29711399999999999</v>
      </c>
      <c r="Y321" s="15">
        <v>-0.33778999999999998</v>
      </c>
      <c r="Z321" s="15">
        <v>4.3</v>
      </c>
      <c r="AA321" s="15">
        <v>5</v>
      </c>
    </row>
    <row r="322" spans="1:27" x14ac:dyDescent="0.2">
      <c r="A322" s="15">
        <v>273</v>
      </c>
      <c r="B322" s="15" t="s">
        <v>103</v>
      </c>
      <c r="C322" s="15">
        <v>3.3237984360000001</v>
      </c>
      <c r="D322" s="15">
        <v>-0.49285000000000001</v>
      </c>
      <c r="E322" s="15">
        <v>-2.017E-2</v>
      </c>
      <c r="F322" s="15">
        <v>0.209591</v>
      </c>
      <c r="G322" s="15">
        <v>-0.35964000000000002</v>
      </c>
      <c r="H322" s="15">
        <v>4.2</v>
      </c>
      <c r="I322" s="15">
        <v>5</v>
      </c>
      <c r="K322" s="15" t="s">
        <v>103</v>
      </c>
      <c r="L322" s="15">
        <v>1.4712350910000001</v>
      </c>
      <c r="M322" s="15">
        <v>0.66024400000000005</v>
      </c>
      <c r="N322" s="15">
        <v>-0.19646</v>
      </c>
      <c r="O322" s="15">
        <v>0.230597</v>
      </c>
      <c r="P322" s="15">
        <v>-0.12314</v>
      </c>
      <c r="Q322" s="15">
        <v>3</v>
      </c>
      <c r="R322" s="15">
        <v>4</v>
      </c>
      <c r="T322" s="15" t="s">
        <v>103</v>
      </c>
      <c r="U322" s="15">
        <v>2.8613369999999998</v>
      </c>
      <c r="V322" s="15">
        <v>-0.22172</v>
      </c>
      <c r="W322" s="15">
        <v>-5.3120000000000001E-2</v>
      </c>
      <c r="X322" s="15">
        <v>0.27031100000000002</v>
      </c>
      <c r="Y322" s="15">
        <v>-0.31247000000000003</v>
      </c>
      <c r="Z322" s="15">
        <v>4</v>
      </c>
      <c r="AA322" s="15">
        <v>4.5</v>
      </c>
    </row>
    <row r="323" spans="1:27" x14ac:dyDescent="0.2">
      <c r="A323" s="15">
        <v>274</v>
      </c>
      <c r="B323" s="15" t="s">
        <v>104</v>
      </c>
      <c r="C323" s="15">
        <v>3.4550874559999998</v>
      </c>
      <c r="D323" s="15">
        <v>-0.52102999999999999</v>
      </c>
      <c r="E323" s="15">
        <v>-1.5259999999999999E-2</v>
      </c>
      <c r="F323" s="15">
        <v>0.31489200000000001</v>
      </c>
      <c r="G323" s="15">
        <v>-0.53337999999999997</v>
      </c>
      <c r="H323" s="15">
        <v>4.5</v>
      </c>
      <c r="I323" s="15">
        <v>5.0999999999999996</v>
      </c>
      <c r="K323" s="15" t="s">
        <v>104</v>
      </c>
      <c r="L323" s="15">
        <v>2.6538554319999998</v>
      </c>
      <c r="M323" s="15">
        <v>-9.9110000000000004E-2</v>
      </c>
      <c r="N323" s="15">
        <v>-6.3850000000000004E-2</v>
      </c>
      <c r="O323" s="15">
        <v>6.9092000000000001E-2</v>
      </c>
      <c r="P323" s="15">
        <v>4.3239999999999997E-3</v>
      </c>
      <c r="Q323" s="15">
        <v>3.2</v>
      </c>
      <c r="R323" s="15">
        <v>4</v>
      </c>
      <c r="T323" s="15" t="s">
        <v>104</v>
      </c>
      <c r="U323" s="15">
        <v>2.6117400000000002</v>
      </c>
      <c r="V323" s="15">
        <v>-5.2380000000000003E-2</v>
      </c>
      <c r="W323" s="15">
        <v>-7.6429999999999998E-2</v>
      </c>
      <c r="X323" s="15">
        <v>0.353325</v>
      </c>
      <c r="Y323" s="15">
        <v>-0.36601</v>
      </c>
      <c r="Z323" s="15">
        <v>4</v>
      </c>
      <c r="AA323" s="15">
        <v>4.5</v>
      </c>
    </row>
    <row r="324" spans="1:27" x14ac:dyDescent="0.2">
      <c r="A324" s="15">
        <v>275</v>
      </c>
      <c r="B324" s="15" t="s">
        <v>105</v>
      </c>
      <c r="C324" s="15">
        <v>2.628905203</v>
      </c>
      <c r="D324" s="15">
        <v>-0.12822</v>
      </c>
      <c r="E324" s="15">
        <v>-8.4059999999999996E-2</v>
      </c>
      <c r="F324" s="15">
        <v>0.25437300000000002</v>
      </c>
      <c r="G324" s="15">
        <v>-0.33057999999999998</v>
      </c>
      <c r="H324" s="15">
        <v>3.5</v>
      </c>
      <c r="I324" s="15">
        <v>4.5</v>
      </c>
      <c r="K324" s="15" t="s">
        <v>105</v>
      </c>
      <c r="L324" s="15">
        <v>2.0124478639999999</v>
      </c>
      <c r="M324" s="15">
        <v>0.200237</v>
      </c>
      <c r="N324" s="15">
        <v>-0.12142</v>
      </c>
      <c r="O324" s="15">
        <v>0.16001199999999999</v>
      </c>
      <c r="P324" s="15">
        <v>-8.9469999999999994E-2</v>
      </c>
      <c r="Q324" s="15">
        <v>3</v>
      </c>
      <c r="R324" s="15">
        <v>3.8</v>
      </c>
      <c r="T324" s="15" t="s">
        <v>105</v>
      </c>
      <c r="U324" s="15">
        <v>2.5488219999999999</v>
      </c>
      <c r="V324" s="15">
        <v>-6.9379999999999997E-2</v>
      </c>
      <c r="W324" s="15">
        <v>-8.7959999999999997E-2</v>
      </c>
      <c r="X324" s="15">
        <v>0.30338399999999999</v>
      </c>
      <c r="Y324" s="15">
        <v>-0.29078999999999999</v>
      </c>
      <c r="Z324" s="15">
        <v>3.5</v>
      </c>
      <c r="AA324" s="15">
        <v>4.0999999999999996</v>
      </c>
    </row>
    <row r="325" spans="1:27" x14ac:dyDescent="0.2">
      <c r="A325" s="15">
        <v>276</v>
      </c>
      <c r="B325" s="15" t="s">
        <v>106</v>
      </c>
      <c r="C325" s="15">
        <v>1.8508312790000001</v>
      </c>
      <c r="D325" s="15">
        <v>8.9339000000000002E-2</v>
      </c>
      <c r="E325" s="15">
        <v>-0.11317000000000001</v>
      </c>
      <c r="F325" s="15">
        <v>0.55913199999999996</v>
      </c>
      <c r="G325" s="15">
        <v>-0.47076000000000001</v>
      </c>
      <c r="H325" s="15">
        <v>3.5</v>
      </c>
      <c r="I325" s="15">
        <v>4.0999999999999996</v>
      </c>
      <c r="K325" s="15" t="s">
        <v>106</v>
      </c>
      <c r="L325" s="15">
        <v>0.93159342999999994</v>
      </c>
      <c r="M325" s="15">
        <v>0.85032600000000003</v>
      </c>
      <c r="N325" s="15">
        <v>-0.22483</v>
      </c>
      <c r="O325" s="15">
        <v>0.52678999999999998</v>
      </c>
      <c r="P325" s="15">
        <v>-0.13467999999999999</v>
      </c>
      <c r="Q325" s="15">
        <v>3.1</v>
      </c>
      <c r="R325" s="15">
        <v>3.4</v>
      </c>
      <c r="T325" s="15" t="s">
        <v>106</v>
      </c>
      <c r="U325" s="15">
        <v>3.0389469999999998</v>
      </c>
      <c r="V325" s="15">
        <v>-0.62983999999999996</v>
      </c>
      <c r="W325" s="15">
        <v>2.01E-2</v>
      </c>
      <c r="X325" s="15">
        <v>0.30440200000000001</v>
      </c>
      <c r="Y325" s="15">
        <v>-0.47610999999999998</v>
      </c>
      <c r="Z325" s="15">
        <v>3.4</v>
      </c>
      <c r="AA325" s="15">
        <v>4</v>
      </c>
    </row>
    <row r="326" spans="1:27" x14ac:dyDescent="0.2">
      <c r="A326" s="15">
        <v>277</v>
      </c>
      <c r="B326" s="15" t="s">
        <v>107</v>
      </c>
      <c r="C326" s="15">
        <v>1.301460968</v>
      </c>
      <c r="D326" s="15">
        <v>0.94155900000000003</v>
      </c>
      <c r="E326" s="15">
        <v>-0.28388999999999998</v>
      </c>
      <c r="F326" s="15">
        <v>0.44147700000000001</v>
      </c>
      <c r="G326" s="15">
        <v>-0.44273000000000001</v>
      </c>
      <c r="H326" s="15">
        <v>3.1</v>
      </c>
      <c r="I326" s="15">
        <v>4.5</v>
      </c>
      <c r="K326" s="15" t="s">
        <v>107</v>
      </c>
      <c r="L326" s="15">
        <v>0.57242587899999997</v>
      </c>
      <c r="M326" s="15">
        <v>1.3482320000000001</v>
      </c>
      <c r="N326" s="15">
        <v>-0.33938000000000001</v>
      </c>
      <c r="O326" s="15">
        <v>0.39072400000000002</v>
      </c>
      <c r="P326" s="15">
        <v>4.6182000000000001E-2</v>
      </c>
      <c r="Q326" s="15">
        <v>2.8</v>
      </c>
      <c r="R326" s="15">
        <v>3.7</v>
      </c>
      <c r="T326" s="15" t="s">
        <v>107</v>
      </c>
      <c r="U326" s="15">
        <v>1.515652</v>
      </c>
      <c r="V326" s="15">
        <v>0.71697100000000002</v>
      </c>
      <c r="W326" s="15">
        <v>-0.22145999999999999</v>
      </c>
      <c r="X326" s="15">
        <v>0.67069800000000002</v>
      </c>
      <c r="Y326" s="15">
        <v>-0.78741000000000005</v>
      </c>
      <c r="Z326" s="15">
        <v>3.4</v>
      </c>
      <c r="AA326" s="15">
        <v>4</v>
      </c>
    </row>
    <row r="327" spans="1:27" x14ac:dyDescent="0.2">
      <c r="A327" s="15">
        <v>278</v>
      </c>
      <c r="B327" s="15" t="s">
        <v>108</v>
      </c>
      <c r="C327" s="15">
        <v>1.878998347</v>
      </c>
      <c r="D327" s="15">
        <v>0.32793</v>
      </c>
      <c r="E327" s="15">
        <v>-0.11600000000000001</v>
      </c>
      <c r="F327" s="15">
        <v>0.19290499999999999</v>
      </c>
      <c r="G327" s="15">
        <v>-0.32699</v>
      </c>
      <c r="H327" s="15">
        <v>4.5</v>
      </c>
      <c r="I327" s="15">
        <v>6.5</v>
      </c>
      <c r="K327" s="15" t="s">
        <v>108</v>
      </c>
      <c r="L327" s="15">
        <v>1.1546102170000001</v>
      </c>
      <c r="M327" s="15">
        <v>0.81800600000000001</v>
      </c>
      <c r="N327" s="15">
        <v>-0.19811999999999999</v>
      </c>
      <c r="O327" s="15">
        <v>0.26424599999999998</v>
      </c>
      <c r="P327" s="15">
        <v>-6.0109999999999997E-2</v>
      </c>
      <c r="Q327" s="15">
        <v>3.5</v>
      </c>
      <c r="R327" s="15">
        <v>4</v>
      </c>
      <c r="T327" s="15" t="s">
        <v>108</v>
      </c>
      <c r="U327" s="15">
        <v>2.0435989999999999</v>
      </c>
      <c r="V327" s="15">
        <v>0.228185</v>
      </c>
      <c r="W327" s="15">
        <v>-9.9059999999999995E-2</v>
      </c>
      <c r="X327" s="15">
        <v>0.184527</v>
      </c>
      <c r="Y327" s="15">
        <v>-0.27916000000000002</v>
      </c>
      <c r="Z327" s="15">
        <v>4.5</v>
      </c>
      <c r="AA327" s="15">
        <v>6</v>
      </c>
    </row>
    <row r="328" spans="1:27" x14ac:dyDescent="0.2">
      <c r="A328" s="15">
        <v>279</v>
      </c>
      <c r="B328" s="15" t="s">
        <v>361</v>
      </c>
      <c r="K328" s="15" t="s">
        <v>361</v>
      </c>
      <c r="T328" s="15" t="s">
        <v>361</v>
      </c>
    </row>
    <row r="329" spans="1:27" x14ac:dyDescent="0.2">
      <c r="A329" s="15">
        <v>280</v>
      </c>
      <c r="B329" s="15" t="s">
        <v>100</v>
      </c>
      <c r="C329" s="15">
        <v>3.619751097</v>
      </c>
      <c r="D329" s="15">
        <v>-0.51734000000000002</v>
      </c>
      <c r="E329" s="15">
        <v>-1.362E-2</v>
      </c>
      <c r="F329" s="15">
        <v>0.29851299999999997</v>
      </c>
      <c r="G329" s="15">
        <v>-0.52024999999999999</v>
      </c>
      <c r="H329" s="15">
        <v>5</v>
      </c>
      <c r="I329" s="15">
        <v>5.6</v>
      </c>
      <c r="K329" s="15" t="s">
        <v>100</v>
      </c>
      <c r="L329" s="15">
        <v>2.9737257580000001</v>
      </c>
      <c r="M329" s="15">
        <v>-0.27594999999999997</v>
      </c>
      <c r="N329" s="15">
        <v>-3.4479999999999997E-2</v>
      </c>
      <c r="O329" s="15">
        <v>6.3485E-2</v>
      </c>
      <c r="P329" s="15">
        <v>-4.6420000000000003E-2</v>
      </c>
      <c r="Q329" s="15">
        <v>3.5</v>
      </c>
      <c r="R329" s="15">
        <v>4.5</v>
      </c>
      <c r="T329" s="15" t="s">
        <v>100</v>
      </c>
      <c r="U329" s="15">
        <v>2.5133783740000002</v>
      </c>
      <c r="V329" s="15">
        <v>1.7794999999999998E-2</v>
      </c>
      <c r="W329" s="15">
        <v>-7.671E-2</v>
      </c>
      <c r="X329" s="15">
        <v>0.29614499999999999</v>
      </c>
      <c r="Y329" s="15">
        <v>-0.38655</v>
      </c>
      <c r="Z329" s="15">
        <v>4.5</v>
      </c>
      <c r="AA329" s="15">
        <v>5.2</v>
      </c>
    </row>
    <row r="330" spans="1:27" x14ac:dyDescent="0.2">
      <c r="A330" s="15">
        <v>281</v>
      </c>
      <c r="B330" s="15" t="s">
        <v>101</v>
      </c>
      <c r="C330" s="15">
        <v>3.5232393929999999</v>
      </c>
      <c r="D330" s="15">
        <v>-0.56181999999999999</v>
      </c>
      <c r="E330" s="15">
        <v>-8.5100000000000002E-3</v>
      </c>
      <c r="F330" s="15">
        <v>0.221862</v>
      </c>
      <c r="G330" s="15">
        <v>-0.28425</v>
      </c>
      <c r="H330" s="15">
        <v>4.8</v>
      </c>
      <c r="I330" s="15">
        <v>5.5</v>
      </c>
      <c r="K330" s="15" t="s">
        <v>101</v>
      </c>
      <c r="L330" s="15">
        <v>2.5869340830000001</v>
      </c>
      <c r="M330" s="15">
        <v>-4.9579999999999999E-2</v>
      </c>
      <c r="N330" s="15">
        <v>-6.8959999999999994E-2</v>
      </c>
      <c r="O330" s="15">
        <v>0.109485</v>
      </c>
      <c r="P330" s="15">
        <v>-7.2849999999999998E-2</v>
      </c>
      <c r="Q330" s="15">
        <v>3.5</v>
      </c>
      <c r="R330" s="15">
        <v>4.5</v>
      </c>
      <c r="T330" s="15" t="s">
        <v>101</v>
      </c>
      <c r="U330" s="15">
        <v>2.5709633740000002</v>
      </c>
      <c r="V330" s="15">
        <v>-8.1930000000000003E-2</v>
      </c>
      <c r="W330" s="15">
        <v>-6.5369999999999998E-2</v>
      </c>
      <c r="X330" s="15">
        <v>0.355846</v>
      </c>
      <c r="Y330" s="15">
        <v>-0.32795999999999997</v>
      </c>
      <c r="Z330" s="15">
        <v>4.5</v>
      </c>
      <c r="AA330" s="15">
        <v>5</v>
      </c>
    </row>
    <row r="331" spans="1:27" x14ac:dyDescent="0.2">
      <c r="A331" s="15">
        <v>282</v>
      </c>
      <c r="B331" s="15" t="s">
        <v>102</v>
      </c>
      <c r="C331" s="15">
        <v>3.0246146299999999</v>
      </c>
      <c r="D331" s="15">
        <v>-0.20905000000000001</v>
      </c>
      <c r="E331" s="15">
        <v>-6.0109999999999997E-2</v>
      </c>
      <c r="F331" s="15">
        <v>0.18643999999999999</v>
      </c>
      <c r="G331" s="15">
        <v>-0.27024999999999999</v>
      </c>
      <c r="H331" s="15">
        <v>4.2</v>
      </c>
      <c r="I331" s="15">
        <v>5.5</v>
      </c>
      <c r="K331" s="15" t="s">
        <v>102</v>
      </c>
      <c r="L331" s="15">
        <v>2.7146229750000002</v>
      </c>
      <c r="M331" s="15">
        <v>-9.9790000000000004E-2</v>
      </c>
      <c r="N331" s="15">
        <v>-6.1030000000000001E-2</v>
      </c>
      <c r="O331" s="15">
        <v>0.110314</v>
      </c>
      <c r="P331" s="15">
        <v>-0.19536000000000001</v>
      </c>
      <c r="Q331" s="15">
        <v>3.5</v>
      </c>
      <c r="R331" s="15">
        <v>4.5</v>
      </c>
      <c r="T331" s="15" t="s">
        <v>102</v>
      </c>
      <c r="U331" s="15">
        <v>2.450181374</v>
      </c>
      <c r="V331" s="15">
        <v>9.6421999999999994E-2</v>
      </c>
      <c r="W331" s="15">
        <v>-8.9969999999999994E-2</v>
      </c>
      <c r="X331" s="15">
        <v>0.29711399999999999</v>
      </c>
      <c r="Y331" s="15">
        <v>-0.33778999999999998</v>
      </c>
      <c r="Z331" s="15">
        <v>4.3</v>
      </c>
      <c r="AA331" s="15">
        <v>5</v>
      </c>
    </row>
    <row r="332" spans="1:27" x14ac:dyDescent="0.2">
      <c r="A332" s="15">
        <v>283</v>
      </c>
      <c r="B332" s="15" t="s">
        <v>103</v>
      </c>
      <c r="C332" s="15">
        <v>3.32811981</v>
      </c>
      <c r="D332" s="15">
        <v>-0.49285000000000001</v>
      </c>
      <c r="E332" s="15">
        <v>-2.017E-2</v>
      </c>
      <c r="F332" s="15">
        <v>0.209591</v>
      </c>
      <c r="G332" s="15">
        <v>-0.35964000000000002</v>
      </c>
      <c r="H332" s="15">
        <v>4.2</v>
      </c>
      <c r="I332" s="15">
        <v>5</v>
      </c>
      <c r="K332" s="15" t="s">
        <v>103</v>
      </c>
      <c r="L332" s="15">
        <v>1.4755564649999999</v>
      </c>
      <c r="M332" s="15">
        <v>0.66024400000000005</v>
      </c>
      <c r="N332" s="15">
        <v>-0.19646</v>
      </c>
      <c r="O332" s="15">
        <v>0.230597</v>
      </c>
      <c r="P332" s="15">
        <v>-0.12314</v>
      </c>
      <c r="Q332" s="15">
        <v>3</v>
      </c>
      <c r="R332" s="15">
        <v>4</v>
      </c>
      <c r="T332" s="15" t="s">
        <v>103</v>
      </c>
      <c r="U332" s="15">
        <v>2.8656583740000001</v>
      </c>
      <c r="V332" s="15">
        <v>-0.22172</v>
      </c>
      <c r="W332" s="15">
        <v>-5.3120000000000001E-2</v>
      </c>
      <c r="X332" s="15">
        <v>0.27031100000000002</v>
      </c>
      <c r="Y332" s="15">
        <v>-0.31247000000000003</v>
      </c>
      <c r="Z332" s="15">
        <v>4</v>
      </c>
      <c r="AA332" s="15">
        <v>4.5</v>
      </c>
    </row>
    <row r="333" spans="1:27" x14ac:dyDescent="0.2">
      <c r="A333" s="15">
        <v>284</v>
      </c>
      <c r="B333" s="15" t="s">
        <v>104</v>
      </c>
      <c r="C333" s="15">
        <v>3.4594088300000001</v>
      </c>
      <c r="D333" s="15">
        <v>-0.52102999999999999</v>
      </c>
      <c r="E333" s="15">
        <v>-1.5259999999999999E-2</v>
      </c>
      <c r="F333" s="15">
        <v>0.31489200000000001</v>
      </c>
      <c r="G333" s="15">
        <v>-0.53337999999999997</v>
      </c>
      <c r="H333" s="15">
        <v>4.5</v>
      </c>
      <c r="I333" s="15">
        <v>5.0999999999999996</v>
      </c>
      <c r="K333" s="15" t="s">
        <v>104</v>
      </c>
      <c r="L333" s="15">
        <v>2.6581768060000002</v>
      </c>
      <c r="M333" s="15">
        <v>-9.9110000000000004E-2</v>
      </c>
      <c r="N333" s="15">
        <v>-6.3850000000000004E-2</v>
      </c>
      <c r="O333" s="15">
        <v>6.9092000000000001E-2</v>
      </c>
      <c r="P333" s="15">
        <v>4.3239999999999997E-3</v>
      </c>
      <c r="Q333" s="15">
        <v>3.2</v>
      </c>
      <c r="R333" s="15">
        <v>4</v>
      </c>
      <c r="T333" s="15" t="s">
        <v>104</v>
      </c>
      <c r="U333" s="15">
        <v>2.6160613740000001</v>
      </c>
      <c r="V333" s="15">
        <v>-5.2380000000000003E-2</v>
      </c>
      <c r="W333" s="15">
        <v>-7.6429999999999998E-2</v>
      </c>
      <c r="X333" s="15">
        <v>0.353325</v>
      </c>
      <c r="Y333" s="15">
        <v>-0.36601</v>
      </c>
      <c r="Z333" s="15">
        <v>4</v>
      </c>
      <c r="AA333" s="15">
        <v>4.5</v>
      </c>
    </row>
    <row r="334" spans="1:27" x14ac:dyDescent="0.2">
      <c r="A334" s="15">
        <v>285</v>
      </c>
      <c r="B334" s="15" t="s">
        <v>105</v>
      </c>
      <c r="C334" s="15">
        <v>2.6332265769999998</v>
      </c>
      <c r="D334" s="15">
        <v>-0.12822</v>
      </c>
      <c r="E334" s="15">
        <v>-8.4059999999999996E-2</v>
      </c>
      <c r="F334" s="15">
        <v>0.25437300000000002</v>
      </c>
      <c r="G334" s="15">
        <v>-0.33057999999999998</v>
      </c>
      <c r="H334" s="15">
        <v>3.5</v>
      </c>
      <c r="I334" s="15">
        <v>4.5</v>
      </c>
      <c r="K334" s="15" t="s">
        <v>105</v>
      </c>
      <c r="L334" s="15">
        <v>2.0167692380000002</v>
      </c>
      <c r="M334" s="15">
        <v>0.200237</v>
      </c>
      <c r="N334" s="15">
        <v>-0.12142</v>
      </c>
      <c r="O334" s="15">
        <v>0.16001199999999999</v>
      </c>
      <c r="P334" s="15">
        <v>-8.9469999999999994E-2</v>
      </c>
      <c r="Q334" s="15">
        <v>3</v>
      </c>
      <c r="R334" s="15">
        <v>3.8</v>
      </c>
      <c r="T334" s="15" t="s">
        <v>105</v>
      </c>
      <c r="U334" s="15">
        <v>2.5531433739999998</v>
      </c>
      <c r="V334" s="15">
        <v>-6.9379999999999997E-2</v>
      </c>
      <c r="W334" s="15">
        <v>-8.7959999999999997E-2</v>
      </c>
      <c r="X334" s="15">
        <v>0.30338399999999999</v>
      </c>
      <c r="Y334" s="15">
        <v>-0.29078999999999999</v>
      </c>
      <c r="Z334" s="15">
        <v>3.5</v>
      </c>
      <c r="AA334" s="15">
        <v>4.0999999999999996</v>
      </c>
    </row>
    <row r="335" spans="1:27" x14ac:dyDescent="0.2">
      <c r="A335" s="15">
        <v>286</v>
      </c>
      <c r="B335" s="15" t="s">
        <v>106</v>
      </c>
      <c r="C335" s="15">
        <v>1.855152653</v>
      </c>
      <c r="D335" s="15">
        <v>8.9339000000000002E-2</v>
      </c>
      <c r="E335" s="15">
        <v>-0.11317000000000001</v>
      </c>
      <c r="F335" s="15">
        <v>0.55913199999999996</v>
      </c>
      <c r="G335" s="15">
        <v>-0.47076000000000001</v>
      </c>
      <c r="H335" s="15">
        <v>3.5</v>
      </c>
      <c r="I335" s="15">
        <v>4.0999999999999996</v>
      </c>
      <c r="K335" s="15" t="s">
        <v>106</v>
      </c>
      <c r="L335" s="15">
        <v>0.93591480400000004</v>
      </c>
      <c r="M335" s="15">
        <v>0.85032600000000003</v>
      </c>
      <c r="N335" s="15">
        <v>-0.22483</v>
      </c>
      <c r="O335" s="15">
        <v>0.52678999999999998</v>
      </c>
      <c r="P335" s="15">
        <v>-0.13467999999999999</v>
      </c>
      <c r="Q335" s="15">
        <v>3.1</v>
      </c>
      <c r="R335" s="15">
        <v>3.4</v>
      </c>
      <c r="T335" s="15" t="s">
        <v>106</v>
      </c>
      <c r="U335" s="15">
        <v>3.0432683740000002</v>
      </c>
      <c r="V335" s="15">
        <v>-0.62983999999999996</v>
      </c>
      <c r="W335" s="15">
        <v>2.01E-2</v>
      </c>
      <c r="X335" s="15">
        <v>0.30440200000000001</v>
      </c>
      <c r="Y335" s="15">
        <v>-0.47610999999999998</v>
      </c>
      <c r="Z335" s="15">
        <v>3.4</v>
      </c>
      <c r="AA335" s="15">
        <v>4</v>
      </c>
    </row>
    <row r="336" spans="1:27" x14ac:dyDescent="0.2">
      <c r="A336" s="15">
        <v>287</v>
      </c>
      <c r="B336" s="15" t="s">
        <v>107</v>
      </c>
      <c r="C336" s="15">
        <v>1.3057823420000001</v>
      </c>
      <c r="D336" s="15">
        <v>0.94155900000000003</v>
      </c>
      <c r="E336" s="15">
        <v>-0.28388999999999998</v>
      </c>
      <c r="F336" s="15">
        <v>0.44147700000000001</v>
      </c>
      <c r="G336" s="15">
        <v>-0.44273000000000001</v>
      </c>
      <c r="H336" s="15">
        <v>3.1</v>
      </c>
      <c r="I336" s="15">
        <v>4.5</v>
      </c>
      <c r="K336" s="15" t="s">
        <v>107</v>
      </c>
      <c r="L336" s="15">
        <v>0.57674725299999996</v>
      </c>
      <c r="M336" s="15">
        <v>1.3482320000000001</v>
      </c>
      <c r="N336" s="15">
        <v>-0.33938000000000001</v>
      </c>
      <c r="O336" s="15">
        <v>0.39072400000000002</v>
      </c>
      <c r="P336" s="15">
        <v>4.6182000000000001E-2</v>
      </c>
      <c r="Q336" s="15">
        <v>2.8</v>
      </c>
      <c r="R336" s="15">
        <v>3.7</v>
      </c>
      <c r="T336" s="15" t="s">
        <v>107</v>
      </c>
      <c r="U336" s="15">
        <v>1.5199733740000001</v>
      </c>
      <c r="V336" s="15">
        <v>0.71697100000000002</v>
      </c>
      <c r="W336" s="15">
        <v>-0.22145999999999999</v>
      </c>
      <c r="X336" s="15">
        <v>0.67069800000000002</v>
      </c>
      <c r="Y336" s="15">
        <v>-0.78741000000000005</v>
      </c>
      <c r="Z336" s="15">
        <v>3.4</v>
      </c>
      <c r="AA336" s="15">
        <v>4</v>
      </c>
    </row>
    <row r="337" spans="1:27" x14ac:dyDescent="0.2">
      <c r="A337" s="15">
        <v>288</v>
      </c>
      <c r="B337" s="15" t="s">
        <v>108</v>
      </c>
      <c r="C337" s="15">
        <v>1.8833197209999999</v>
      </c>
      <c r="D337" s="15">
        <v>0.32793</v>
      </c>
      <c r="E337" s="15">
        <v>-0.11600000000000001</v>
      </c>
      <c r="F337" s="15">
        <v>0.19290499999999999</v>
      </c>
      <c r="G337" s="15">
        <v>-0.32699</v>
      </c>
      <c r="H337" s="15">
        <v>4.5</v>
      </c>
      <c r="I337" s="15">
        <v>6.5</v>
      </c>
      <c r="K337" s="15" t="s">
        <v>108</v>
      </c>
      <c r="L337" s="15">
        <v>1.158931591</v>
      </c>
      <c r="M337" s="15">
        <v>0.81800600000000001</v>
      </c>
      <c r="N337" s="15">
        <v>-0.19811999999999999</v>
      </c>
      <c r="O337" s="15">
        <v>0.26424599999999998</v>
      </c>
      <c r="P337" s="15">
        <v>-6.0109999999999997E-2</v>
      </c>
      <c r="Q337" s="15">
        <v>3.5</v>
      </c>
      <c r="R337" s="15">
        <v>4</v>
      </c>
      <c r="T337" s="15" t="s">
        <v>108</v>
      </c>
      <c r="U337" s="15">
        <v>2.0479203739999998</v>
      </c>
      <c r="V337" s="15">
        <v>0.228185</v>
      </c>
      <c r="W337" s="15">
        <v>-9.9059999999999995E-2</v>
      </c>
      <c r="X337" s="15">
        <v>0.184527</v>
      </c>
      <c r="Y337" s="15">
        <v>-0.27916000000000002</v>
      </c>
      <c r="Z337" s="15">
        <v>4.5</v>
      </c>
      <c r="AA337" s="15">
        <v>6</v>
      </c>
    </row>
  </sheetData>
  <phoneticPr fontId="23" type="noConversion"/>
  <pageMargins left="0.5" right="0.5" top="0.5" bottom="0.5" header="0" footer="0"/>
  <pageSetup paperSize="9" scale="35" orientation="portrait"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9</vt:i4>
      </vt:variant>
    </vt:vector>
  </HeadingPairs>
  <TitlesOfParts>
    <vt:vector size="23" baseType="lpstr">
      <vt:lpstr>Explanatory Notes</vt:lpstr>
      <vt:lpstr>Step by step</vt:lpstr>
      <vt:lpstr>Level or Rate</vt:lpstr>
      <vt:lpstr>Mthly moves</vt:lpstr>
      <vt:lpstr>Averages etc</vt:lpstr>
      <vt:lpstr>Region levels</vt:lpstr>
      <vt:lpstr>Family level</vt:lpstr>
      <vt:lpstr>Children etc</vt:lpstr>
      <vt:lpstr>Level model</vt:lpstr>
      <vt:lpstr>Family level model</vt:lpstr>
      <vt:lpstr>Mly move model</vt:lpstr>
      <vt:lpstr>Children etc model</vt:lpstr>
      <vt:lpstr>Ave model</vt:lpstr>
      <vt:lpstr>Reg L model</vt:lpstr>
      <vt:lpstr>'Ave model'!Print_Area</vt:lpstr>
      <vt:lpstr>'Averages etc'!Print_Area</vt:lpstr>
      <vt:lpstr>'Children etc'!Print_Area</vt:lpstr>
      <vt:lpstr>'Children etc model'!Print_Area</vt:lpstr>
      <vt:lpstr>'Family level'!Print_Area</vt:lpstr>
      <vt:lpstr>'Level or Rate'!Print_Area</vt:lpstr>
      <vt:lpstr>'Mthly moves'!Print_Area</vt:lpstr>
      <vt:lpstr>'Region levels'!Print_Area</vt:lpstr>
      <vt:lpstr>Variables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Scott Marley</dc:creator>
  <cp:lastModifiedBy>ABS</cp:lastModifiedBy>
  <cp:lastPrinted>2008-10-08T21:34:40Z</cp:lastPrinted>
  <dcterms:created xsi:type="dcterms:W3CDTF">2004-12-09T04:35:59Z</dcterms:created>
  <dcterms:modified xsi:type="dcterms:W3CDTF">2022-03-11T02:16:59Z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SiteId">
    <vt:lpwstr>34cdb737-c4fa-4c21-9a34-88ac2d721f88</vt:lpwstr>
  </property>
  <property fmtid="{D5CDD505-2E9C-101B-9397-08002B2CF9AE}" pid="3" name="MSIP_Label_c8e5a7ee-c283-40b0-98eb-fa437df4c031_SetDate">
    <vt:lpwstr>2021-05-17T22:59:57Z</vt:lpwstr>
  </property>
  <property fmtid="{D5CDD505-2E9C-101B-9397-08002B2CF9AE}" pid="4" name="MSIP_Label_c8e5a7ee-c283-40b0-98eb-fa437df4c031_Name">
    <vt:lpwstr>OFFICIAL</vt:lpwstr>
  </property>
  <property fmtid="{D5CDD505-2E9C-101B-9397-08002B2CF9AE}" pid="5" name="MSIP_Label_c8e5a7ee-c283-40b0-98eb-fa437df4c031_Method">
    <vt:lpwstr>Privileged</vt:lpwstr>
  </property>
  <property fmtid="{D5CDD505-2E9C-101B-9397-08002B2CF9AE}" pid="6" name="MSIP_Label_c8e5a7ee-c283-40b0-98eb-fa437df4c031_Enabled">
    <vt:lpwstr>true</vt:lpwstr>
  </property>
  <property fmtid="{D5CDD505-2E9C-101B-9397-08002B2CF9AE}" pid="7" name="MSIP_Label_c8e5a7ee-c283-40b0-98eb-fa437df4c031_ContentBits">
    <vt:lpwstr>0</vt:lpwstr>
  </property>
  <property fmtid="{D5CDD505-2E9C-101B-9397-08002B2CF9AE}" pid="8" name="MSIP_Label_c8e5a7ee-c283-40b0-98eb-fa437df4c031_ActionId">
    <vt:lpwstr>cd3eb68e-aeaa-4a72-8ebd-36af3b4df68e</vt:lpwstr>
  </property>
</Properties>
</file>